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0" yWindow="0" windowWidth="20490" windowHeight="7155" tabRatio="865" activeTab="5"/>
  </bookViews>
  <sheets>
    <sheet name="Index" sheetId="31" r:id="rId1"/>
    <sheet name="Appendix III" sheetId="3" r:id="rId2"/>
    <sheet name="1 - Revenue Credits" sheetId="5" r:id="rId3"/>
    <sheet name="2 - Cost Support " sheetId="9" r:id="rId4"/>
    <sheet name="2a - Cost Support" sheetId="29" r:id="rId5"/>
    <sheet name="2b - Cost Support" sheetId="38" r:id="rId6"/>
    <sheet name="3 - Incentives" sheetId="25" r:id="rId7"/>
    <sheet name="4 - Cap Adds" sheetId="27" r:id="rId8"/>
    <sheet name="5-Construction Loan" sheetId="32" r:id="rId9"/>
    <sheet name="6a- ADIT" sheetId="23" r:id="rId10"/>
    <sheet name="6b- ADIT" sheetId="22" r:id="rId11"/>
    <sheet name="7 - True-Up" sheetId="17" r:id="rId12"/>
    <sheet name="8 - Const Loan True-up" sheetId="30" r:id="rId13"/>
    <sheet name="9- Depreciation Rates" sheetId="20" r:id="rId14"/>
    <sheet name="10 Lease O&amp;M, Other Tax and 413" sheetId="40" r:id="rId15"/>
    <sheet name="11 - Reg. Assets and Abnd Plnt" sheetId="45" r:id="rId16"/>
    <sheet name="12 - Unfunded Reserves" sheetId="46" r:id="rId17"/>
    <sheet name="13 - CWIP" sheetId="47" r:id="rId18"/>
    <sheet name="14 - Future Use" sheetId="48" r:id="rId19"/>
    <sheet name="WP1 - O&amp;M detail" sheetId="41" r:id="rId20"/>
    <sheet name="WP2 - A&amp;G detail" sheetId="42" r:id="rId21"/>
    <sheet name="WP3 - Cap Ex" sheetId="43" r:id="rId22"/>
    <sheet name="WP4 - Affiliate Allocations" sheetId="4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dat1111" localSheetId="14">[1]Sheet1!$G$2:$G$29</definedName>
    <definedName name="_____dat1111">[1]Sheet1!$G$2:$G$29</definedName>
    <definedName name="____dat1111" localSheetId="14">[1]Sheet1!$G$2:$G$29</definedName>
    <definedName name="____dat1111">[1]Sheet1!$G$2:$G$29</definedName>
    <definedName name="___dat1111" localSheetId="14">[1]Sheet1!$G$2:$G$29</definedName>
    <definedName name="___dat1111">[1]Sheet1!$G$2:$G$29</definedName>
    <definedName name="__dat1111" localSheetId="14">[1]Sheet1!$G$2:$G$29</definedName>
    <definedName name="__dat1111">[1]Sheet1!$G$2:$G$29</definedName>
    <definedName name="_dat1111" localSheetId="14">[1]Sheet1!$G$2:$G$29</definedName>
    <definedName name="_dat1111">[1]Sheet1!$G$2:$G$29</definedName>
    <definedName name="_Fill" localSheetId="14" hidden="1">#REF!</definedName>
    <definedName name="_Fill" hidden="1">#REF!</definedName>
    <definedName name="_ftn1" localSheetId="1">'Appendix III'!$D$8</definedName>
    <definedName name="_ftnref1" localSheetId="1">'Appendix III'!$D$5</definedName>
    <definedName name="aaa" localSheetId="14" hidden="1">{#N/A,#N/A,FALSE,"O&amp;M by processes";#N/A,#N/A,FALSE,"Elec Act vs Bud";#N/A,#N/A,FALSE,"G&amp;A";#N/A,#N/A,FALSE,"BGS";#N/A,#N/A,FALSE,"Res Cost"}</definedName>
    <definedName name="aaa" localSheetId="22"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14" hidden="1">{#N/A,#N/A,FALSE,"O&amp;M by processes";#N/A,#N/A,FALSE,"Elec Act vs Bud";#N/A,#N/A,FALSE,"G&amp;A";#N/A,#N/A,FALSE,"BGS";#N/A,#N/A,FALSE,"Res Cost"}</definedName>
    <definedName name="aaaaaaaaaaaaaaa" localSheetId="22" hidden="1">{#N/A,#N/A,FALSE,"O&amp;M by processes";#N/A,#N/A,FALSE,"Elec Act vs Bud";#N/A,#N/A,FALSE,"G&amp;A";#N/A,#N/A,FALSE,"BGS";#N/A,#N/A,FALSE,"Res Cost"}</definedName>
    <definedName name="aaaaaaaaaaaaaaa" hidden="1">{#N/A,#N/A,FALSE,"O&amp;M by processes";#N/A,#N/A,FALSE,"Elec Act vs Bud";#N/A,#N/A,FALSE,"G&amp;A";#N/A,#N/A,FALSE,"BGS";#N/A,#N/A,FALSE,"Res Cost"}</definedName>
    <definedName name="AC_255" localSheetId="14">'[2]AC 255'!$A$1:$M$32</definedName>
    <definedName name="AC_255">'[2]AC 255'!$A$1:$M$32</definedName>
    <definedName name="Actual" localSheetId="14">[3]Assumptions!$E$52</definedName>
    <definedName name="Actual">[3]Assumptions!$E$52</definedName>
    <definedName name="AllASS">[4]ALL!$B$25</definedName>
    <definedName name="ALLCGI">[4]ALL!$D$25</definedName>
    <definedName name="ALLRD">[4]ALL!$C$25</definedName>
    <definedName name="ALLSKP">[4]ALL!$E$25</definedName>
    <definedName name="anscount" hidden="1">1</definedName>
    <definedName name="AS2DocOpenMode" hidden="1">"AS2DocumentEdit"</definedName>
    <definedName name="BALANCE" localSheetId="14">'[5]MTHLY BAL.'!$A$6:$O$89</definedName>
    <definedName name="BALANCE">'[5]MTHLY BAL.'!$A$6:$O$89</definedName>
    <definedName name="Basis_Points" localSheetId="14">[3]Assumptions!$H$15</definedName>
    <definedName name="Basis_Points">[3]Assumptions!$H$15</definedName>
    <definedName name="bbb" localSheetId="14" hidden="1">{#N/A,#N/A,FALSE,"O&amp;M by processes";#N/A,#N/A,FALSE,"Elec Act vs Bud";#N/A,#N/A,FALSE,"G&amp;A";#N/A,#N/A,FALSE,"BGS";#N/A,#N/A,FALSE,"Res Cost"}</definedName>
    <definedName name="bbb" localSheetId="22"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14" hidden="1">{#N/A,#N/A,FALSE,"O&amp;M by processes";#N/A,#N/A,FALSE,"Elec Act vs Bud";#N/A,#N/A,FALSE,"G&amp;A";#N/A,#N/A,FALSE,"BGS";#N/A,#N/A,FALSE,"Res Cost"}</definedName>
    <definedName name="bbbb" localSheetId="22"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4" hidden="1">{#N/A,#N/A,FALSE,"O&amp;M by processes";#N/A,#N/A,FALSE,"Elec Act vs Bud";#N/A,#N/A,FALSE,"G&amp;A";#N/A,#N/A,FALSE,"BGS";#N/A,#N/A,FALSE,"Res Cost"}</definedName>
    <definedName name="bbbbb" localSheetId="22"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4" hidden="1">{#N/A,#N/A,FALSE,"O&amp;M by processes";#N/A,#N/A,FALSE,"Elec Act vs Bud";#N/A,#N/A,FALSE,"G&amp;A";#N/A,#N/A,FALSE,"BGS";#N/A,#N/A,FALSE,"Res Cost"}</definedName>
    <definedName name="bbc" localSheetId="22" hidden="1">{#N/A,#N/A,FALSE,"O&amp;M by processes";#N/A,#N/A,FALSE,"Elec Act vs Bud";#N/A,#N/A,FALSE,"G&amp;A";#N/A,#N/A,FALSE,"BGS";#N/A,#N/A,FALSE,"Res Cost"}</definedName>
    <definedName name="bbc" hidden="1">{#N/A,#N/A,FALSE,"O&amp;M by processes";#N/A,#N/A,FALSE,"Elec Act vs Bud";#N/A,#N/A,FALSE,"G&amp;A";#N/A,#N/A,FALSE,"BGS";#N/A,#N/A,FALSE,"Res Cost"}</definedName>
    <definedName name="beg_CWIP" localSheetId="14">'[6]Input Page'!$E$14</definedName>
    <definedName name="beg_CWIP">'[6]Input Page'!$E$14</definedName>
    <definedName name="BGS_Cost_Scenario" localSheetId="14">[3]Assumptions!$E$33</definedName>
    <definedName name="BGS_Cost_Scenario">[3]Assumptions!$E$33</definedName>
    <definedName name="BGS_RFP" localSheetId="14">[3]Assumptions!$E$36</definedName>
    <definedName name="BGS_RFP">[3]Assumptions!$E$36</definedName>
    <definedName name="BLE_Close_Date" localSheetId="14">[7]Assumptions!$E$28</definedName>
    <definedName name="BLE_Close_Date">[7]Assumptions!$E$28</definedName>
    <definedName name="can" localSheetId="14" hidden="1">{#N/A,#N/A,FALSE,"O&amp;M by processes";#N/A,#N/A,FALSE,"Elec Act vs Bud";#N/A,#N/A,FALSE,"G&amp;A";#N/A,#N/A,FALSE,"BGS";#N/A,#N/A,FALSE,"Res Cost"}</definedName>
    <definedName name="can" localSheetId="22" hidden="1">{#N/A,#N/A,FALSE,"O&amp;M by processes";#N/A,#N/A,FALSE,"Elec Act vs Bud";#N/A,#N/A,FALSE,"G&amp;A";#N/A,#N/A,FALSE,"BGS";#N/A,#N/A,FALSE,"Res Cost"}</definedName>
    <definedName name="can" hidden="1">{#N/A,#N/A,FALSE,"O&amp;M by processes";#N/A,#N/A,FALSE,"Elec Act vs Bud";#N/A,#N/A,FALSE,"G&amp;A";#N/A,#N/A,FALSE,"BGS";#N/A,#N/A,FALSE,"Res Cost"}</definedName>
    <definedName name="cap_interest" localSheetId="14">'[6]Input Page'!$E$12</definedName>
    <definedName name="cap_interest">'[6]Input Page'!$E$12</definedName>
    <definedName name="ccc" localSheetId="14" hidden="1">{#N/A,#N/A,FALSE,"O&amp;M by processes";#N/A,#N/A,FALSE,"Elec Act vs Bud";#N/A,#N/A,FALSE,"G&amp;A";#N/A,#N/A,FALSE,"BGS";#N/A,#N/A,FALSE,"Res Cost"}</definedName>
    <definedName name="ccc" localSheetId="22"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4" hidden="1">{#N/A,#N/A,FALSE,"O&amp;M by processes";#N/A,#N/A,FALSE,"Elec Act vs Bud";#N/A,#N/A,FALSE,"G&amp;A";#N/A,#N/A,FALSE,"BGS";#N/A,#N/A,FALSE,"Res Cost"}</definedName>
    <definedName name="cccc" localSheetId="22" hidden="1">{#N/A,#N/A,FALSE,"O&amp;M by processes";#N/A,#N/A,FALSE,"Elec Act vs Bud";#N/A,#N/A,FALSE,"G&amp;A";#N/A,#N/A,FALSE,"BGS";#N/A,#N/A,FALSE,"Res Cost"}</definedName>
    <definedName name="cccc" hidden="1">{#N/A,#N/A,FALSE,"O&amp;M by processes";#N/A,#N/A,FALSE,"Elec Act vs Bud";#N/A,#N/A,FALSE,"G&amp;A";#N/A,#N/A,FALSE,"BGS";#N/A,#N/A,FALSE,"Res Cost"}</definedName>
    <definedName name="CEP_Amortization" localSheetId="14">'[7]JFJ-4 CEP Rate'!$A$28:$F$78</definedName>
    <definedName name="CEP_Amortization">'[7]JFJ-4 CEP Rate'!$A$28:$F$78</definedName>
    <definedName name="COGEN" localSheetId="14">'[8]October Tariff kwh'!$A$1:$H$83</definedName>
    <definedName name="COGEN">'[8]October Tariff kwh'!$A$1:$H$83</definedName>
    <definedName name="compInc">[9]Inputs!$B$4</definedName>
    <definedName name="Consolid" localSheetId="14" hidden="1">{#N/A,#N/A,FALSE,"O&amp;M by processes";#N/A,#N/A,FALSE,"Elec Act vs Bud";#N/A,#N/A,FALSE,"G&amp;A";#N/A,#N/A,FALSE,"BGS";#N/A,#N/A,FALSE,"Res Cost"}</definedName>
    <definedName name="Consolid" localSheetId="22"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4" hidden="1">{#N/A,#N/A,FALSE,"O&amp;M by processes";#N/A,#N/A,FALSE,"Elec Act vs Bud";#N/A,#N/A,FALSE,"G&amp;A";#N/A,#N/A,FALSE,"BGS";#N/A,#N/A,FALSE,"Res Cost"}</definedName>
    <definedName name="Consolidated" localSheetId="22" hidden="1">{#N/A,#N/A,FALSE,"O&amp;M by processes";#N/A,#N/A,FALSE,"Elec Act vs Bud";#N/A,#N/A,FALSE,"G&amp;A";#N/A,#N/A,FALSE,"BGS";#N/A,#N/A,FALSE,"Res Cost"}</definedName>
    <definedName name="Consolidated" hidden="1">{#N/A,#N/A,FALSE,"O&amp;M by processes";#N/A,#N/A,FALSE,"Elec Act vs Bud";#N/A,#N/A,FALSE,"G&amp;A";#N/A,#N/A,FALSE,"BGS";#N/A,#N/A,FALSE,"Res Cost"}</definedName>
    <definedName name="cost_of_good_sold" localSheetId="14">'[6]Input Page'!$E$7</definedName>
    <definedName name="cost_of_good_sold">'[6]Input Page'!$E$7</definedName>
    <definedName name="cost2001" localSheetId="14">[10]Input!$M$23</definedName>
    <definedName name="cost2001">[10]Input!$M$23</definedName>
    <definedName name="CUT" localSheetId="14">[11]AFUDC_CCRF!$A$1:$N$303</definedName>
    <definedName name="CUT">[11]AFUDC_CCRF!$A$1:$N$303</definedName>
    <definedName name="CUTINS" localSheetId="14">[11]AFUDC_CCRF!$A$73:$N$160</definedName>
    <definedName name="CUTINS">[11]AFUDC_CCRF!$A$73:$N$160</definedName>
    <definedName name="da" localSheetId="14" hidden="1">{#N/A,#N/A,FALSE,"O&amp;M by processes";#N/A,#N/A,FALSE,"Elec Act vs Bud";#N/A,#N/A,FALSE,"G&amp;A";#N/A,#N/A,FALSE,"BGS";#N/A,#N/A,FALSE,"Res Cost"}</definedName>
    <definedName name="da" localSheetId="22" hidden="1">{#N/A,#N/A,FALSE,"O&amp;M by processes";#N/A,#N/A,FALSE,"Elec Act vs Bud";#N/A,#N/A,FALSE,"G&amp;A";#N/A,#N/A,FALSE,"BGS";#N/A,#N/A,FALSE,"Res Cost"}</definedName>
    <definedName name="da" hidden="1">{#N/A,#N/A,FALSE,"O&amp;M by processes";#N/A,#N/A,FALSE,"Elec Act vs Bud";#N/A,#N/A,FALSE,"G&amp;A";#N/A,#N/A,FALSE,"BGS";#N/A,#N/A,FALSE,"Res Cost"}</definedName>
    <definedName name="dada" localSheetId="14" hidden="1">{#N/A,#N/A,FALSE,"O&amp;M by processes";#N/A,#N/A,FALSE,"Elec Act vs Bud";#N/A,#N/A,FALSE,"G&amp;A";#N/A,#N/A,FALSE,"BGS";#N/A,#N/A,FALSE,"Res Cost"}</definedName>
    <definedName name="dada" localSheetId="22" hidden="1">{#N/A,#N/A,FALSE,"O&amp;M by processes";#N/A,#N/A,FALSE,"Elec Act vs Bud";#N/A,#N/A,FALSE,"G&amp;A";#N/A,#N/A,FALSE,"BGS";#N/A,#N/A,FALSE,"Res Cost"}</definedName>
    <definedName name="dada" hidden="1">{#N/A,#N/A,FALSE,"O&amp;M by processes";#N/A,#N/A,FALSE,"Elec Act vs Bud";#N/A,#N/A,FALSE,"G&amp;A";#N/A,#N/A,FALSE,"BGS";#N/A,#N/A,FALSE,"Res Cost"}</definedName>
    <definedName name="dae" localSheetId="14">[1]Sheet1!$B$2:$B$29</definedName>
    <definedName name="dae">[1]Sheet1!$B$2:$B$29</definedName>
    <definedName name="data_3">[12]Permanent!$A$9:$O$20</definedName>
    <definedName name="Deferral_Interest_Rate" localSheetId="14">[3]Assumptions!$H$14</definedName>
    <definedName name="Deferral_Interest_Rate">[3]Assumptions!$H$14</definedName>
    <definedName name="Deferral_Recovery" localSheetId="14">'[7]JFJ-1 Deferral Recovery Rate'!$A$14:$F$64</definedName>
    <definedName name="Deferral_Recovery">'[7]JFJ-1 Deferral Recovery Rate'!$A$14:$F$64</definedName>
    <definedName name="DefTax" localSheetId="14">[13]Lists!$A$2:$A$4</definedName>
    <definedName name="DefTax">[13]Lists!$A$2:$A$4</definedName>
    <definedName name="delete" localSheetId="14" hidden="1">{#N/A,#N/A,FALSE,"CURRENT"}</definedName>
    <definedName name="delete" localSheetId="22" hidden="1">{#N/A,#N/A,FALSE,"CURRENT"}</definedName>
    <definedName name="delete" hidden="1">{#N/A,#N/A,FALSE,"CURRENT"}</definedName>
    <definedName name="eeee" localSheetId="14" hidden="1">{#N/A,#N/A,FALSE,"O&amp;M by processes";#N/A,#N/A,FALSE,"Elec Act vs Bud";#N/A,#N/A,FALSE,"G&amp;A";#N/A,#N/A,FALSE,"BGS";#N/A,#N/A,FALSE,"Res Cost"}</definedName>
    <definedName name="eeee" localSheetId="22" hidden="1">{#N/A,#N/A,FALSE,"O&amp;M by processes";#N/A,#N/A,FALSE,"Elec Act vs Bud";#N/A,#N/A,FALSE,"G&amp;A";#N/A,#N/A,FALSE,"BGS";#N/A,#N/A,FALSE,"Res Cost"}</definedName>
    <definedName name="eeee" hidden="1">{#N/A,#N/A,FALSE,"O&amp;M by processes";#N/A,#N/A,FALSE,"Elec Act vs Bud";#N/A,#N/A,FALSE,"G&amp;A";#N/A,#N/A,FALSE,"BGS";#N/A,#N/A,FALSE,"Res Cost"}</definedName>
    <definedName name="EROA">[9]Inputs!$B$3</definedName>
    <definedName name="EV__LASTREFTIME__" hidden="1">39826.8319444444</definedName>
    <definedName name="fed_inc_tax" localSheetId="14">'[6]Input Page'!$E$9</definedName>
    <definedName name="fed_inc_tax">'[6]Input Page'!$E$9</definedName>
    <definedName name="Fossil_BGS" localSheetId="14">[7]Assumptions!$E$58</definedName>
    <definedName name="Fossil_BGS">[7]Assumptions!$E$58</definedName>
    <definedName name="Fossil_Secur_Date" localSheetId="14">[3]Assumptions!$E$22</definedName>
    <definedName name="Fossil_Secur_Date">[3]Assumptions!$E$22</definedName>
    <definedName name="GenLedger" localSheetId="14">[14]PEPCO!$A$9:$H$774</definedName>
    <definedName name="GenLedger">[14]PEPCO!$A$9:$H$774</definedName>
    <definedName name="gita" localSheetId="14" hidden="1">{#N/A,#N/A,FALSE,"O&amp;M by processes";#N/A,#N/A,FALSE,"Elec Act vs Bud";#N/A,#N/A,FALSE,"G&amp;A";#N/A,#N/A,FALSE,"BGS";#N/A,#N/A,FALSE,"Res Cost"}</definedName>
    <definedName name="gita" localSheetId="22"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4" hidden="1">{#N/A,#N/A,FALSE,"O&amp;M by processes";#N/A,#N/A,FALSE,"Elec Act vs Bud";#N/A,#N/A,FALSE,"G&amp;A";#N/A,#N/A,FALSE,"BGS";#N/A,#N/A,FALSE,"Res Cost"}</definedName>
    <definedName name="gitah" localSheetId="22" hidden="1">{#N/A,#N/A,FALSE,"O&amp;M by processes";#N/A,#N/A,FALSE,"Elec Act vs Bud";#N/A,#N/A,FALSE,"G&amp;A";#N/A,#N/A,FALSE,"BGS";#N/A,#N/A,FALSE,"Res Cost"}</definedName>
    <definedName name="gitah" hidden="1">{#N/A,#N/A,FALSE,"O&amp;M by processes";#N/A,#N/A,FALSE,"Elec Act vs Bud";#N/A,#N/A,FALSE,"G&amp;A";#N/A,#N/A,FALSE,"BGS";#N/A,#N/A,FALSE,"Res Cost"}</definedName>
    <definedName name="intang_afudc910" localSheetId="14">[15]criteria!$A$5:$B$6</definedName>
    <definedName name="intang_afudc910">[15]criteria!$A$5:$B$6</definedName>
    <definedName name="INTQ" localSheetId="14">'[16]IR COMP'!$B$39</definedName>
    <definedName name="INTQ">'[16]IR COMP'!$B$39</definedName>
    <definedName name="INTY" localSheetId="14">'[16]IR COMP'!$C$39</definedName>
    <definedName name="INTY">'[16]IR COMP'!$C$39</definedName>
    <definedName name="KeyCon_Close_Date" localSheetId="14">[7]Assumptions!$E$29</definedName>
    <definedName name="KeyCon_Close_Date">[7]Assumptions!$E$29</definedName>
    <definedName name="l" localSheetId="14">[17]Lists!$A$2:$A$4</definedName>
    <definedName name="l">[17]Lists!$A$2:$A$4</definedName>
    <definedName name="Labor" localSheetId="14">'[18]Labor ratio'!$A$2:$K$14</definedName>
    <definedName name="Labor">'[18]Labor ratio'!$A$2:$K$14</definedName>
    <definedName name="limcount" hidden="1">1</definedName>
    <definedName name="million">1000000</definedName>
    <definedName name="month" localSheetId="14">[19]RPT80MAR!$A$1:$D$77</definedName>
    <definedName name="month">[19]RPT80MAR!$A$1:$D$77</definedName>
    <definedName name="months">[12]Permanent!$A$24:$A$35</definedName>
    <definedName name="MTC_Amortization" localSheetId="14">'[7]JFJ-3 MTC Rate'!$A$32:$F$82</definedName>
    <definedName name="MTC_Amortization">'[7]JFJ-3 MTC Rate'!$A$32:$F$82</definedName>
    <definedName name="new" localSheetId="22" hidden="1">{#N/A,#N/A,FALSE,"O&amp;M by processes";#N/A,#N/A,FALSE,"Elec Act vs Bud";#N/A,#N/A,FALSE,"G&amp;A";#N/A,#N/A,FALSE,"BGS";#N/A,#N/A,FALSE,"Res Cost"}</definedName>
    <definedName name="non_cap_int" localSheetId="14">'[6]Input Page'!$E$11</definedName>
    <definedName name="non_cap_int">'[6]Input Page'!$E$11</definedName>
    <definedName name="Nuclear_Secur_Date" localSheetId="14">[3]Assumptions!$E$21</definedName>
    <definedName name="Nuclear_Secur_Date">[3]Assumptions!$E$21</definedName>
    <definedName name="one">1</definedName>
    <definedName name="pctHW" localSheetId="14">[10]Input!$M$24</definedName>
    <definedName name="pctHW">[10]Input!$M$24</definedName>
    <definedName name="pctSWExp" localSheetId="14">[10]Input!$M$26</definedName>
    <definedName name="pctSWExp">[10]Input!$M$26</definedName>
    <definedName name="pctTraining" localSheetId="14">[10]Input!$M$25</definedName>
    <definedName name="pctTraining">[10]Input!$M$25</definedName>
    <definedName name="post_fossil" localSheetId="14">[7]Assumptions!$E$59</definedName>
    <definedName name="post_fossil">[7]Assumptions!$E$59</definedName>
    <definedName name="PPA" localSheetId="14">[3]Assumptions!$E$38</definedName>
    <definedName name="PPA">[3]Assumptions!$E$38</definedName>
    <definedName name="PreTaxDebt" localSheetId="14">'[7]MTC Return'!$F$18</definedName>
    <definedName name="PreTaxDebt">'[7]MTC Return'!$F$18</definedName>
    <definedName name="_xlnm.Print_Area" localSheetId="2">'1 - Revenue Credits'!$A$1:$F$46</definedName>
    <definedName name="_xlnm.Print_Area" localSheetId="14">'10 Lease O&amp;M, Other Tax and 413'!$A$1:$L$56</definedName>
    <definedName name="_xlnm.Print_Area" localSheetId="3">'2 - Cost Support '!$A$1:$F$108</definedName>
    <definedName name="_xlnm.Print_Area" localSheetId="4">'2a - Cost Support'!$A$1:$M$185</definedName>
    <definedName name="_xlnm.Print_Area" localSheetId="6">'3 - Incentives'!$A$1:$J$48</definedName>
    <definedName name="_xlnm.Print_Area" localSheetId="7">'4 - Cap Adds'!$A$1:$K$43</definedName>
    <definedName name="_xlnm.Print_Area" localSheetId="8">'5-Construction Loan'!$A$1:$K$111</definedName>
    <definedName name="_xlnm.Print_Area" localSheetId="9">'6a- ADIT'!$A$1:$H$102</definedName>
    <definedName name="_xlnm.Print_Area" localSheetId="10">'6b- ADIT'!$A$1:$H$102</definedName>
    <definedName name="_xlnm.Print_Area" localSheetId="11">'7 - True-Up'!$A$1:$L$60</definedName>
    <definedName name="_xlnm.Print_Area" localSheetId="12">'8 - Const Loan True-up'!$A$1:$P$165</definedName>
    <definedName name="_xlnm.Print_Area" localSheetId="13">'9- Depreciation Rates'!$A$1:$F$48</definedName>
    <definedName name="_xlnm.Print_Area" localSheetId="1">'Appendix III'!$A$1:$M$276</definedName>
    <definedName name="_xlnm.Print_Area" localSheetId="19">'WP1 - O&amp;M detail'!$A$1:$L$55</definedName>
    <definedName name="_xlnm.Print_Titles" localSheetId="15">'11 - Reg. Assets and Abnd Plnt'!$A:$A</definedName>
    <definedName name="_xlnm.Print_Titles" localSheetId="16">'12 - Unfunded Reserves'!$A:$A</definedName>
    <definedName name="_xlnm.Print_Titles" localSheetId="17">'13 - CWIP'!$A:$A</definedName>
    <definedName name="_xlnm.Print_Titles" localSheetId="18">'14 - Future Use'!$A:$A</definedName>
    <definedName name="Print_Titles_MI">'[20]DACTIVE$'!$A$1:$IV$4,'[20]DACTIVE$'!$A$1:$A$65536</definedName>
    <definedName name="PrintareaDec">'[21]kWh-Mcf'!$E$97,'[21]kWh-Mcf'!$A$81:$E$118,'[21]kWh-Mcf'!$AM$86:$AO$118</definedName>
    <definedName name="query">'[22]Boston Edison'!$A$1:$M$3434</definedName>
    <definedName name="rrrr" localSheetId="14" hidden="1">{#N/A,#N/A,FALSE,"O&amp;M by processes";#N/A,#N/A,FALSE,"Elec Act vs Bud";#N/A,#N/A,FALSE,"G&amp;A";#N/A,#N/A,FALSE,"BGS";#N/A,#N/A,FALSE,"Res Cost"}</definedName>
    <definedName name="rrrr" localSheetId="22" hidden="1">{#N/A,#N/A,FALSE,"O&amp;M by processes";#N/A,#N/A,FALSE,"Elec Act vs Bud";#N/A,#N/A,FALSE,"G&amp;A";#N/A,#N/A,FALSE,"BGS";#N/A,#N/A,FALSE,"Res Cost"}</definedName>
    <definedName name="rrrr" hidden="1">{#N/A,#N/A,FALSE,"O&amp;M by processes";#N/A,#N/A,FALSE,"Elec Act vs Bud";#N/A,#N/A,FALSE,"G&amp;A";#N/A,#N/A,FALSE,"BGS";#N/A,#N/A,FALSE,"Res Cost"}</definedName>
    <definedName name="shiva" localSheetId="14" hidden="1">{#N/A,#N/A,FALSE,"O&amp;M by processes";#N/A,#N/A,FALSE,"Elec Act vs Bud";#N/A,#N/A,FALSE,"G&amp;A";#N/A,#N/A,FALSE,"BGS";#N/A,#N/A,FALSE,"Res Cost"}</definedName>
    <definedName name="shiva" localSheetId="22"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8" hidden="1">'5-Construction Loan'!$D$53</definedName>
    <definedName name="solver_cvg" localSheetId="8" hidden="1">0.0001</definedName>
    <definedName name="solver_drv" localSheetId="8" hidden="1">1</definedName>
    <definedName name="solver_eng" localSheetId="8" hidden="1">1</definedName>
    <definedName name="solver_est" localSheetId="8" hidden="1">1</definedName>
    <definedName name="solver_itr" localSheetId="8" hidden="1">2147483647</definedName>
    <definedName name="solver_mip" localSheetId="8" hidden="1">2147483647</definedName>
    <definedName name="solver_mni" localSheetId="8" hidden="1">30</definedName>
    <definedName name="solver_mrt" localSheetId="8" hidden="1">0.075</definedName>
    <definedName name="solver_msl" localSheetId="8" hidden="1">2</definedName>
    <definedName name="solver_neg" localSheetId="8" hidden="1">1</definedName>
    <definedName name="solver_nod" localSheetId="8" hidden="1">2147483647</definedName>
    <definedName name="solver_num" localSheetId="8" hidden="1">0</definedName>
    <definedName name="solver_nwt" localSheetId="8" hidden="1">1</definedName>
    <definedName name="solver_opt" localSheetId="8" hidden="1">'5-Construction Loan'!$F$15</definedName>
    <definedName name="solver_pre" localSheetId="8" hidden="1">0.000001</definedName>
    <definedName name="solver_rbv" localSheetId="8" hidden="1">1</definedName>
    <definedName name="solver_rlx" localSheetId="8" hidden="1">2</definedName>
    <definedName name="solver_rsd" localSheetId="8" hidden="1">0</definedName>
    <definedName name="solver_scl" localSheetId="8" hidden="1">1</definedName>
    <definedName name="solver_sho" localSheetId="8" hidden="1">2</definedName>
    <definedName name="solver_ssz" localSheetId="8" hidden="1">100</definedName>
    <definedName name="solver_tim" localSheetId="8" hidden="1">2147483647</definedName>
    <definedName name="solver_tol" localSheetId="8" hidden="1">0.01</definedName>
    <definedName name="solver_typ" localSheetId="8" hidden="1">3</definedName>
    <definedName name="solver_val" localSheetId="8" hidden="1">200000000</definedName>
    <definedName name="solver_ver" localSheetId="8" hidden="1">3</definedName>
    <definedName name="State" localSheetId="14">'[23]State List'!$A$2:$A$53</definedName>
    <definedName name="State">'[23]State List'!$A$2:$A$53</definedName>
    <definedName name="statsrevised" localSheetId="14" hidden="1">{#N/A,#N/A,FALSE,"O&amp;M by processes";#N/A,#N/A,FALSE,"Elec Act vs Bud";#N/A,#N/A,FALSE,"G&amp;A";#N/A,#N/A,FALSE,"BGS";#N/A,#N/A,FALSE,"Res Cost"}</definedName>
    <definedName name="statsrevised" localSheetId="22" hidden="1">{#N/A,#N/A,FALSE,"O&amp;M by processes";#N/A,#N/A,FALSE,"Elec Act vs Bud";#N/A,#N/A,FALSE,"G&amp;A";#N/A,#N/A,FALSE,"BGS";#N/A,#N/A,FALSE,"Res Cost"}</definedName>
    <definedName name="statsrevised" hidden="1">{#N/A,#N/A,FALSE,"O&amp;M by processes";#N/A,#N/A,FALSE,"Elec Act vs Bud";#N/A,#N/A,FALSE,"G&amp;A";#N/A,#N/A,FALSE,"BGS";#N/A,#N/A,FALSE,"Res Cost"}</definedName>
    <definedName name="STILL1040" localSheetId="14">'[24]Addt''l 1040 Exclusions'!$A$5:$U$44</definedName>
    <definedName name="STILL1040">'[24]Addt''l 1040 Exclusions'!$A$5:$U$44</definedName>
    <definedName name="support" localSheetId="14" hidden="1">{#N/A,#N/A,FALSE,"O&amp;M by processes";#N/A,#N/A,FALSE,"Elec Act vs Bud";#N/A,#N/A,FALSE,"G&amp;A";#N/A,#N/A,FALSE,"BGS";#N/A,#N/A,FALSE,"Res Cost"}</definedName>
    <definedName name="support" localSheetId="22"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4" hidden="1">{#N/A,#N/A,FALSE,"O&amp;M by processes";#N/A,#N/A,FALSE,"Elec Act vs Bud";#N/A,#N/A,FALSE,"G&amp;A";#N/A,#N/A,FALSE,"BGS";#N/A,#N/A,FALSE,"Res Cost"}</definedName>
    <definedName name="supporti" localSheetId="22" hidden="1">{#N/A,#N/A,FALSE,"O&amp;M by processes";#N/A,#N/A,FALSE,"Elec Act vs Bud";#N/A,#N/A,FALSE,"G&amp;A";#N/A,#N/A,FALSE,"BGS";#N/A,#N/A,FALSE,"Res Cost"}</definedName>
    <definedName name="supporti" hidden="1">{#N/A,#N/A,FALSE,"O&amp;M by processes";#N/A,#N/A,FALSE,"Elec Act vs Bud";#N/A,#N/A,FALSE,"G&amp;A";#N/A,#N/A,FALSE,"BGS";#N/A,#N/A,FALSE,"Res Cost"}</definedName>
    <definedName name="Swap_Amort" localSheetId="14">'[7]Keystone Swap Amort Sched'!$A$1:$F$241</definedName>
    <definedName name="Swap_Amort">'[7]Keystone Swap Amort Sched'!$A$1:$F$241</definedName>
    <definedName name="Tacx_Factor" localSheetId="14">[7]Assumptions!$E$52</definedName>
    <definedName name="Tacx_Factor">[7]Assumptions!$E$52</definedName>
    <definedName name="tax_base_on_inc" localSheetId="14">'[6]Input Page'!$E$10</definedName>
    <definedName name="tax_base_on_inc">'[6]Input Page'!$E$10</definedName>
    <definedName name="tax_basis" localSheetId="14">'[6]Input Page'!$E$13</definedName>
    <definedName name="tax_basis">'[6]Input Page'!$E$13</definedName>
    <definedName name="thousand">1000</definedName>
    <definedName name="toma" localSheetId="14" hidden="1">{#N/A,#N/A,FALSE,"O&amp;M by processes";#N/A,#N/A,FALSE,"Elec Act vs Bud";#N/A,#N/A,FALSE,"G&amp;A";#N/A,#N/A,FALSE,"BGS";#N/A,#N/A,FALSE,"Res Cost"}</definedName>
    <definedName name="toma" localSheetId="22"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4" hidden="1">{#N/A,#N/A,FALSE,"O&amp;M by processes";#N/A,#N/A,FALSE,"Elec Act vs Bud";#N/A,#N/A,FALSE,"G&amp;A";#N/A,#N/A,FALSE,"BGS";#N/A,#N/A,FALSE,"Res Cost"}</definedName>
    <definedName name="tomb" localSheetId="22"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4" hidden="1">{#N/A,#N/A,FALSE,"O&amp;M by processes";#N/A,#N/A,FALSE,"Elec Act vs Bud";#N/A,#N/A,FALSE,"G&amp;A";#N/A,#N/A,FALSE,"BGS";#N/A,#N/A,FALSE,"Res Cost"}</definedName>
    <definedName name="tomc" localSheetId="22"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4" hidden="1">{#N/A,#N/A,FALSE,"O&amp;M by processes";#N/A,#N/A,FALSE,"Elec Act vs Bud";#N/A,#N/A,FALSE,"G&amp;A";#N/A,#N/A,FALSE,"BGS";#N/A,#N/A,FALSE,"Res Cost"}</definedName>
    <definedName name="tomd" localSheetId="22"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4" hidden="1">{#N/A,#N/A,FALSE,"O&amp;M by processes";#N/A,#N/A,FALSE,"Elec Act vs Bud";#N/A,#N/A,FALSE,"G&amp;A";#N/A,#N/A,FALSE,"BGS";#N/A,#N/A,FALSE,"Res Cost"}</definedName>
    <definedName name="tomx" localSheetId="22"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4" hidden="1">{#N/A,#N/A,FALSE,"O&amp;M by processes";#N/A,#N/A,FALSE,"Elec Act vs Bud";#N/A,#N/A,FALSE,"G&amp;A";#N/A,#N/A,FALSE,"BGS";#N/A,#N/A,FALSE,"Res Cost"}</definedName>
    <definedName name="tomy" localSheetId="22"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4" hidden="1">{#N/A,#N/A,FALSE,"O&amp;M by processes";#N/A,#N/A,FALSE,"Elec Act vs Bud";#N/A,#N/A,FALSE,"G&amp;A";#N/A,#N/A,FALSE,"BGS";#N/A,#N/A,FALSE,"Res Cost"}</definedName>
    <definedName name="tomz" localSheetId="22" hidden="1">{#N/A,#N/A,FALSE,"O&amp;M by processes";#N/A,#N/A,FALSE,"Elec Act vs Bud";#N/A,#N/A,FALSE,"G&amp;A";#N/A,#N/A,FALSE,"BGS";#N/A,#N/A,FALSE,"Res Cost"}</definedName>
    <definedName name="tomz" hidden="1">{#N/A,#N/A,FALSE,"O&amp;M by processes";#N/A,#N/A,FALSE,"Elec Act vs Bud";#N/A,#N/A,FALSE,"G&amp;A";#N/A,#N/A,FALSE,"BGS";#N/A,#N/A,FALSE,"Res Cost"}</definedName>
    <definedName name="tot_ded" localSheetId="14">'[6]Input Page'!$E$8</definedName>
    <definedName name="tot_ded">'[6]Input Page'!$E$8</definedName>
    <definedName name="valDate">[9]Inputs!$B$1</definedName>
    <definedName name="WCCGCR2">[25]Rates!$B$96:$C$190</definedName>
    <definedName name="wh" localSheetId="14" hidden="1">{#N/A,#N/A,FALSE,"O&amp;M by processes";#N/A,#N/A,FALSE,"Elec Act vs Bud";#N/A,#N/A,FALSE,"G&amp;A";#N/A,#N/A,FALSE,"BGS";#N/A,#N/A,FALSE,"Res Cost"}</definedName>
    <definedName name="wh" localSheetId="22"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4" hidden="1">{#N/A,#N/A,FALSE,"O&amp;M by processes";#N/A,#N/A,FALSE,"Elec Act vs Bud";#N/A,#N/A,FALSE,"G&amp;A";#N/A,#N/A,FALSE,"BGS";#N/A,#N/A,FALSE,"Res Cost"}</definedName>
    <definedName name="what" localSheetId="22"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4" hidden="1">{#N/A,#N/A,FALSE,"O&amp;M by processes";#N/A,#N/A,FALSE,"Elec Act vs Bud";#N/A,#N/A,FALSE,"G&amp;A";#N/A,#N/A,FALSE,"BGS";#N/A,#N/A,FALSE,"Res Cost"}</definedName>
    <definedName name="Whatwhat" localSheetId="22"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4" hidden="1">{#N/A,#N/A,FALSE,"O&amp;M by processes";#N/A,#N/A,FALSE,"Elec Act vs Bud";#N/A,#N/A,FALSE,"G&amp;A";#N/A,#N/A,FALSE,"BGS";#N/A,#N/A,FALSE,"Res Cost"}</definedName>
    <definedName name="who" localSheetId="22"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4" hidden="1">{#N/A,#N/A,FALSE,"O&amp;M by processes";#N/A,#N/A,FALSE,"Elec Act vs Bud";#N/A,#N/A,FALSE,"G&amp;A";#N/A,#N/A,FALSE,"BGS";#N/A,#N/A,FALSE,"Res Cost"}</definedName>
    <definedName name="whowho" localSheetId="22"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4" hidden="1">{#N/A,#N/A,FALSE,"O&amp;M by processes";#N/A,#N/A,FALSE,"Elec Act vs Bud";#N/A,#N/A,FALSE,"G&amp;A";#N/A,#N/A,FALSE,"BGS";#N/A,#N/A,FALSE,"Res Cost"}</definedName>
    <definedName name="whwh" localSheetId="22"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4" hidden="1">{#N/A,#N/A,FALSE,"O&amp;M by processes";#N/A,#N/A,FALSE,"Elec Act vs Bud";#N/A,#N/A,FALSE,"G&amp;A";#N/A,#N/A,FALSE,"BGS";#N/A,#N/A,FALSE,"Res Cost"}</definedName>
    <definedName name="why" localSheetId="22" hidden="1">{#N/A,#N/A,FALSE,"O&amp;M by processes";#N/A,#N/A,FALSE,"Elec Act vs Bud";#N/A,#N/A,FALSE,"G&amp;A";#N/A,#N/A,FALSE,"BGS";#N/A,#N/A,FALSE,"Res Cost"}</definedName>
    <definedName name="why" hidden="1">{#N/A,#N/A,FALSE,"O&amp;M by processes";#N/A,#N/A,FALSE,"Elec Act vs Bud";#N/A,#N/A,FALSE,"G&amp;A";#N/A,#N/A,FALSE,"BGS";#N/A,#N/A,FALSE,"Res Cost"}</definedName>
    <definedName name="WO_Description" localSheetId="14">'[26]WO Info'!$A$1:$F$17972</definedName>
    <definedName name="WO_Description">'[26]WO Info'!$A$1:$F$17972</definedName>
    <definedName name="wrn" localSheetId="14" hidden="1">{#N/A,#N/A,FALSE,"O&amp;M by processes";#N/A,#N/A,FALSE,"Elec Act vs Bud";#N/A,#N/A,FALSE,"G&amp;A";#N/A,#N/A,FALSE,"BGS";#N/A,#N/A,FALSE,"Res Cost"}</definedName>
    <definedName name="wrn" localSheetId="22"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14" hidden="1">{#N/A,#N/A,FALSE,"CURRENT"}</definedName>
    <definedName name="wrn.722." localSheetId="22" hidden="1">{#N/A,#N/A,FALSE,"CURRENT"}</definedName>
    <definedName name="wrn.722." hidden="1">{#N/A,#N/A,FALSE,"CURRENT"}</definedName>
    <definedName name="wrn.AGT." localSheetId="14" hidden="1">{"AGT",#N/A,FALSE,"Revenue"}</definedName>
    <definedName name="wrn.AGT." localSheetId="22" hidden="1">{"AGT",#N/A,FALSE,"Revenue"}</definedName>
    <definedName name="wrn.AGT." hidden="1">{"AGT",#N/A,FALSE,"Revenue"}</definedName>
    <definedName name="wrn.August._.1._.2003._.Rate._.Change." localSheetId="14"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14" hidden="1">{#N/A,#N/A,FALSE,"O&amp;M by processes";#N/A,#N/A,FALSE,"Elec Act vs Bud";#N/A,#N/A,FALSE,"G&amp;A";#N/A,#N/A,FALSE,"BGS";#N/A,#N/A,FALSE,"Res Cost"}</definedName>
    <definedName name="wrn.Basic." localSheetId="22"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14" hidden="1">{#N/A,#N/A,FALSE,"Elec Deliv";#N/A,#N/A,FALSE,"Atlantic Pie";#N/A,#N/A,FALSE,"Bay Pie";#N/A,#N/A,FALSE,"New Castle Pie";#N/A,#N/A,FALSE,"Transmission Pie"}</definedName>
    <definedName name="wrn.ChartSet." localSheetId="22"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Data._.dump." localSheetId="14" hidden="1">{"Input Data",#N/A,FALSE,"Input";"Income and Cash Flow",#N/A,FALSE,"Calculations"}</definedName>
    <definedName name="wrn.Data._.dump." localSheetId="22" hidden="1">{"Input Data",#N/A,FALSE,"Input";"Income and Cash Flow",#N/A,FALSE,"Calculations"}</definedName>
    <definedName name="wrn.Data._.dump." hidden="1">{"Input Data",#N/A,FALSE,"Input";"Income and Cash Flow",#N/A,FALSE,"Calculations"}</definedName>
    <definedName name="wrn.Deferral._.Forecast." localSheetId="14" hidden="1">{"Summary Deferral Forecast",#N/A,FALSE,"Deferral Forecast";"BGS Deferral Forecast",#N/A,FALSE,"BGS Deferral";"NNC Deferral Forecast",#N/A,FALSE,"NNC Deferral";"MTCDeferralForecast",#N/A,FALSE,"MTC Deferral";"SBC Deferral Forecast",#N/A,FALSE,"SBC Deferral"}</definedName>
    <definedName name="wrn.Deferral._.Forecast." localSheetId="22"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Filing." localSheetId="14"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14" hidden="1">{"Print Empty Template",#N/A,FALSE,"Input"}</definedName>
    <definedName name="wrn.For._.filling._.out._.assessments." localSheetId="22" hidden="1">{"Print Empty Template",#N/A,FALSE,"Input"}</definedName>
    <definedName name="wrn.For._.filling._.out._.assessments." hidden="1">{"Print Empty Template",#N/A,FALSE,"Input"}</definedName>
    <definedName name="wrn.HLP._.Detail." localSheetId="14" hidden="1">{"2002 - 2006 Detail Income Statement",#N/A,FALSE,"TUB Income Statement wo DW";"BGS Deferral",#N/A,FALSE,"BGS Deferral";"NNC Deferral",#N/A,FALSE,"NNC Deferral";"MTC Deferral",#N/A,FALSE,"MTC Deferral";#N/A,#N/A,FALSE,"Schedule D"}</definedName>
    <definedName name="wrn.HLP._.Detail." localSheetId="22"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Report." localSheetId="14" hidden="1">{#N/A,#N/A,FALSE,"Work performed";#N/A,#N/A,FALSE,"Resources"}</definedName>
    <definedName name="wrn.Report." localSheetId="22" hidden="1">{#N/A,#N/A,FALSE,"Work performed";#N/A,#N/A,FALSE,"Resources"}</definedName>
    <definedName name="wrn.Report." hidden="1">{#N/A,#N/A,FALSE,"Work performed";#N/A,#N/A,FALSE,"Resources"}</definedName>
    <definedName name="wrn.Revenue._.Analysis." localSheetId="14"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upporting._.Calculations." localSheetId="14" hidden="1">{#N/A,#N/A,FALSE,"Work performed";#N/A,#N/A,FALSE,"Resources"}</definedName>
    <definedName name="wrn.Supporting._.Calculations." localSheetId="22" hidden="1">{#N/A,#N/A,FALSE,"Work performed";#N/A,#N/A,FALSE,"Resources"}</definedName>
    <definedName name="wrn.Supporting._.Calculations." hidden="1">{#N/A,#N/A,FALSE,"Work performed";#N/A,#N/A,FALSE,"Resources"}</definedName>
    <definedName name="wrn.Tax._.Accrual." localSheetId="14" hidden="1">{#N/A,#N/A,TRUE,"TAXPROV";#N/A,#N/A,TRUE,"FLOWTHRU";#N/A,#N/A,TRUE,"SCHEDULE M'S";#N/A,#N/A,TRUE,"PLANT M'S";#N/A,#N/A,TRUE,"TAXJE"}</definedName>
    <definedName name="wrn.Tax._.Accrual." localSheetId="22" hidden="1">{#N/A,#N/A,TRUE,"TAXPROV";#N/A,#N/A,TRUE,"FLOWTHRU";#N/A,#N/A,TRUE,"SCHEDULE M'S";#N/A,#N/A,TRUE,"PLANT M'S";#N/A,#N/A,TRUE,"TAXJE"}</definedName>
    <definedName name="wrn.Tax._.Accrual." hidden="1">{#N/A,#N/A,TRUE,"TAXPROV";#N/A,#N/A,TRUE,"FLOWTHRU";#N/A,#N/A,TRUE,"SCHEDULE M'S";#N/A,#N/A,TRUE,"PLANT M'S";#N/A,#N/A,TRUE,"TAXJE"}</definedName>
    <definedName name="xxx" localSheetId="14" hidden="1">{#N/A,#N/A,FALSE,"O&amp;M by processes";#N/A,#N/A,FALSE,"Elec Act vs Bud";#N/A,#N/A,FALSE,"G&amp;A";#N/A,#N/A,FALSE,"BGS";#N/A,#N/A,FALSE,"Res Cost"}</definedName>
    <definedName name="xxx" localSheetId="22" hidden="1">{#N/A,#N/A,FALSE,"O&amp;M by processes";#N/A,#N/A,FALSE,"Elec Act vs Bud";#N/A,#N/A,FALSE,"G&amp;A";#N/A,#N/A,FALSE,"BGS";#N/A,#N/A,FALSE,"Res Cost"}</definedName>
    <definedName name="xxx" hidden="1">{#N/A,#N/A,FALSE,"O&amp;M by processes";#N/A,#N/A,FALSE,"Elec Act vs Bud";#N/A,#N/A,FALSE,"G&amp;A";#N/A,#N/A,FALSE,"BGS";#N/A,#N/A,FALSE,"Res Cost"}</definedName>
    <definedName name="xxxx" localSheetId="14" hidden="1">{#N/A,#N/A,FALSE,"O&amp;M by processes";#N/A,#N/A,FALSE,"Elec Act vs Bud";#N/A,#N/A,FALSE,"G&amp;A";#N/A,#N/A,FALSE,"BGS";#N/A,#N/A,FALSE,"Res Cost"}</definedName>
    <definedName name="xxxx" localSheetId="22" hidden="1">{#N/A,#N/A,FALSE,"O&amp;M by processes";#N/A,#N/A,FALSE,"Elec Act vs Bud";#N/A,#N/A,FALSE,"G&amp;A";#N/A,#N/A,FALSE,"BGS";#N/A,#N/A,FALSE,"Res Cost"}</definedName>
    <definedName name="xxxx" hidden="1">{#N/A,#N/A,FALSE,"O&amp;M by processes";#N/A,#N/A,FALSE,"Elec Act vs Bud";#N/A,#N/A,FALSE,"G&amp;A";#N/A,#N/A,FALSE,"BGS";#N/A,#N/A,FALSE,"Res Cost"}</definedName>
    <definedName name="YEAR1" localSheetId="14">[27]INPUTS!$C$17</definedName>
    <definedName name="YEAR1">[27]INPUTS!$C$17</definedName>
    <definedName name="yeartodate" localSheetId="14">[19]RPT80MAR!$A$84:$D$158</definedName>
    <definedName name="yeartodate">[19]RPT80MAR!$A$84:$D$158</definedName>
    <definedName name="Z_28948E05_8F34_4F1E_96FB_A80A6A844600_.wvu.Cols" localSheetId="7" hidden="1">'4 - Cap Adds'!$K:$AA</definedName>
    <definedName name="Z_28948E05_8F34_4F1E_96FB_A80A6A844600_.wvu.Cols" localSheetId="9" hidden="1">'6a- ADIT'!#REF!</definedName>
    <definedName name="Z_28948E05_8F34_4F1E_96FB_A80A6A844600_.wvu.Cols" localSheetId="10" hidden="1">'6b- ADIT'!#REF!</definedName>
    <definedName name="Z_28948E05_8F34_4F1E_96FB_A80A6A844600_.wvu.PrintArea" localSheetId="9" hidden="1">'6a- ADIT'!$B$1:$H$124</definedName>
    <definedName name="Z_28948E05_8F34_4F1E_96FB_A80A6A844600_.wvu.PrintArea" localSheetId="10" hidden="1">'6b- ADIT'!$B$1:$H$124</definedName>
    <definedName name="Z_28948E05_8F34_4F1E_96FB_A80A6A844600_.wvu.PrintTitles" localSheetId="7" hidden="1">'4 - Cap Adds'!$C:$D</definedName>
    <definedName name="Z_3768C7C8_9953_11DA_B318_000FB55D51DC_.wvu.PrintArea" localSheetId="2" hidden="1">'1 - Revenue Credits'!$A$5:$D$20</definedName>
    <definedName name="Z_3768C7C8_9953_11DA_B318_000FB55D51DC_.wvu.PrintArea" localSheetId="3" hidden="1">'2 - Cost Support '!#REF!</definedName>
    <definedName name="Z_3768C7C8_9953_11DA_B318_000FB55D51DC_.wvu.PrintArea" localSheetId="4" hidden="1">'2a - Cost Support'!$A$49:$M$147</definedName>
    <definedName name="Z_3768C7C8_9953_11DA_B318_000FB55D51DC_.wvu.PrintTitles" localSheetId="3" hidden="1">'2 - Cost Support '!#REF!</definedName>
    <definedName name="Z_3768C7C8_9953_11DA_B318_000FB55D51DC_.wvu.PrintTitles" localSheetId="4" hidden="1">'2a - Cost Support'!#REF!</definedName>
    <definedName name="Z_3768C7C8_9953_11DA_B318_000FB55D51DC_.wvu.Rows" localSheetId="3" hidden="1">'2 - Cost Support '!#REF!</definedName>
    <definedName name="Z_3768C7C8_9953_11DA_B318_000FB55D51DC_.wvu.Rows" localSheetId="4" hidden="1">'2a - Cost Support'!#REF!</definedName>
    <definedName name="Z_3A38DF7A_C35E_4DD3_9893_26310A3EF836_.wvu.Cols" localSheetId="7" hidden="1">'4 - Cap Adds'!$K:$AA</definedName>
    <definedName name="Z_3A38DF7A_C35E_4DD3_9893_26310A3EF836_.wvu.PrintTitles" localSheetId="7" hidden="1">'4 - Cap Adds'!$C:$D</definedName>
    <definedName name="Z_3BDD6235_B127_4929_8311_BDAF7BB89818_.wvu.PrintArea" localSheetId="2" hidden="1">'1 - Revenue Credits'!$A$5:$D$20</definedName>
    <definedName name="Z_3BDD6235_B127_4929_8311_BDAF7BB89818_.wvu.PrintArea" localSheetId="3" hidden="1">'2 - Cost Support '!#REF!</definedName>
    <definedName name="Z_3BDD6235_B127_4929_8311_BDAF7BB89818_.wvu.PrintArea" localSheetId="4" hidden="1">'2a - Cost Support'!$A$49:$M$147</definedName>
    <definedName name="Z_3BDD6235_B127_4929_8311_BDAF7BB89818_.wvu.PrintTitles" localSheetId="3" hidden="1">'2 - Cost Support '!#REF!</definedName>
    <definedName name="Z_3BDD6235_B127_4929_8311_BDAF7BB89818_.wvu.PrintTitles" localSheetId="4" hidden="1">'2a - Cost Support'!#REF!</definedName>
    <definedName name="Z_3BDD6235_B127_4929_8311_BDAF7BB89818_.wvu.Rows" localSheetId="3" hidden="1">'2 - Cost Support '!#REF!</definedName>
    <definedName name="Z_3BDD6235_B127_4929_8311_BDAF7BB89818_.wvu.Rows" localSheetId="4" hidden="1">'2a - Cost Support'!#REF!</definedName>
    <definedName name="Z_4C7C2344_134C_465A_ADEB_A5E96AAE2308_.wvu.Cols" localSheetId="7" hidden="1">'4 - Cap Adds'!$K:$AA</definedName>
    <definedName name="Z_4C7C2344_134C_465A_ADEB_A5E96AAE2308_.wvu.PrintTitles" localSheetId="7" hidden="1">'4 - Cap Adds'!$C:$D</definedName>
    <definedName name="Z_63011E91_4609_4523_98FE_FD252E915668_.wvu.Cols" localSheetId="9" hidden="1">'6a- ADIT'!#REF!</definedName>
    <definedName name="Z_63011E91_4609_4523_98FE_FD252E915668_.wvu.Cols" localSheetId="10" hidden="1">'6b- ADIT'!#REF!</definedName>
    <definedName name="Z_63011E91_4609_4523_98FE_FD252E915668_.wvu.PrintArea" localSheetId="9" hidden="1">'6a- ADIT'!$B$1:$H$124</definedName>
    <definedName name="Z_63011E91_4609_4523_98FE_FD252E915668_.wvu.PrintArea" localSheetId="10" hidden="1">'6b- ADIT'!$B$1:$H$124</definedName>
    <definedName name="Z_6928E596_79BD_4CEC_9F0D_07E62D69B2A5_.wvu.Cols" localSheetId="9" hidden="1">'6a- ADIT'!#REF!</definedName>
    <definedName name="Z_6928E596_79BD_4CEC_9F0D_07E62D69B2A5_.wvu.Cols" localSheetId="10" hidden="1">'6b- ADIT'!#REF!</definedName>
    <definedName name="Z_6928E596_79BD_4CEC_9F0D_07E62D69B2A5_.wvu.PrintArea" localSheetId="9" hidden="1">'6a- ADIT'!$B$1:$H$124</definedName>
    <definedName name="Z_6928E596_79BD_4CEC_9F0D_07E62D69B2A5_.wvu.PrintArea" localSheetId="10" hidden="1">'6b- ADIT'!$B$1:$H$124</definedName>
    <definedName name="Z_71B42B22_A376_44B5_B0C1_23FC1AA3DBA2_.wvu.Cols" localSheetId="7" hidden="1">'4 - Cap Adds'!$K:$AA</definedName>
    <definedName name="Z_71B42B22_A376_44B5_B0C1_23FC1AA3DBA2_.wvu.Cols" localSheetId="9" hidden="1">'6a- ADIT'!#REF!</definedName>
    <definedName name="Z_71B42B22_A376_44B5_B0C1_23FC1AA3DBA2_.wvu.Cols" localSheetId="10" hidden="1">'6b- ADIT'!#REF!</definedName>
    <definedName name="Z_71B42B22_A376_44B5_B0C1_23FC1AA3DBA2_.wvu.PrintArea" localSheetId="9" hidden="1">'6a- ADIT'!$B$1:$H$124</definedName>
    <definedName name="Z_71B42B22_A376_44B5_B0C1_23FC1AA3DBA2_.wvu.PrintArea" localSheetId="10" hidden="1">'6b- ADIT'!$B$1:$H$124</definedName>
    <definedName name="Z_71B42B22_A376_44B5_B0C1_23FC1AA3DBA2_.wvu.PrintTitles" localSheetId="7" hidden="1">'4 - Cap Adds'!$C:$D</definedName>
    <definedName name="Z_8FBB4DC9_2D51_4AB9_80D8_F8474B404C29_.wvu.Cols" localSheetId="9" hidden="1">'6a- ADIT'!#REF!</definedName>
    <definedName name="Z_8FBB4DC9_2D51_4AB9_80D8_F8474B404C29_.wvu.Cols" localSheetId="10" hidden="1">'6b- ADIT'!#REF!</definedName>
    <definedName name="Z_8FBB4DC9_2D51_4AB9_80D8_F8474B404C29_.wvu.PrintArea" localSheetId="9" hidden="1">'6a- ADIT'!$B$1:$H$124</definedName>
    <definedName name="Z_8FBB4DC9_2D51_4AB9_80D8_F8474B404C29_.wvu.PrintArea" localSheetId="10" hidden="1">'6b- ADIT'!$B$1:$H$124</definedName>
    <definedName name="Z_B0241363_5C8A_48FC_89A6_56D55586BABE_.wvu.PrintArea" localSheetId="2" hidden="1">'1 - Revenue Credits'!$A$5:$D$20</definedName>
    <definedName name="Z_B0241363_5C8A_48FC_89A6_56D55586BABE_.wvu.PrintArea" localSheetId="3" hidden="1">'2 - Cost Support '!#REF!</definedName>
    <definedName name="Z_B0241363_5C8A_48FC_89A6_56D55586BABE_.wvu.PrintArea" localSheetId="4" hidden="1">'2a - Cost Support'!$A$49:$M$147</definedName>
    <definedName name="Z_B0241363_5C8A_48FC_89A6_56D55586BABE_.wvu.PrintTitles" localSheetId="3" hidden="1">'2 - Cost Support '!#REF!</definedName>
    <definedName name="Z_B0241363_5C8A_48FC_89A6_56D55586BABE_.wvu.PrintTitles" localSheetId="4" hidden="1">'2a - Cost Support'!#REF!</definedName>
    <definedName name="Z_B0241363_5C8A_48FC_89A6_56D55586BABE_.wvu.Rows" localSheetId="3" hidden="1">'2 - Cost Support '!#REF!</definedName>
    <definedName name="Z_B0241363_5C8A_48FC_89A6_56D55586BABE_.wvu.Rows" localSheetId="4" hidden="1">'2a - Cost Support'!#REF!</definedName>
    <definedName name="Z_B647CB7F_C846_4278_B6B1_1EF7F3C004F5_.wvu.Cols" localSheetId="9" hidden="1">'6a- ADIT'!#REF!</definedName>
    <definedName name="Z_B647CB7F_C846_4278_B6B1_1EF7F3C004F5_.wvu.Cols" localSheetId="10" hidden="1">'6b- ADIT'!#REF!</definedName>
    <definedName name="Z_B647CB7F_C846_4278_B6B1_1EF7F3C004F5_.wvu.PrintArea" localSheetId="9" hidden="1">'6a- ADIT'!$B$1:$H$124</definedName>
    <definedName name="Z_B647CB7F_C846_4278_B6B1_1EF7F3C004F5_.wvu.PrintArea" localSheetId="10" hidden="1">'6b- ADIT'!$B$1:$H$124</definedName>
    <definedName name="Z_C0EA0F9F_7310_4201_82C9_7B8FC8DB9137_.wvu.PrintArea" localSheetId="2" hidden="1">'1 - Revenue Credits'!$A$5:$D$20</definedName>
    <definedName name="Z_C0EA0F9F_7310_4201_82C9_7B8FC8DB9137_.wvu.PrintArea" localSheetId="3" hidden="1">'2 - Cost Support '!#REF!</definedName>
    <definedName name="Z_C0EA0F9F_7310_4201_82C9_7B8FC8DB9137_.wvu.PrintArea" localSheetId="4" hidden="1">'2a - Cost Support'!$A$49:$M$147</definedName>
    <definedName name="Z_C0EA0F9F_7310_4201_82C9_7B8FC8DB9137_.wvu.PrintTitles" localSheetId="3" hidden="1">'2 - Cost Support '!#REF!</definedName>
    <definedName name="Z_C0EA0F9F_7310_4201_82C9_7B8FC8DB9137_.wvu.PrintTitles" localSheetId="4" hidden="1">'2a - Cost Support'!#REF!</definedName>
    <definedName name="Z_C0EA0F9F_7310_4201_82C9_7B8FC8DB9137_.wvu.Rows" localSheetId="3" hidden="1">'2 - Cost Support '!#REF!</definedName>
    <definedName name="Z_C0EA0F9F_7310_4201_82C9_7B8FC8DB9137_.wvu.Rows" localSheetId="4" hidden="1">'2a - Cost Support'!#REF!</definedName>
    <definedName name="Z_DA967730_B71F_4038_B1B7_9D4790729C5D_.wvu.Cols" localSheetId="7" hidden="1">'4 - Cap Adds'!$K:$AA</definedName>
    <definedName name="Z_DA967730_B71F_4038_B1B7_9D4790729C5D_.wvu.PrintTitles" localSheetId="7" hidden="1">'4 - Cap Adds'!$C:$D</definedName>
    <definedName name="Z_DC91DEF3_837B_4BB9_A81E_3B78C5914E6C_.wvu.Cols" localSheetId="7" hidden="1">'4 - Cap Adds'!$K:$AA</definedName>
    <definedName name="Z_DC91DEF3_837B_4BB9_A81E_3B78C5914E6C_.wvu.Cols" localSheetId="9" hidden="1">'6a- ADIT'!#REF!</definedName>
    <definedName name="Z_DC91DEF3_837B_4BB9_A81E_3B78C5914E6C_.wvu.Cols" localSheetId="10" hidden="1">'6b- ADIT'!#REF!</definedName>
    <definedName name="Z_DC91DEF3_837B_4BB9_A81E_3B78C5914E6C_.wvu.PrintArea" localSheetId="9" hidden="1">'6a- ADIT'!$B$1:$H$124</definedName>
    <definedName name="Z_DC91DEF3_837B_4BB9_A81E_3B78C5914E6C_.wvu.PrintArea" localSheetId="10" hidden="1">'6b- ADIT'!$B$1:$H$124</definedName>
    <definedName name="Z_DC91DEF3_837B_4BB9_A81E_3B78C5914E6C_.wvu.PrintTitles" localSheetId="7" hidden="1">'4 - Cap Adds'!$C:$D</definedName>
    <definedName name="Z_F04A2B9A_C6FE_4FEB_AD1E_2CF9AC309BE4_.wvu.PrintArea" localSheetId="8" hidden="1">'5-Construction Loan'!$A$1:$J$88</definedName>
    <definedName name="Z_F96D6087_3330_4A81_95EC_26BA83722A49_.wvu.Cols" localSheetId="7" hidden="1">'4 - Cap Adds'!$K:$AA</definedName>
    <definedName name="Z_F96D6087_3330_4A81_95EC_26BA83722A49_.wvu.PrintTitles" localSheetId="7" hidden="1">'4 - Cap Adds'!$C:$D</definedName>
    <definedName name="Z_FAAD9AAC_1337_43AB_BF1F_CCF9DFCF5B78_.wvu.Cols" localSheetId="7" hidden="1">'4 - Cap Adds'!$K:$AA</definedName>
    <definedName name="Z_FAAD9AAC_1337_43AB_BF1F_CCF9DFCF5B78_.wvu.Cols" localSheetId="9" hidden="1">'6a- ADIT'!#REF!</definedName>
    <definedName name="Z_FAAD9AAC_1337_43AB_BF1F_CCF9DFCF5B78_.wvu.Cols" localSheetId="10" hidden="1">'6b- ADIT'!#REF!</definedName>
    <definedName name="Z_FAAD9AAC_1337_43AB_BF1F_CCF9DFCF5B78_.wvu.PrintArea" localSheetId="9" hidden="1">'6a- ADIT'!$B$1:$H$124</definedName>
    <definedName name="Z_FAAD9AAC_1337_43AB_BF1F_CCF9DFCF5B78_.wvu.PrintArea" localSheetId="10" hidden="1">'6b- ADIT'!$B$1:$H$124</definedName>
    <definedName name="Z_FAAD9AAC_1337_43AB_BF1F_CCF9DFCF5B78_.wvu.PrintTitles" localSheetId="7" hidden="1">'4 - Cap Adds'!$C:$D</definedName>
    <definedName name="zero">0</definedName>
  </definedNames>
  <calcPr calcId="152511"/>
</workbook>
</file>

<file path=xl/calcChain.xml><?xml version="1.0" encoding="utf-8"?>
<calcChain xmlns="http://schemas.openxmlformats.org/spreadsheetml/2006/main">
  <c r="E166" i="29" l="1"/>
  <c r="D43" i="32" l="1"/>
  <c r="C21" i="17" l="1"/>
  <c r="C22" i="17" s="1"/>
  <c r="C23" i="17" s="1"/>
  <c r="C24" i="17" s="1"/>
  <c r="C25" i="17" s="1"/>
  <c r="C26" i="17" s="1"/>
  <c r="C27" i="17" s="1"/>
  <c r="C28" i="17" s="1"/>
  <c r="C29" i="17" s="1"/>
  <c r="C30" i="17" s="1"/>
  <c r="C31" i="17" s="1"/>
  <c r="H119" i="3" l="1"/>
  <c r="E16" i="48"/>
  <c r="E15" i="48"/>
  <c r="E14" i="48"/>
  <c r="E13" i="48"/>
  <c r="E12" i="48"/>
  <c r="E11" i="48"/>
  <c r="E10" i="48"/>
  <c r="E9" i="48"/>
  <c r="E8" i="48"/>
  <c r="E7" i="48"/>
  <c r="U31" i="47"/>
  <c r="Y31" i="47" s="1"/>
  <c r="U30" i="47"/>
  <c r="Y30" i="47" s="1"/>
  <c r="U29" i="47"/>
  <c r="Y29" i="47" s="1"/>
  <c r="Y28" i="47"/>
  <c r="U28" i="47"/>
  <c r="U27" i="47"/>
  <c r="Y27" i="47" s="1"/>
  <c r="U26" i="47"/>
  <c r="Y26" i="47" s="1"/>
  <c r="U25" i="47"/>
  <c r="Y25" i="47" s="1"/>
  <c r="Y24" i="47"/>
  <c r="U24" i="47"/>
  <c r="U23" i="47"/>
  <c r="Y23" i="47" s="1"/>
  <c r="U22" i="47"/>
  <c r="Y22" i="47" s="1"/>
  <c r="U21" i="47"/>
  <c r="Y21" i="47" s="1"/>
  <c r="Y20" i="47"/>
  <c r="U20" i="47"/>
  <c r="U19" i="47"/>
  <c r="Y19" i="47" s="1"/>
  <c r="U18" i="47"/>
  <c r="Y18" i="47" s="1"/>
  <c r="U17" i="47"/>
  <c r="Y17" i="47" s="1"/>
  <c r="Y16" i="47"/>
  <c r="U16" i="47"/>
  <c r="U15" i="47"/>
  <c r="Y15" i="47" s="1"/>
  <c r="U14" i="47"/>
  <c r="Y14" i="47" s="1"/>
  <c r="U13" i="47"/>
  <c r="Y13" i="47" s="1"/>
  <c r="Y12" i="47"/>
  <c r="U12" i="47"/>
  <c r="U11" i="47"/>
  <c r="Y11" i="47" s="1"/>
  <c r="U10" i="47"/>
  <c r="Y10" i="47" s="1"/>
  <c r="U9" i="47"/>
  <c r="Y9" i="47" s="1"/>
  <c r="Y8" i="47"/>
  <c r="U8" i="47"/>
  <c r="U7" i="47"/>
  <c r="Y7" i="47" s="1"/>
  <c r="Y32" i="47" s="1"/>
  <c r="I139" i="29"/>
  <c r="I141" i="29" s="1"/>
  <c r="C10" i="29"/>
  <c r="D139" i="29"/>
  <c r="D141" i="29" s="1"/>
  <c r="Q31" i="46"/>
  <c r="W31" i="46" s="1"/>
  <c r="Q30" i="46"/>
  <c r="W30" i="46" s="1"/>
  <c r="Q29" i="46"/>
  <c r="W29" i="46" s="1"/>
  <c r="Q28" i="46"/>
  <c r="W28" i="46" s="1"/>
  <c r="Q27" i="46"/>
  <c r="W27" i="46" s="1"/>
  <c r="Q26" i="46"/>
  <c r="W26" i="46" s="1"/>
  <c r="Q25" i="46"/>
  <c r="W25" i="46" s="1"/>
  <c r="Q24" i="46"/>
  <c r="W24" i="46" s="1"/>
  <c r="Q23" i="46"/>
  <c r="W23" i="46" s="1"/>
  <c r="Q22" i="46"/>
  <c r="W22" i="46" s="1"/>
  <c r="Q21" i="46"/>
  <c r="W21" i="46" s="1"/>
  <c r="Q20" i="46"/>
  <c r="W20" i="46" s="1"/>
  <c r="Q19" i="46"/>
  <c r="W19" i="46" s="1"/>
  <c r="Q18" i="46"/>
  <c r="W18" i="46" s="1"/>
  <c r="Q17" i="46"/>
  <c r="W17" i="46" s="1"/>
  <c r="Q16" i="46"/>
  <c r="W16" i="46" s="1"/>
  <c r="Q15" i="46"/>
  <c r="W15" i="46" s="1"/>
  <c r="Q14" i="46"/>
  <c r="W14" i="46" s="1"/>
  <c r="Q13" i="46"/>
  <c r="W13" i="46" s="1"/>
  <c r="Q12" i="46"/>
  <c r="W12" i="46" s="1"/>
  <c r="Q11" i="46"/>
  <c r="W11" i="46" s="1"/>
  <c r="Q10" i="46"/>
  <c r="Q9" i="46"/>
  <c r="W9" i="46" s="1"/>
  <c r="Q8" i="46"/>
  <c r="W8" i="46" s="1"/>
  <c r="Q7" i="46"/>
  <c r="W7" i="46" s="1"/>
  <c r="AH16" i="45"/>
  <c r="AD16" i="45"/>
  <c r="H16" i="45"/>
  <c r="L16" i="45"/>
  <c r="P16" i="45" s="1"/>
  <c r="AH15" i="45"/>
  <c r="AJ15" i="45" s="1"/>
  <c r="AD15" i="45"/>
  <c r="H15" i="45"/>
  <c r="L15" i="45" s="1"/>
  <c r="P15" i="45" s="1"/>
  <c r="AH14" i="45"/>
  <c r="AJ14" i="45" s="1"/>
  <c r="AD14" i="45"/>
  <c r="H14" i="45"/>
  <c r="L14" i="45" s="1"/>
  <c r="P14" i="45" s="1"/>
  <c r="AH13" i="45"/>
  <c r="AD13" i="45"/>
  <c r="AJ13" i="45" s="1"/>
  <c r="H13" i="45"/>
  <c r="L13" i="45"/>
  <c r="P13" i="45" s="1"/>
  <c r="AH12" i="45"/>
  <c r="AJ12" i="45" s="1"/>
  <c r="AD12" i="45"/>
  <c r="H12" i="45"/>
  <c r="L12" i="45" s="1"/>
  <c r="P12" i="45" s="1"/>
  <c r="AH11" i="45"/>
  <c r="AJ11" i="45" s="1"/>
  <c r="AD11" i="45"/>
  <c r="H11" i="45"/>
  <c r="L11" i="45" s="1"/>
  <c r="P11" i="45" s="1"/>
  <c r="AH10" i="45"/>
  <c r="AJ10" i="45" s="1"/>
  <c r="AD10" i="45"/>
  <c r="H10" i="45"/>
  <c r="L10" i="45" s="1"/>
  <c r="P10" i="45" s="1"/>
  <c r="AH9" i="45"/>
  <c r="AD9" i="45"/>
  <c r="H9" i="45"/>
  <c r="L9" i="45"/>
  <c r="P9" i="45" s="1"/>
  <c r="AH8" i="45"/>
  <c r="AD8" i="45"/>
  <c r="AJ8" i="45" s="1"/>
  <c r="H8" i="45"/>
  <c r="L8" i="45" s="1"/>
  <c r="P8" i="45" s="1"/>
  <c r="AH7" i="45"/>
  <c r="H7" i="45"/>
  <c r="AJ9" i="45"/>
  <c r="D13" i="20"/>
  <c r="A6" i="30"/>
  <c r="A7" i="30" s="1"/>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63" i="30" s="1"/>
  <c r="A64" i="30" s="1"/>
  <c r="A65" i="30" s="1"/>
  <c r="A66" i="30" s="1"/>
  <c r="A67" i="30" s="1"/>
  <c r="A68" i="30" s="1"/>
  <c r="A69" i="30" s="1"/>
  <c r="A70" i="30" s="1"/>
  <c r="A71" i="30" s="1"/>
  <c r="A72" i="30" s="1"/>
  <c r="A73" i="30" s="1"/>
  <c r="A74" i="30" s="1"/>
  <c r="A75" i="30" s="1"/>
  <c r="A76" i="30" s="1"/>
  <c r="A77" i="30" s="1"/>
  <c r="A78"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A161" i="30" s="1"/>
  <c r="A162" i="30" s="1"/>
  <c r="A163" i="30" s="1"/>
  <c r="A164" i="30" s="1"/>
  <c r="A165" i="30" s="1"/>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F105" i="9"/>
  <c r="F89" i="9"/>
  <c r="F52" i="9"/>
  <c r="F36" i="9"/>
  <c r="E59" i="3" s="1"/>
  <c r="E69" i="3" s="1"/>
  <c r="D54" i="40"/>
  <c r="D36" i="40"/>
  <c r="E18" i="40"/>
  <c r="C35" i="40"/>
  <c r="E13" i="40" s="1"/>
  <c r="E11" i="40"/>
  <c r="E10" i="40"/>
  <c r="E19" i="40" s="1"/>
  <c r="A10" i="22"/>
  <c r="A11" i="22" s="1"/>
  <c r="A12" i="22" s="1"/>
  <c r="A13" i="22" s="1"/>
  <c r="A14" i="22" s="1"/>
  <c r="A15" i="22" s="1"/>
  <c r="A16" i="22" s="1"/>
  <c r="A17" i="22" s="1"/>
  <c r="A18" i="22" s="1"/>
  <c r="A19" i="22" s="1"/>
  <c r="A20" i="22" s="1"/>
  <c r="A21" i="22"/>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 i="23"/>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B84" i="32"/>
  <c r="G30" i="27"/>
  <c r="H30" i="27"/>
  <c r="D46" i="42"/>
  <c r="G25" i="43"/>
  <c r="G24" i="43"/>
  <c r="G23" i="43"/>
  <c r="G22" i="43"/>
  <c r="G21" i="43"/>
  <c r="G20" i="43"/>
  <c r="G19" i="43"/>
  <c r="G18" i="43"/>
  <c r="G17" i="43"/>
  <c r="G16" i="43"/>
  <c r="G15" i="43"/>
  <c r="G14" i="43"/>
  <c r="G13" i="43"/>
  <c r="G12" i="43"/>
  <c r="G11" i="43"/>
  <c r="G10" i="43"/>
  <c r="E46" i="42"/>
  <c r="F46" i="42"/>
  <c r="H46" i="42"/>
  <c r="I45" i="42"/>
  <c r="I44" i="42"/>
  <c r="I43" i="42"/>
  <c r="I42" i="42"/>
  <c r="I41" i="42"/>
  <c r="I40" i="42"/>
  <c r="I39" i="42"/>
  <c r="I38" i="42"/>
  <c r="I36" i="42"/>
  <c r="I35" i="42"/>
  <c r="I34" i="42"/>
  <c r="I33" i="42"/>
  <c r="I32" i="42"/>
  <c r="I31" i="42"/>
  <c r="I24" i="42"/>
  <c r="I23" i="42"/>
  <c r="I22" i="42"/>
  <c r="I21" i="42"/>
  <c r="I20" i="42"/>
  <c r="I19" i="42"/>
  <c r="I18" i="42"/>
  <c r="I17" i="42"/>
  <c r="I16" i="42"/>
  <c r="I15" i="42"/>
  <c r="I14" i="42"/>
  <c r="I13" i="42"/>
  <c r="I12" i="42"/>
  <c r="I11" i="42"/>
  <c r="I37" i="42"/>
  <c r="A18" i="31"/>
  <c r="A19" i="31" s="1"/>
  <c r="A20" i="31" s="1"/>
  <c r="A21" i="31" s="1"/>
  <c r="C20" i="40"/>
  <c r="C63" i="40"/>
  <c r="G18" i="44"/>
  <c r="C18" i="44"/>
  <c r="D18" i="44"/>
  <c r="E18" i="44"/>
  <c r="F18" i="44"/>
  <c r="M37" i="43"/>
  <c r="M38" i="43"/>
  <c r="M39" i="43"/>
  <c r="M40" i="43"/>
  <c r="M41" i="43"/>
  <c r="M42" i="43"/>
  <c r="M43" i="43"/>
  <c r="M44" i="43"/>
  <c r="M45" i="43"/>
  <c r="M46" i="43"/>
  <c r="M47" i="43"/>
  <c r="M48" i="43"/>
  <c r="M49" i="43"/>
  <c r="M50" i="43"/>
  <c r="M51" i="43"/>
  <c r="M52" i="43"/>
  <c r="M53" i="43"/>
  <c r="A11" i="42"/>
  <c r="A12" i="42" s="1"/>
  <c r="A13" i="42" s="1"/>
  <c r="A14" i="42" s="1"/>
  <c r="A15" i="42" s="1"/>
  <c r="A16" i="42" s="1"/>
  <c r="A17" i="42" s="1"/>
  <c r="A18" i="42" s="1"/>
  <c r="A19" i="42" s="1"/>
  <c r="A20" i="42" s="1"/>
  <c r="A21" i="42" s="1"/>
  <c r="A22" i="42" s="1"/>
  <c r="A23" i="42" s="1"/>
  <c r="A24" i="42" s="1"/>
  <c r="A25" i="42" s="1"/>
  <c r="A31" i="42" s="1"/>
  <c r="A32" i="42" s="1"/>
  <c r="A33" i="42" s="1"/>
  <c r="A34" i="42" s="1"/>
  <c r="A35" i="42" s="1"/>
  <c r="A36" i="42" s="1"/>
  <c r="A37" i="42" s="1"/>
  <c r="A38" i="42" s="1"/>
  <c r="A39" i="42" s="1"/>
  <c r="A40" i="42" s="1"/>
  <c r="A41" i="42" s="1"/>
  <c r="A42" i="42" s="1"/>
  <c r="A43" i="42" s="1"/>
  <c r="A44" i="42" s="1"/>
  <c r="A45" i="42" s="1"/>
  <c r="A46" i="42" s="1"/>
  <c r="A10" i="41"/>
  <c r="I10" i="41"/>
  <c r="A11" i="4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I11" i="41"/>
  <c r="I12" i="41"/>
  <c r="I13" i="41"/>
  <c r="I14" i="41"/>
  <c r="I15" i="41"/>
  <c r="I16" i="41"/>
  <c r="I17" i="41"/>
  <c r="I18" i="41"/>
  <c r="I19" i="41"/>
  <c r="I20" i="41"/>
  <c r="I21" i="41"/>
  <c r="I22" i="41"/>
  <c r="I23" i="41"/>
  <c r="I24" i="41"/>
  <c r="I25" i="41"/>
  <c r="I26" i="41"/>
  <c r="I27" i="41"/>
  <c r="I28" i="41"/>
  <c r="I29" i="41"/>
  <c r="I30" i="41"/>
  <c r="I31" i="41"/>
  <c r="I32" i="41"/>
  <c r="D33" i="41"/>
  <c r="F33" i="41"/>
  <c r="H33" i="41"/>
  <c r="H10" i="42" s="1"/>
  <c r="I10" i="42" s="1"/>
  <c r="I39" i="41"/>
  <c r="I40" i="41"/>
  <c r="I41" i="41"/>
  <c r="I42" i="41"/>
  <c r="I43" i="41"/>
  <c r="I44" i="41"/>
  <c r="I45" i="41"/>
  <c r="I46" i="41"/>
  <c r="I47" i="41"/>
  <c r="I48" i="41"/>
  <c r="I49" i="41"/>
  <c r="I50" i="41"/>
  <c r="I51" i="41"/>
  <c r="I52" i="41"/>
  <c r="I53" i="41"/>
  <c r="I54" i="41"/>
  <c r="I55" i="41"/>
  <c r="I56" i="41"/>
  <c r="I57" i="41"/>
  <c r="I58" i="41"/>
  <c r="I59" i="41"/>
  <c r="I60" i="41"/>
  <c r="I61" i="41"/>
  <c r="I62" i="41"/>
  <c r="D63" i="41"/>
  <c r="E63" i="41"/>
  <c r="F63" i="41"/>
  <c r="H63" i="41"/>
  <c r="A10" i="40"/>
  <c r="A11" i="40"/>
  <c r="A12" i="40" s="1"/>
  <c r="A13" i="40" s="1"/>
  <c r="A18" i="40" s="1"/>
  <c r="A19" i="40" s="1"/>
  <c r="A20" i="40" s="1"/>
  <c r="A21" i="40" s="1"/>
  <c r="A22" i="40" s="1"/>
  <c r="A27" i="40" s="1"/>
  <c r="A28" i="40" s="1"/>
  <c r="A29" i="40" s="1"/>
  <c r="A30" i="40" s="1"/>
  <c r="A35" i="40" s="1"/>
  <c r="A36" i="40" s="1"/>
  <c r="A37" i="40" s="1"/>
  <c r="A43" i="40" s="1"/>
  <c r="A44" i="40" s="1"/>
  <c r="A45" i="40" s="1"/>
  <c r="A46" i="40" s="1"/>
  <c r="A47" i="40" s="1"/>
  <c r="A50" i="40" s="1"/>
  <c r="A51" i="40" s="1"/>
  <c r="A52" i="40" s="1"/>
  <c r="A54" i="40" s="1"/>
  <c r="A55" i="40" s="1"/>
  <c r="B19" i="40"/>
  <c r="E21" i="40"/>
  <c r="D51" i="40" s="1"/>
  <c r="B20" i="40"/>
  <c r="F27" i="40"/>
  <c r="F28" i="40"/>
  <c r="F29" i="40"/>
  <c r="D30" i="40"/>
  <c r="E30" i="40"/>
  <c r="E43" i="40"/>
  <c r="F43" i="40"/>
  <c r="C46" i="40"/>
  <c r="B50" i="40"/>
  <c r="B51" i="40"/>
  <c r="F61" i="40"/>
  <c r="F62" i="40"/>
  <c r="F63" i="40"/>
  <c r="F64" i="40"/>
  <c r="F65" i="40"/>
  <c r="E12" i="40"/>
  <c r="D50" i="40" s="1"/>
  <c r="E9" i="40"/>
  <c r="F30" i="40"/>
  <c r="P41" i="38"/>
  <c r="H201" i="3"/>
  <c r="P34" i="38"/>
  <c r="P23" i="38"/>
  <c r="O23" i="38"/>
  <c r="N23" i="38"/>
  <c r="M23" i="38"/>
  <c r="L23" i="38"/>
  <c r="K23" i="38"/>
  <c r="J23" i="38"/>
  <c r="I23" i="38"/>
  <c r="H23" i="38"/>
  <c r="G23" i="38"/>
  <c r="F23" i="38"/>
  <c r="E23" i="38"/>
  <c r="D23" i="38"/>
  <c r="B23" i="38"/>
  <c r="Q22" i="38"/>
  <c r="Q21" i="38"/>
  <c r="Q20" i="38"/>
  <c r="Q19" i="38"/>
  <c r="Q17" i="38"/>
  <c r="E201" i="3" s="1"/>
  <c r="D13" i="25" s="1"/>
  <c r="P15" i="38"/>
  <c r="O15" i="38"/>
  <c r="O25" i="38" s="1"/>
  <c r="N15" i="38"/>
  <c r="M15" i="38"/>
  <c r="M25" i="38" s="1"/>
  <c r="L15" i="38"/>
  <c r="K15" i="38"/>
  <c r="K25" i="38" s="1"/>
  <c r="J15" i="38"/>
  <c r="I15" i="38"/>
  <c r="I25" i="38" s="1"/>
  <c r="H15" i="38"/>
  <c r="H25" i="38" s="1"/>
  <c r="G15" i="38"/>
  <c r="G25" i="38" s="1"/>
  <c r="F15" i="38"/>
  <c r="E15" i="38"/>
  <c r="D15" i="38"/>
  <c r="D25" i="38" s="1"/>
  <c r="Q14" i="38"/>
  <c r="Q13" i="38"/>
  <c r="Q12" i="38"/>
  <c r="Q11" i="38"/>
  <c r="E25" i="38"/>
  <c r="J25" i="38"/>
  <c r="P25" i="38"/>
  <c r="A3" i="32"/>
  <c r="E74" i="32"/>
  <c r="E73" i="32"/>
  <c r="E72" i="32"/>
  <c r="E71" i="32"/>
  <c r="E70" i="32"/>
  <c r="E69" i="32"/>
  <c r="E68" i="32"/>
  <c r="E67" i="32"/>
  <c r="E66" i="32"/>
  <c r="E65" i="32"/>
  <c r="E64" i="32"/>
  <c r="E63" i="32"/>
  <c r="E62" i="32"/>
  <c r="E61" i="32"/>
  <c r="E60" i="32"/>
  <c r="E59" i="32"/>
  <c r="E58" i="32"/>
  <c r="E57" i="32"/>
  <c r="E56" i="32"/>
  <c r="E55" i="32"/>
  <c r="E54" i="32"/>
  <c r="C46" i="32"/>
  <c r="A44" i="32"/>
  <c r="A45" i="32"/>
  <c r="A46"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E43" i="32"/>
  <c r="F43" i="32" s="1"/>
  <c r="A18" i="32"/>
  <c r="A19" i="32" s="1"/>
  <c r="A20" i="32" s="1"/>
  <c r="A21" i="32" s="1"/>
  <c r="A22" i="32"/>
  <c r="A23" i="32" s="1"/>
  <c r="A26" i="32" s="1"/>
  <c r="A27" i="32" s="1"/>
  <c r="A28" i="32" s="1"/>
  <c r="A29" i="32" s="1"/>
  <c r="A30" i="32" s="1"/>
  <c r="A31" i="32" s="1"/>
  <c r="A32" i="32" s="1"/>
  <c r="A34" i="32" s="1"/>
  <c r="A36" i="32" s="1"/>
  <c r="A37" i="32" s="1"/>
  <c r="A38" i="32" s="1"/>
  <c r="F34" i="32"/>
  <c r="H58" i="32" s="1"/>
  <c r="F56" i="32"/>
  <c r="F28" i="5"/>
  <c r="F32" i="5" s="1"/>
  <c r="E28" i="5"/>
  <c r="E32" i="5" s="1"/>
  <c r="D28" i="5"/>
  <c r="D32" i="5" s="1"/>
  <c r="C25" i="5"/>
  <c r="C26" i="5"/>
  <c r="C27" i="5"/>
  <c r="C30" i="5"/>
  <c r="C31" i="5"/>
  <c r="A13" i="31"/>
  <c r="D14" i="3"/>
  <c r="D15" i="3" s="1"/>
  <c r="D16" i="3" s="1"/>
  <c r="D17" i="3" s="1"/>
  <c r="D21" i="3"/>
  <c r="B8" i="31"/>
  <c r="B9" i="31"/>
  <c r="B10" i="31" s="1"/>
  <c r="B11" i="31" s="1"/>
  <c r="B15" i="31"/>
  <c r="B16" i="31" s="1"/>
  <c r="H127" i="30"/>
  <c r="H128" i="30" s="1"/>
  <c r="H129" i="30" s="1"/>
  <c r="H130" i="30" s="1"/>
  <c r="H131" i="30" s="1"/>
  <c r="H132" i="30" s="1"/>
  <c r="H133" i="30" s="1"/>
  <c r="H134" i="30" s="1"/>
  <c r="H135" i="30" s="1"/>
  <c r="H136" i="30" s="1"/>
  <c r="H137" i="30" s="1"/>
  <c r="H138" i="30" s="1"/>
  <c r="H143" i="30" s="1"/>
  <c r="H149" i="30" s="1"/>
  <c r="H150" i="30" s="1"/>
  <c r="H151" i="30" s="1"/>
  <c r="H152" i="30" s="1"/>
  <c r="H153" i="30" s="1"/>
  <c r="H154" i="30" s="1"/>
  <c r="H155" i="30" s="1"/>
  <c r="H156" i="30" s="1"/>
  <c r="H157" i="30" s="1"/>
  <c r="H158" i="30" s="1"/>
  <c r="H159" i="30" s="1"/>
  <c r="H160" i="30" s="1"/>
  <c r="D32" i="30"/>
  <c r="D33" i="30" s="1"/>
  <c r="D34" i="30" s="1"/>
  <c r="D35" i="30" s="1"/>
  <c r="D36" i="30" s="1"/>
  <c r="D37" i="30" s="1"/>
  <c r="D38" i="30" s="1"/>
  <c r="D39" i="30" s="1"/>
  <c r="D40" i="30" s="1"/>
  <c r="D41" i="30" s="1"/>
  <c r="D42" i="30" s="1"/>
  <c r="D43" i="30" s="1"/>
  <c r="D48" i="30" s="1"/>
  <c r="H49" i="30"/>
  <c r="H50" i="30"/>
  <c r="H48" i="30"/>
  <c r="H82" i="30" s="1"/>
  <c r="H83" i="30" s="1"/>
  <c r="H84" i="30" s="1"/>
  <c r="H85" i="30" s="1"/>
  <c r="H86" i="30" s="1"/>
  <c r="H87" i="30" s="1"/>
  <c r="H88" i="30" s="1"/>
  <c r="H89" i="30" s="1"/>
  <c r="H90" i="30" s="1"/>
  <c r="H91" i="30" s="1"/>
  <c r="H92" i="30" s="1"/>
  <c r="H93" i="30" s="1"/>
  <c r="H32" i="30"/>
  <c r="H33" i="30" s="1"/>
  <c r="H34" i="30" s="1"/>
  <c r="H35" i="30" s="1"/>
  <c r="H36" i="30" s="1"/>
  <c r="H37" i="30" s="1"/>
  <c r="H38" i="30" s="1"/>
  <c r="H39" i="30" s="1"/>
  <c r="H40" i="30" s="1"/>
  <c r="H41" i="30" s="1"/>
  <c r="H42" i="30" s="1"/>
  <c r="H43" i="30" s="1"/>
  <c r="L10" i="30"/>
  <c r="N71" i="30" s="1"/>
  <c r="J33" i="30"/>
  <c r="J34" i="30" s="1"/>
  <c r="J35" i="30" s="1"/>
  <c r="J36" i="30" s="1"/>
  <c r="J37" i="30" s="1"/>
  <c r="J38" i="30" s="1"/>
  <c r="J39" i="30" s="1"/>
  <c r="J40" i="30" s="1"/>
  <c r="J41" i="30" s="1"/>
  <c r="J42" i="30" s="1"/>
  <c r="J43" i="30" s="1"/>
  <c r="L12" i="30"/>
  <c r="F127" i="30" s="1"/>
  <c r="F128" i="30" s="1"/>
  <c r="J128" i="30"/>
  <c r="J129" i="30"/>
  <c r="J130" i="30" s="1"/>
  <c r="J131" i="30" s="1"/>
  <c r="J132" i="30" s="1"/>
  <c r="J133" i="30" s="1"/>
  <c r="J134" i="30" s="1"/>
  <c r="J135" i="30" s="1"/>
  <c r="J136" i="30" s="1"/>
  <c r="J137" i="30" s="1"/>
  <c r="J138" i="30" s="1"/>
  <c r="L11" i="30"/>
  <c r="N120" i="30" s="1"/>
  <c r="J83" i="30"/>
  <c r="J84" i="30" s="1"/>
  <c r="J85" i="30" s="1"/>
  <c r="J86" i="30" s="1"/>
  <c r="J87" i="30" s="1"/>
  <c r="J88" i="30" s="1"/>
  <c r="J89" i="30" s="1"/>
  <c r="J90" i="30" s="1"/>
  <c r="J91" i="30" s="1"/>
  <c r="J92" i="30" s="1"/>
  <c r="J93" i="30" s="1"/>
  <c r="B3" i="30"/>
  <c r="B76" i="30" s="1"/>
  <c r="A10" i="20"/>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E64" i="22"/>
  <c r="E67" i="22" s="1"/>
  <c r="D9" i="22" s="1"/>
  <c r="E64" i="23"/>
  <c r="E67" i="23" s="1"/>
  <c r="D9" i="23" s="1"/>
  <c r="E93" i="23"/>
  <c r="E96" i="23" s="1"/>
  <c r="D10" i="23" s="1"/>
  <c r="E36" i="23"/>
  <c r="E39" i="23" s="1"/>
  <c r="D11" i="23"/>
  <c r="E93" i="22"/>
  <c r="E96" i="22" s="1"/>
  <c r="D10" i="22" s="1"/>
  <c r="E36" i="22"/>
  <c r="E39" i="22" s="1"/>
  <c r="D11" i="22" s="1"/>
  <c r="F64" i="23"/>
  <c r="F93" i="23"/>
  <c r="F36" i="23"/>
  <c r="F39" i="23" s="1"/>
  <c r="E11" i="23" s="1"/>
  <c r="F64" i="22"/>
  <c r="F93" i="22"/>
  <c r="F36" i="22"/>
  <c r="F39" i="22" s="1"/>
  <c r="E11" i="22" s="1"/>
  <c r="G64" i="23"/>
  <c r="G67" i="23" s="1"/>
  <c r="F9" i="23" s="1"/>
  <c r="G93" i="23"/>
  <c r="G96" i="23" s="1"/>
  <c r="F10" i="23" s="1"/>
  <c r="G36" i="23"/>
  <c r="G39" i="23" s="1"/>
  <c r="F11" i="23" s="1"/>
  <c r="E196" i="3"/>
  <c r="J196" i="3" s="1"/>
  <c r="F13" i="22" s="1"/>
  <c r="G64" i="22"/>
  <c r="G67" i="22"/>
  <c r="F9" i="22" s="1"/>
  <c r="G93" i="22"/>
  <c r="G96" i="22"/>
  <c r="F10" i="22" s="1"/>
  <c r="F12" i="22" s="1"/>
  <c r="G36" i="22"/>
  <c r="G39" i="22" s="1"/>
  <c r="F11" i="22" s="1"/>
  <c r="F20" i="9"/>
  <c r="E58" i="3" s="1"/>
  <c r="F73" i="9"/>
  <c r="F107" i="9" s="1"/>
  <c r="G5" i="29"/>
  <c r="E74" i="3" s="1"/>
  <c r="H30" i="29"/>
  <c r="H31" i="29"/>
  <c r="H59" i="29"/>
  <c r="H60" i="29"/>
  <c r="H64" i="29"/>
  <c r="H77" i="3"/>
  <c r="H76" i="3"/>
  <c r="E140" i="29"/>
  <c r="F140" i="29"/>
  <c r="F142" i="29" s="1"/>
  <c r="F143" i="29" s="1"/>
  <c r="G140" i="29"/>
  <c r="G142" i="29" s="1"/>
  <c r="G143" i="29" s="1"/>
  <c r="G7" i="29"/>
  <c r="E78" i="3" s="1"/>
  <c r="J78" i="3" s="1"/>
  <c r="H210" i="3" s="1"/>
  <c r="I53" i="29"/>
  <c r="E81" i="3" s="1"/>
  <c r="E120" i="3"/>
  <c r="E168" i="29"/>
  <c r="E170" i="29" s="1"/>
  <c r="E156" i="29"/>
  <c r="E158" i="29" s="1"/>
  <c r="E160" i="29" s="1"/>
  <c r="E176" i="29"/>
  <c r="E178" i="29" s="1"/>
  <c r="E180" i="29" s="1"/>
  <c r="I89" i="29"/>
  <c r="H119" i="29"/>
  <c r="H120" i="29"/>
  <c r="H121" i="29"/>
  <c r="H122" i="29"/>
  <c r="H123" i="29"/>
  <c r="H124" i="29"/>
  <c r="H125" i="29"/>
  <c r="H126" i="29"/>
  <c r="H127" i="29"/>
  <c r="H128" i="29"/>
  <c r="H129" i="29"/>
  <c r="H130" i="29"/>
  <c r="H131" i="29"/>
  <c r="F26" i="29"/>
  <c r="E86" i="3" s="1"/>
  <c r="E12" i="25"/>
  <c r="G13" i="25"/>
  <c r="E14" i="25"/>
  <c r="G14" i="25"/>
  <c r="I14" i="25" s="1"/>
  <c r="L98" i="29"/>
  <c r="E253" i="3"/>
  <c r="E141" i="3" s="1"/>
  <c r="D24" i="25"/>
  <c r="J202" i="3"/>
  <c r="I29" i="27"/>
  <c r="I28" i="27"/>
  <c r="I27" i="27"/>
  <c r="I26" i="27"/>
  <c r="I25" i="27"/>
  <c r="I24" i="27"/>
  <c r="I23" i="27"/>
  <c r="E127" i="3"/>
  <c r="J136" i="3"/>
  <c r="A35" i="3"/>
  <c r="A36" i="3" s="1"/>
  <c r="B22" i="25"/>
  <c r="J186" i="3"/>
  <c r="C186" i="3"/>
  <c r="B3" i="17"/>
  <c r="A7" i="9"/>
  <c r="A8" i="9" s="1"/>
  <c r="A9" i="9" s="1"/>
  <c r="A10" i="9" s="1"/>
  <c r="A11" i="9" s="1"/>
  <c r="A12" i="9" s="1"/>
  <c r="A13" i="9" s="1"/>
  <c r="A14" i="9" s="1"/>
  <c r="A15" i="9" s="1"/>
  <c r="A16" i="9" s="1"/>
  <c r="A17" i="9" s="1"/>
  <c r="A18" i="9" s="1"/>
  <c r="A19" i="9" s="1"/>
  <c r="H138" i="29"/>
  <c r="F43" i="29"/>
  <c r="E104" i="9"/>
  <c r="E103" i="9"/>
  <c r="E102" i="9"/>
  <c r="E101" i="9"/>
  <c r="E100" i="9"/>
  <c r="E99" i="9"/>
  <c r="E98" i="9"/>
  <c r="E97" i="9"/>
  <c r="E96" i="9"/>
  <c r="E95" i="9"/>
  <c r="E94" i="9"/>
  <c r="E93" i="9"/>
  <c r="E92" i="9"/>
  <c r="E88" i="9"/>
  <c r="E87" i="9"/>
  <c r="E86" i="9"/>
  <c r="E85" i="9"/>
  <c r="E84" i="9"/>
  <c r="E83" i="9"/>
  <c r="E82" i="9"/>
  <c r="E81" i="9"/>
  <c r="E80" i="9"/>
  <c r="E79" i="9"/>
  <c r="E78" i="9"/>
  <c r="E77" i="9"/>
  <c r="E76" i="9"/>
  <c r="E72" i="9"/>
  <c r="E71" i="9"/>
  <c r="E70" i="9"/>
  <c r="E69" i="9"/>
  <c r="E68" i="9"/>
  <c r="E67" i="9"/>
  <c r="E66" i="9"/>
  <c r="E65" i="9"/>
  <c r="E64" i="9"/>
  <c r="E63" i="9"/>
  <c r="E62" i="9"/>
  <c r="E61" i="9"/>
  <c r="E60" i="9"/>
  <c r="E51" i="9"/>
  <c r="E50" i="9"/>
  <c r="E49" i="9"/>
  <c r="E48" i="9"/>
  <c r="E47" i="9"/>
  <c r="E46" i="9"/>
  <c r="E45" i="9"/>
  <c r="E44" i="9"/>
  <c r="E43" i="9"/>
  <c r="E42" i="9"/>
  <c r="E41" i="9"/>
  <c r="E40" i="9"/>
  <c r="E39" i="9"/>
  <c r="E35" i="9"/>
  <c r="E34" i="9"/>
  <c r="E33" i="9"/>
  <c r="E32" i="9"/>
  <c r="E31" i="9"/>
  <c r="E30" i="9"/>
  <c r="E29" i="9"/>
  <c r="E28" i="9"/>
  <c r="E27" i="9"/>
  <c r="E26" i="9"/>
  <c r="E25" i="9"/>
  <c r="E24" i="9"/>
  <c r="E23" i="9"/>
  <c r="E19" i="9"/>
  <c r="E18" i="9"/>
  <c r="E17" i="9"/>
  <c r="E16" i="9"/>
  <c r="E15" i="9"/>
  <c r="E14" i="9"/>
  <c r="E13" i="9"/>
  <c r="E12" i="9"/>
  <c r="E11" i="9"/>
  <c r="E10" i="9"/>
  <c r="E9" i="9"/>
  <c r="C183" i="29"/>
  <c r="G107" i="29"/>
  <c r="I104" i="29"/>
  <c r="E119" i="3" s="1"/>
  <c r="J119" i="3" s="1"/>
  <c r="E65" i="29"/>
  <c r="I51" i="29"/>
  <c r="C51" i="29"/>
  <c r="A49" i="29" s="1"/>
  <c r="C212" i="3"/>
  <c r="A3" i="27"/>
  <c r="C35" i="3"/>
  <c r="D120" i="3"/>
  <c r="D119" i="3"/>
  <c r="A9" i="25"/>
  <c r="A12" i="25" s="1"/>
  <c r="A13" i="25" s="1"/>
  <c r="A14" i="25" s="1"/>
  <c r="A15" i="25" s="1"/>
  <c r="B16" i="23"/>
  <c r="D93" i="23"/>
  <c r="D96" i="23"/>
  <c r="C93" i="23"/>
  <c r="C96" i="23" s="1"/>
  <c r="D64" i="23"/>
  <c r="D67" i="23" s="1"/>
  <c r="C64" i="23"/>
  <c r="C67" i="23" s="1"/>
  <c r="D36" i="23"/>
  <c r="D39" i="23" s="1"/>
  <c r="C36" i="23"/>
  <c r="C39" i="23" s="1"/>
  <c r="B1" i="23"/>
  <c r="B47" i="23" s="1"/>
  <c r="B75" i="23" s="1"/>
  <c r="B1" i="22"/>
  <c r="B47" i="22" s="1"/>
  <c r="B75" i="22" s="1"/>
  <c r="D93" i="22"/>
  <c r="D96" i="22" s="1"/>
  <c r="D64" i="22"/>
  <c r="D67" i="22" s="1"/>
  <c r="C64" i="22"/>
  <c r="C67" i="22" s="1"/>
  <c r="D36" i="22"/>
  <c r="D39" i="22" s="1"/>
  <c r="C36" i="22"/>
  <c r="C39" i="22" s="1"/>
  <c r="B34" i="5"/>
  <c r="C45" i="5"/>
  <c r="D6" i="5" s="1"/>
  <c r="C198" i="3"/>
  <c r="A2" i="9"/>
  <c r="A2" i="5"/>
  <c r="F4" i="25" s="1"/>
  <c r="M50" i="3"/>
  <c r="M108" i="3" s="1"/>
  <c r="M179" i="3" s="1"/>
  <c r="M222" i="3" s="1"/>
  <c r="G116" i="3"/>
  <c r="G117" i="3"/>
  <c r="G121" i="3" s="1"/>
  <c r="E51" i="3"/>
  <c r="E109" i="3" s="1"/>
  <c r="G20" i="17"/>
  <c r="G21" i="17" s="1"/>
  <c r="G22" i="17" s="1"/>
  <c r="G23" i="17" s="1"/>
  <c r="G24" i="17" s="1"/>
  <c r="G25" i="17" s="1"/>
  <c r="G26" i="17" s="1"/>
  <c r="G27" i="17" s="1"/>
  <c r="G28" i="17" s="1"/>
  <c r="G29" i="17" s="1"/>
  <c r="G30" i="17" s="1"/>
  <c r="G31" i="17" s="1"/>
  <c r="H21" i="17"/>
  <c r="H22" i="17" s="1"/>
  <c r="H23" i="17" s="1"/>
  <c r="H24" i="17" s="1"/>
  <c r="H25" i="17" s="1"/>
  <c r="H26" i="17" s="1"/>
  <c r="H27" i="17" s="1"/>
  <c r="H28" i="17" s="1"/>
  <c r="H29" i="17" s="1"/>
  <c r="H30" i="17" s="1"/>
  <c r="H31" i="17" s="1"/>
  <c r="C39" i="17"/>
  <c r="C40" i="17" s="1"/>
  <c r="C41" i="17" s="1"/>
  <c r="C42" i="17" s="1"/>
  <c r="C43" i="17" s="1"/>
  <c r="C44" i="17" s="1"/>
  <c r="C45" i="17" s="1"/>
  <c r="C46" i="17" s="1"/>
  <c r="C47" i="17" s="1"/>
  <c r="C48" i="17" s="1"/>
  <c r="C49" i="17" s="1"/>
  <c r="A9" i="5"/>
  <c r="A12" i="5"/>
  <c r="A13" i="5"/>
  <c r="A15" i="5" s="1"/>
  <c r="D35" i="3" s="1"/>
  <c r="G35" i="3"/>
  <c r="G63" i="3"/>
  <c r="G81" i="3" s="1"/>
  <c r="G85" i="3" s="1"/>
  <c r="G64" i="3"/>
  <c r="C72" i="3"/>
  <c r="A2" i="29"/>
  <c r="G77" i="3"/>
  <c r="G76" i="3"/>
  <c r="C83" i="3"/>
  <c r="C85" i="3"/>
  <c r="C86" i="3"/>
  <c r="C125" i="3"/>
  <c r="C130" i="3"/>
  <c r="G133" i="3"/>
  <c r="G137" i="3"/>
  <c r="E138" i="3"/>
  <c r="D140" i="3"/>
  <c r="C144" i="3"/>
  <c r="E180" i="3"/>
  <c r="C187" i="3"/>
  <c r="E223" i="3"/>
  <c r="C234" i="3"/>
  <c r="C93" i="22"/>
  <c r="C96" i="22"/>
  <c r="F96" i="22"/>
  <c r="E10" i="22" s="1"/>
  <c r="F96" i="23"/>
  <c r="E10" i="23" s="1"/>
  <c r="F67" i="22"/>
  <c r="E9" i="22" s="1"/>
  <c r="F67" i="23"/>
  <c r="E9" i="23" s="1"/>
  <c r="C28" i="5"/>
  <c r="C32" i="5" s="1"/>
  <c r="C34" i="5" s="1"/>
  <c r="E63" i="3"/>
  <c r="E65" i="3" s="1"/>
  <c r="E64" i="3"/>
  <c r="G120" i="3"/>
  <c r="H32" i="29"/>
  <c r="H33" i="29"/>
  <c r="H34" i="29"/>
  <c r="H35" i="29"/>
  <c r="H36" i="29"/>
  <c r="H37" i="29"/>
  <c r="H38" i="29"/>
  <c r="H39" i="29"/>
  <c r="H40" i="29"/>
  <c r="H41" i="29"/>
  <c r="H42" i="29"/>
  <c r="G43" i="29"/>
  <c r="E75" i="3" s="1"/>
  <c r="J75" i="3"/>
  <c r="H209" i="3" s="1"/>
  <c r="I22" i="27"/>
  <c r="I21" i="27"/>
  <c r="C43" i="40"/>
  <c r="C44" i="40" s="1"/>
  <c r="C47" i="40" s="1"/>
  <c r="E22" i="40"/>
  <c r="D43" i="40"/>
  <c r="C45" i="40"/>
  <c r="F32" i="30" l="1"/>
  <c r="F33" i="30" s="1"/>
  <c r="F73" i="32"/>
  <c r="I74" i="32" s="1"/>
  <c r="F63" i="32"/>
  <c r="Q23" i="38"/>
  <c r="E202" i="3" s="1"/>
  <c r="D14" i="25" s="1"/>
  <c r="AJ16" i="45"/>
  <c r="E17" i="48"/>
  <c r="E12" i="22"/>
  <c r="D15" i="5"/>
  <c r="E35" i="3" s="1"/>
  <c r="H65" i="29"/>
  <c r="E76" i="3" s="1"/>
  <c r="L25" i="38"/>
  <c r="F25" i="38"/>
  <c r="N25" i="38"/>
  <c r="D52" i="40"/>
  <c r="D55" i="40" s="1"/>
  <c r="D13" i="5" s="1"/>
  <c r="F54" i="9"/>
  <c r="H118" i="3"/>
  <c r="C15" i="5"/>
  <c r="F15" i="22"/>
  <c r="F16" i="23" s="1"/>
  <c r="A16" i="25"/>
  <c r="A18" i="25" s="1"/>
  <c r="A19" i="25" s="1"/>
  <c r="B21" i="25"/>
  <c r="I30" i="27"/>
  <c r="J185" i="3"/>
  <c r="E68" i="3"/>
  <c r="E70" i="3" s="1"/>
  <c r="E60" i="3"/>
  <c r="D12" i="23"/>
  <c r="D15" i="23" s="1"/>
  <c r="A20" i="9"/>
  <c r="D20" i="9"/>
  <c r="E145" i="3"/>
  <c r="E149" i="3" s="1"/>
  <c r="D19" i="25"/>
  <c r="D23" i="25" s="1"/>
  <c r="D27" i="25" s="1"/>
  <c r="H43" i="29"/>
  <c r="G73" i="3"/>
  <c r="E12" i="23"/>
  <c r="A38" i="3"/>
  <c r="A58" i="3" s="1"/>
  <c r="D38" i="3"/>
  <c r="J76" i="3"/>
  <c r="H56" i="30"/>
  <c r="H57" i="30" s="1"/>
  <c r="H58" i="30" s="1"/>
  <c r="H59" i="30" s="1"/>
  <c r="H60" i="30" s="1"/>
  <c r="H61" i="30" s="1"/>
  <c r="H62" i="30" s="1"/>
  <c r="H63" i="30" s="1"/>
  <c r="H64" i="30" s="1"/>
  <c r="H65" i="30" s="1"/>
  <c r="H66" i="30" s="1"/>
  <c r="H67" i="30" s="1"/>
  <c r="H98" i="30"/>
  <c r="H99" i="30" s="1"/>
  <c r="H105" i="30" s="1"/>
  <c r="H106" i="30" s="1"/>
  <c r="H107" i="30" s="1"/>
  <c r="H108" i="30" s="1"/>
  <c r="H109" i="30" s="1"/>
  <c r="H110" i="30" s="1"/>
  <c r="H111" i="30" s="1"/>
  <c r="H112" i="30" s="1"/>
  <c r="H113" i="30" s="1"/>
  <c r="H114" i="30" s="1"/>
  <c r="H115" i="30" s="1"/>
  <c r="H116" i="30" s="1"/>
  <c r="F54" i="32"/>
  <c r="F57" i="32"/>
  <c r="I58" i="32" s="1"/>
  <c r="F59" i="32"/>
  <c r="I60" i="32" s="1"/>
  <c r="J54" i="32"/>
  <c r="F55" i="32"/>
  <c r="F72" i="32"/>
  <c r="I73" i="32" s="1"/>
  <c r="F65" i="32"/>
  <c r="I66" i="32" s="1"/>
  <c r="F64" i="32"/>
  <c r="I65" i="32" s="1"/>
  <c r="F58" i="32"/>
  <c r="I59" i="32" s="1"/>
  <c r="H59" i="3"/>
  <c r="J59" i="3" s="1"/>
  <c r="H64" i="3"/>
  <c r="J64" i="3" s="1"/>
  <c r="F13" i="23"/>
  <c r="F15" i="23" s="1"/>
  <c r="H126" i="3"/>
  <c r="J126" i="3" s="1"/>
  <c r="H133" i="3"/>
  <c r="J133" i="3" s="1"/>
  <c r="H132" i="3"/>
  <c r="J132" i="3" s="1"/>
  <c r="J127" i="3"/>
  <c r="E128" i="3"/>
  <c r="H133" i="29"/>
  <c r="E85" i="3" s="1"/>
  <c r="F12" i="23"/>
  <c r="D12" i="22"/>
  <c r="D15" i="22" s="1"/>
  <c r="F70" i="32"/>
  <c r="I71" i="32" s="1"/>
  <c r="Q15" i="38"/>
  <c r="M54" i="43"/>
  <c r="E142" i="29"/>
  <c r="E143" i="29" s="1"/>
  <c r="H143" i="29" s="1"/>
  <c r="E77" i="3" s="1"/>
  <c r="J77" i="3" s="1"/>
  <c r="E9" i="41"/>
  <c r="I25" i="42"/>
  <c r="E118" i="3" s="1"/>
  <c r="J118" i="3" s="1"/>
  <c r="I63" i="41"/>
  <c r="I46" i="42"/>
  <c r="G26" i="43"/>
  <c r="W10" i="46"/>
  <c r="W32" i="46" s="1"/>
  <c r="Q32" i="46"/>
  <c r="L7" i="45"/>
  <c r="P7" i="45" s="1"/>
  <c r="P17" i="45" s="1"/>
  <c r="R7" i="45"/>
  <c r="E183" i="29"/>
  <c r="E121" i="3" s="1"/>
  <c r="G38" i="17"/>
  <c r="G39" i="17" s="1"/>
  <c r="G40" i="17" s="1"/>
  <c r="G41" i="17" s="1"/>
  <c r="G42" i="17" s="1"/>
  <c r="G43" i="17" s="1"/>
  <c r="G44" i="17" s="1"/>
  <c r="G45" i="17" s="1"/>
  <c r="G46" i="17" s="1"/>
  <c r="G47" i="17" s="1"/>
  <c r="G48" i="17" s="1"/>
  <c r="G49" i="17" s="1"/>
  <c r="G35" i="17"/>
  <c r="G46" i="32"/>
  <c r="H200" i="3" s="1"/>
  <c r="G43" i="32"/>
  <c r="H43" i="32" s="1"/>
  <c r="I43" i="32" s="1"/>
  <c r="G59" i="32"/>
  <c r="J59" i="32" s="1"/>
  <c r="J6" i="27"/>
  <c r="H140" i="29"/>
  <c r="L128" i="30"/>
  <c r="P128" i="30" s="1"/>
  <c r="F129" i="30"/>
  <c r="F130" i="30" s="1"/>
  <c r="L130" i="30" s="1"/>
  <c r="P130" i="30" s="1"/>
  <c r="N164" i="30"/>
  <c r="F82" i="30"/>
  <c r="F83" i="30" s="1"/>
  <c r="L33" i="30"/>
  <c r="P33" i="30" s="1"/>
  <c r="F34" i="30"/>
  <c r="L129" i="30"/>
  <c r="P129" i="30" s="1"/>
  <c r="L127" i="30"/>
  <c r="L32" i="30"/>
  <c r="D82" i="30"/>
  <c r="D83" i="30" s="1"/>
  <c r="D84" i="30" s="1"/>
  <c r="D85" i="30" s="1"/>
  <c r="D86" i="30" s="1"/>
  <c r="D87" i="30" s="1"/>
  <c r="D88" i="30" s="1"/>
  <c r="D89" i="30" s="1"/>
  <c r="D90" i="30" s="1"/>
  <c r="D91" i="30" s="1"/>
  <c r="D92" i="30" s="1"/>
  <c r="D93" i="30" s="1"/>
  <c r="D98" i="30" s="1"/>
  <c r="D49" i="30"/>
  <c r="D50" i="30" s="1"/>
  <c r="D56" i="30" s="1"/>
  <c r="D57" i="30" s="1"/>
  <c r="D58" i="30" s="1"/>
  <c r="D59" i="30" s="1"/>
  <c r="D60" i="30" s="1"/>
  <c r="D61" i="30" s="1"/>
  <c r="D62" i="30" s="1"/>
  <c r="D63" i="30" s="1"/>
  <c r="D64" i="30" s="1"/>
  <c r="D65" i="30" s="1"/>
  <c r="D66" i="30" s="1"/>
  <c r="D67" i="30" s="1"/>
  <c r="I64" i="32"/>
  <c r="G64" i="32"/>
  <c r="F61" i="32"/>
  <c r="F71" i="32"/>
  <c r="F60" i="32"/>
  <c r="F67" i="32"/>
  <c r="F68" i="32"/>
  <c r="F66" i="32"/>
  <c r="F62" i="32"/>
  <c r="I63" i="32" s="1"/>
  <c r="F69" i="32"/>
  <c r="F74" i="32"/>
  <c r="G63" i="32" l="1"/>
  <c r="F131" i="30"/>
  <c r="F17" i="23"/>
  <c r="G12" i="25"/>
  <c r="I12" i="25" s="1"/>
  <c r="J200" i="3"/>
  <c r="S7" i="45"/>
  <c r="T7" i="45" s="1"/>
  <c r="U7" i="45" s="1"/>
  <c r="V7" i="45" s="1"/>
  <c r="W7" i="45" s="1"/>
  <c r="X7" i="45" s="1"/>
  <c r="Y7" i="45" s="1"/>
  <c r="Z7" i="45" s="1"/>
  <c r="AA7" i="45" s="1"/>
  <c r="AB7" i="45" s="1"/>
  <c r="AC7" i="45" s="1"/>
  <c r="I9" i="41"/>
  <c r="I33" i="41" s="1"/>
  <c r="E116" i="3" s="1"/>
  <c r="E122" i="3" s="1"/>
  <c r="E84" i="3" s="1"/>
  <c r="E87" i="3" s="1"/>
  <c r="E33" i="41"/>
  <c r="A22" i="9"/>
  <c r="A23" i="9" s="1"/>
  <c r="J188" i="3"/>
  <c r="J190" i="3"/>
  <c r="D16" i="23"/>
  <c r="D17" i="23" s="1"/>
  <c r="C185" i="3"/>
  <c r="A59" i="3"/>
  <c r="P36" i="38"/>
  <c r="Q25" i="38"/>
  <c r="E200" i="3"/>
  <c r="J69" i="3"/>
  <c r="B23" i="25"/>
  <c r="A20" i="25"/>
  <c r="G58" i="32"/>
  <c r="J58" i="32" s="1"/>
  <c r="G60" i="32"/>
  <c r="J60" i="32" s="1"/>
  <c r="G71" i="32"/>
  <c r="J71" i="32" s="1"/>
  <c r="G74" i="32"/>
  <c r="J74" i="32" s="1"/>
  <c r="G66" i="32"/>
  <c r="J66" i="32" s="1"/>
  <c r="G55" i="32"/>
  <c r="J55" i="32" s="1"/>
  <c r="G65" i="32"/>
  <c r="J65" i="32" s="1"/>
  <c r="G73" i="32"/>
  <c r="J73" i="32" s="1"/>
  <c r="G57" i="32"/>
  <c r="J57" i="32" s="1"/>
  <c r="G56" i="32"/>
  <c r="J56" i="32" s="1"/>
  <c r="H211" i="3"/>
  <c r="F84" i="30"/>
  <c r="L83" i="30"/>
  <c r="P83" i="30" s="1"/>
  <c r="L82" i="30"/>
  <c r="P82" i="30" s="1"/>
  <c r="F132" i="30"/>
  <c r="L131" i="30"/>
  <c r="P131" i="30" s="1"/>
  <c r="L34" i="30"/>
  <c r="P34" i="30" s="1"/>
  <c r="F35" i="30"/>
  <c r="P32" i="30"/>
  <c r="P127" i="30"/>
  <c r="D127" i="30"/>
  <c r="D128" i="30" s="1"/>
  <c r="D129" i="30" s="1"/>
  <c r="D130" i="30" s="1"/>
  <c r="D131" i="30" s="1"/>
  <c r="D132" i="30" s="1"/>
  <c r="D133" i="30" s="1"/>
  <c r="D134" i="30" s="1"/>
  <c r="D135" i="30" s="1"/>
  <c r="D136" i="30" s="1"/>
  <c r="D137" i="30" s="1"/>
  <c r="D138" i="30" s="1"/>
  <c r="D143" i="30" s="1"/>
  <c r="D149" i="30" s="1"/>
  <c r="D150" i="30" s="1"/>
  <c r="D151" i="30" s="1"/>
  <c r="D152" i="30" s="1"/>
  <c r="D153" i="30" s="1"/>
  <c r="D154" i="30" s="1"/>
  <c r="D155" i="30" s="1"/>
  <c r="D156" i="30" s="1"/>
  <c r="D157" i="30" s="1"/>
  <c r="D158" i="30" s="1"/>
  <c r="D159" i="30" s="1"/>
  <c r="D160" i="30" s="1"/>
  <c r="D99" i="30"/>
  <c r="D105" i="30" s="1"/>
  <c r="D106" i="30" s="1"/>
  <c r="D107" i="30" s="1"/>
  <c r="D108" i="30" s="1"/>
  <c r="D109" i="30" s="1"/>
  <c r="D110" i="30" s="1"/>
  <c r="D111" i="30" s="1"/>
  <c r="D112" i="30" s="1"/>
  <c r="D113" i="30" s="1"/>
  <c r="D114" i="30" s="1"/>
  <c r="D115" i="30" s="1"/>
  <c r="D116" i="30" s="1"/>
  <c r="J63" i="32"/>
  <c r="I62" i="32"/>
  <c r="G62" i="32"/>
  <c r="I67" i="32"/>
  <c r="G67" i="32"/>
  <c r="G68" i="32"/>
  <c r="I68" i="32"/>
  <c r="G69" i="32"/>
  <c r="I69" i="32"/>
  <c r="I61" i="32"/>
  <c r="G61" i="32"/>
  <c r="G70" i="32"/>
  <c r="I70" i="32"/>
  <c r="G72" i="32"/>
  <c r="I72" i="32"/>
  <c r="J64" i="32"/>
  <c r="AD7" i="45" l="1"/>
  <c r="AJ7" i="45" s="1"/>
  <c r="AJ17" i="45" s="1"/>
  <c r="D12" i="25"/>
  <c r="D15" i="25" s="1"/>
  <c r="E203" i="3"/>
  <c r="F201" i="3" s="1"/>
  <c r="A60" i="3"/>
  <c r="A62" i="3" s="1"/>
  <c r="A63" i="3" s="1"/>
  <c r="B26" i="25"/>
  <c r="A21" i="25"/>
  <c r="A22" i="25" s="1"/>
  <c r="A23" i="25" s="1"/>
  <c r="A24" i="9"/>
  <c r="A25" i="9" s="1"/>
  <c r="A26" i="9" s="1"/>
  <c r="A27" i="9" s="1"/>
  <c r="A28" i="9" s="1"/>
  <c r="A29" i="9" s="1"/>
  <c r="A30" i="9" s="1"/>
  <c r="A31" i="9" s="1"/>
  <c r="A32" i="9" s="1"/>
  <c r="A33" i="9" s="1"/>
  <c r="A34" i="9" s="1"/>
  <c r="A35" i="9" s="1"/>
  <c r="A36" i="9" s="1"/>
  <c r="D36" i="9"/>
  <c r="F194" i="3"/>
  <c r="H194" i="3" s="1"/>
  <c r="H196" i="3" s="1"/>
  <c r="H58" i="3"/>
  <c r="H81" i="3"/>
  <c r="H63" i="3"/>
  <c r="J63" i="3" s="1"/>
  <c r="J65" i="3" s="1"/>
  <c r="H116" i="3"/>
  <c r="H125" i="3"/>
  <c r="J125" i="3" s="1"/>
  <c r="J128" i="3" s="1"/>
  <c r="C60" i="3"/>
  <c r="J116" i="3"/>
  <c r="J68" i="32"/>
  <c r="J72" i="32"/>
  <c r="F85" i="30"/>
  <c r="L84" i="30"/>
  <c r="P84" i="30" s="1"/>
  <c r="L35" i="30"/>
  <c r="P35" i="30" s="1"/>
  <c r="F36" i="30"/>
  <c r="L132" i="30"/>
  <c r="F133" i="30"/>
  <c r="J61" i="32"/>
  <c r="J62" i="32"/>
  <c r="J67" i="32"/>
  <c r="J70" i="32"/>
  <c r="J69" i="32"/>
  <c r="A24" i="25" l="1"/>
  <c r="A25" i="25" s="1"/>
  <c r="A26" i="25" s="1"/>
  <c r="J81" i="3"/>
  <c r="H73" i="3"/>
  <c r="H85" i="3"/>
  <c r="J85" i="3" s="1"/>
  <c r="A38" i="9"/>
  <c r="A39" i="9" s="1"/>
  <c r="J201" i="3"/>
  <c r="J203" i="3" s="1"/>
  <c r="E142" i="3" s="1"/>
  <c r="E13" i="25"/>
  <c r="I13" i="25" s="1"/>
  <c r="I15" i="25" s="1"/>
  <c r="D20" i="25" s="1"/>
  <c r="A64" i="3"/>
  <c r="C65" i="3" s="1"/>
  <c r="D68" i="3"/>
  <c r="J58" i="3"/>
  <c r="H35" i="3"/>
  <c r="J35" i="3" s="1"/>
  <c r="H120" i="3"/>
  <c r="J120" i="3" s="1"/>
  <c r="H117" i="3"/>
  <c r="J117" i="3" s="1"/>
  <c r="H121" i="3"/>
  <c r="J121" i="3" s="1"/>
  <c r="F17" i="32"/>
  <c r="L85" i="30"/>
  <c r="P85" i="30" s="1"/>
  <c r="F86" i="30"/>
  <c r="F134" i="30"/>
  <c r="L133" i="30"/>
  <c r="P133" i="30" s="1"/>
  <c r="F37" i="30"/>
  <c r="L36" i="30"/>
  <c r="P132" i="30"/>
  <c r="A65" i="3" l="1"/>
  <c r="A67" i="3" s="1"/>
  <c r="A68" i="3" s="1"/>
  <c r="D69" i="3"/>
  <c r="A40" i="9"/>
  <c r="A41" i="9" s="1"/>
  <c r="A42" i="9" s="1"/>
  <c r="A43" i="9" s="1"/>
  <c r="A44" i="9" s="1"/>
  <c r="A45" i="9" s="1"/>
  <c r="A46" i="9" s="1"/>
  <c r="A47" i="9" s="1"/>
  <c r="A48" i="9" s="1"/>
  <c r="A49" i="9" s="1"/>
  <c r="A50" i="9" s="1"/>
  <c r="A51" i="9" s="1"/>
  <c r="A52" i="9" s="1"/>
  <c r="A27" i="25"/>
  <c r="A28" i="25" s="1"/>
  <c r="A31" i="25" s="1"/>
  <c r="A33" i="25" s="1"/>
  <c r="A34" i="25" s="1"/>
  <c r="A35" i="25" s="1"/>
  <c r="A36" i="25" s="1"/>
  <c r="A37" i="25" s="1"/>
  <c r="A38" i="25" s="1"/>
  <c r="J122" i="3"/>
  <c r="J84" i="3" s="1"/>
  <c r="J60" i="3"/>
  <c r="H60" i="3" s="1"/>
  <c r="J68" i="3"/>
  <c r="B27" i="25"/>
  <c r="F87" i="30"/>
  <c r="L86" i="30"/>
  <c r="F135" i="30"/>
  <c r="L134" i="30"/>
  <c r="P36" i="30"/>
  <c r="F38" i="30"/>
  <c r="L37" i="30"/>
  <c r="P37" i="30" s="1"/>
  <c r="C28" i="25" l="1"/>
  <c r="J70" i="3"/>
  <c r="H70" i="3" s="1"/>
  <c r="H208" i="3"/>
  <c r="H212" i="3" s="1"/>
  <c r="A54" i="9"/>
  <c r="A59" i="9" s="1"/>
  <c r="A60" i="9" s="1"/>
  <c r="D54" i="9"/>
  <c r="A69" i="3"/>
  <c r="A70" i="3" s="1"/>
  <c r="D208" i="3"/>
  <c r="H135" i="3"/>
  <c r="J135" i="3" s="1"/>
  <c r="H86" i="3"/>
  <c r="J86" i="3" s="1"/>
  <c r="J87" i="3" s="1"/>
  <c r="H137" i="3"/>
  <c r="J137" i="3" s="1"/>
  <c r="D52" i="9"/>
  <c r="P86" i="30"/>
  <c r="F88" i="30"/>
  <c r="L87" i="30"/>
  <c r="P87" i="30" s="1"/>
  <c r="F39" i="30"/>
  <c r="L38" i="30"/>
  <c r="F136" i="30"/>
  <c r="L135" i="30"/>
  <c r="P135" i="30" s="1"/>
  <c r="P134" i="30"/>
  <c r="J8" i="27" l="1"/>
  <c r="J37" i="25"/>
  <c r="C70" i="3"/>
  <c r="D73" i="9"/>
  <c r="A61" i="9"/>
  <c r="A62" i="9" s="1"/>
  <c r="A63" i="9" s="1"/>
  <c r="A64" i="9" s="1"/>
  <c r="A65" i="9" s="1"/>
  <c r="A66" i="9" s="1"/>
  <c r="A67" i="9" s="1"/>
  <c r="A68" i="9" s="1"/>
  <c r="A69" i="9" s="1"/>
  <c r="A70" i="9" s="1"/>
  <c r="A71" i="9" s="1"/>
  <c r="A72" i="9" s="1"/>
  <c r="A73" i="9" s="1"/>
  <c r="A72" i="3"/>
  <c r="A73" i="3" s="1"/>
  <c r="J138" i="3"/>
  <c r="E14" i="22"/>
  <c r="H74" i="3"/>
  <c r="J74" i="3" s="1"/>
  <c r="G27" i="25"/>
  <c r="I27" i="25" s="1"/>
  <c r="H149" i="3"/>
  <c r="J149" i="3" s="1"/>
  <c r="F89" i="30"/>
  <c r="L88" i="30"/>
  <c r="F137" i="30"/>
  <c r="L136" i="30"/>
  <c r="P136" i="30" s="1"/>
  <c r="P38" i="30"/>
  <c r="L39" i="30"/>
  <c r="P39" i="30" s="1"/>
  <c r="F40" i="30"/>
  <c r="H17" i="23" l="1"/>
  <c r="A74" i="3"/>
  <c r="A75" i="3" s="1"/>
  <c r="E14" i="23"/>
  <c r="E15" i="23" s="1"/>
  <c r="E15" i="22"/>
  <c r="A75" i="9"/>
  <c r="A76" i="9" s="1"/>
  <c r="P88" i="30"/>
  <c r="F90" i="30"/>
  <c r="L89" i="30"/>
  <c r="P89" i="30" s="1"/>
  <c r="L137" i="30"/>
  <c r="F138" i="30"/>
  <c r="L138" i="30" s="1"/>
  <c r="P138" i="30" s="1"/>
  <c r="F41" i="30"/>
  <c r="L40" i="30"/>
  <c r="A77" i="9" l="1"/>
  <c r="A78" i="9" s="1"/>
  <c r="A79" i="9" s="1"/>
  <c r="A80" i="9" s="1"/>
  <c r="A81" i="9" s="1"/>
  <c r="A82" i="9" s="1"/>
  <c r="A83" i="9" s="1"/>
  <c r="A84" i="9" s="1"/>
  <c r="A85" i="9" s="1"/>
  <c r="A86" i="9" s="1"/>
  <c r="A87" i="9" s="1"/>
  <c r="A88" i="9" s="1"/>
  <c r="A89" i="9" s="1"/>
  <c r="D89" i="9"/>
  <c r="G15" i="23"/>
  <c r="A76" i="3"/>
  <c r="A77" i="3" s="1"/>
  <c r="D209" i="3"/>
  <c r="E16" i="23"/>
  <c r="G16" i="23" s="1"/>
  <c r="G15" i="22"/>
  <c r="F91" i="30"/>
  <c r="L90" i="30"/>
  <c r="P40" i="30"/>
  <c r="F42" i="30"/>
  <c r="L41" i="30"/>
  <c r="P41" i="30" s="1"/>
  <c r="P137" i="30"/>
  <c r="P139" i="30" s="1"/>
  <c r="F143" i="30" s="1"/>
  <c r="L139" i="30"/>
  <c r="E17" i="23" l="1"/>
  <c r="G17" i="23" s="1"/>
  <c r="E73" i="3" s="1"/>
  <c r="A78" i="3"/>
  <c r="D211" i="3"/>
  <c r="A91" i="9"/>
  <c r="A92" i="9" s="1"/>
  <c r="P90" i="30"/>
  <c r="L91" i="30"/>
  <c r="P91" i="30" s="1"/>
  <c r="F92" i="30"/>
  <c r="L143" i="30"/>
  <c r="P143" i="30" s="1"/>
  <c r="F43" i="30"/>
  <c r="L43" i="30" s="1"/>
  <c r="L42" i="30"/>
  <c r="P42" i="30" s="1"/>
  <c r="D210" i="3" l="1"/>
  <c r="A79" i="3"/>
  <c r="C79" i="3"/>
  <c r="A93" i="9"/>
  <c r="A94" i="9" s="1"/>
  <c r="A95" i="9" s="1"/>
  <c r="A96" i="9" s="1"/>
  <c r="A97" i="9" s="1"/>
  <c r="A98" i="9" s="1"/>
  <c r="A99" i="9" s="1"/>
  <c r="A100" i="9" s="1"/>
  <c r="A101" i="9" s="1"/>
  <c r="A102" i="9" s="1"/>
  <c r="A103" i="9" s="1"/>
  <c r="A104" i="9" s="1"/>
  <c r="A105" i="9" s="1"/>
  <c r="E79" i="3"/>
  <c r="E89" i="3" s="1"/>
  <c r="E153" i="3" s="1"/>
  <c r="E148" i="3" s="1"/>
  <c r="E150" i="3" s="1"/>
  <c r="E155" i="3" s="1"/>
  <c r="J73" i="3"/>
  <c r="J79" i="3" s="1"/>
  <c r="J89" i="3" s="1"/>
  <c r="F93" i="30"/>
  <c r="L93" i="30" s="1"/>
  <c r="P93" i="30" s="1"/>
  <c r="L92" i="30"/>
  <c r="P92" i="30" s="1"/>
  <c r="F149" i="30"/>
  <c r="N149" i="30"/>
  <c r="P43" i="30"/>
  <c r="P44" i="30" s="1"/>
  <c r="F48" i="30" s="1"/>
  <c r="L44" i="30"/>
  <c r="A107" i="9" l="1"/>
  <c r="A5" i="29" s="1"/>
  <c r="A7" i="29" s="1"/>
  <c r="A9" i="29" s="1"/>
  <c r="A11" i="29" s="1"/>
  <c r="A13" i="29" s="1"/>
  <c r="D107" i="9"/>
  <c r="J7" i="25"/>
  <c r="J16" i="25" s="1"/>
  <c r="J153" i="3"/>
  <c r="A81" i="3"/>
  <c r="A83" i="3" s="1"/>
  <c r="A84" i="3" s="1"/>
  <c r="D105" i="9"/>
  <c r="L94" i="30"/>
  <c r="P94" i="30"/>
  <c r="F98" i="30" s="1"/>
  <c r="L48" i="30"/>
  <c r="P48" i="30"/>
  <c r="F49" i="30" s="1"/>
  <c r="N150" i="30"/>
  <c r="N151" i="30" s="1"/>
  <c r="N152" i="30" s="1"/>
  <c r="N153" i="30" s="1"/>
  <c r="N154" i="30" s="1"/>
  <c r="N155" i="30" s="1"/>
  <c r="N156" i="30" s="1"/>
  <c r="N157" i="30" s="1"/>
  <c r="N158" i="30" s="1"/>
  <c r="N159" i="30" s="1"/>
  <c r="N160" i="30" s="1"/>
  <c r="P149" i="30"/>
  <c r="F150" i="30" s="1"/>
  <c r="L149" i="30"/>
  <c r="D26" i="25" l="1"/>
  <c r="D28" i="25" s="1"/>
  <c r="I26" i="25"/>
  <c r="J28" i="25" s="1"/>
  <c r="J31" i="25" s="1"/>
  <c r="J148" i="3"/>
  <c r="J150" i="3" s="1"/>
  <c r="J33" i="25"/>
  <c r="A85" i="3"/>
  <c r="A86" i="3" s="1"/>
  <c r="A87" i="3" s="1"/>
  <c r="A14" i="29"/>
  <c r="A15" i="29" s="1"/>
  <c r="A16" i="29" s="1"/>
  <c r="A17" i="29" s="1"/>
  <c r="A18" i="29" s="1"/>
  <c r="A19" i="29" s="1"/>
  <c r="A20" i="29" s="1"/>
  <c r="A21" i="29" s="1"/>
  <c r="A22" i="29" s="1"/>
  <c r="A23" i="29" s="1"/>
  <c r="A24" i="29" s="1"/>
  <c r="A25" i="29" s="1"/>
  <c r="A26" i="29" s="1"/>
  <c r="A29" i="29" s="1"/>
  <c r="A30" i="29" s="1"/>
  <c r="N163" i="30"/>
  <c r="P12" i="30" s="1"/>
  <c r="L98" i="30"/>
  <c r="P98" i="30" s="1"/>
  <c r="F99" i="30" s="1"/>
  <c r="L150" i="30"/>
  <c r="P150" i="30"/>
  <c r="F151" i="30" s="1"/>
  <c r="L49" i="30"/>
  <c r="P49" i="30"/>
  <c r="F50" i="30" s="1"/>
  <c r="N165" i="30" l="1"/>
  <c r="A31" i="29"/>
  <c r="A32" i="29" s="1"/>
  <c r="A33" i="29" s="1"/>
  <c r="A34" i="29" s="1"/>
  <c r="A35" i="29" s="1"/>
  <c r="A36" i="29" s="1"/>
  <c r="A37" i="29" s="1"/>
  <c r="A38" i="29" s="1"/>
  <c r="A39" i="29" s="1"/>
  <c r="A40" i="29" s="1"/>
  <c r="A41" i="29" s="1"/>
  <c r="A42" i="29" s="1"/>
  <c r="A43" i="29" s="1"/>
  <c r="A51" i="29" s="1"/>
  <c r="A58" i="29" s="1"/>
  <c r="A76" i="29" s="1"/>
  <c r="A89" i="29" s="1"/>
  <c r="A98" i="29" s="1"/>
  <c r="A104" i="29" s="1"/>
  <c r="A109" i="29" s="1"/>
  <c r="A119" i="29" s="1"/>
  <c r="A120" i="29" s="1"/>
  <c r="A121" i="29" s="1"/>
  <c r="A122" i="29" s="1"/>
  <c r="A123" i="29" s="1"/>
  <c r="A124" i="29" s="1"/>
  <c r="A125" i="29" s="1"/>
  <c r="A126" i="29" s="1"/>
  <c r="A127" i="29" s="1"/>
  <c r="A128" i="29" s="1"/>
  <c r="A129" i="29" s="1"/>
  <c r="A130" i="29" s="1"/>
  <c r="A131" i="29" s="1"/>
  <c r="A133" i="29" s="1"/>
  <c r="A138" i="29" s="1"/>
  <c r="D26" i="29"/>
  <c r="J155" i="3"/>
  <c r="J34" i="25"/>
  <c r="J35" i="25" s="1"/>
  <c r="J36" i="25" s="1"/>
  <c r="J38" i="25" s="1"/>
  <c r="J10" i="27" s="1"/>
  <c r="C87" i="3"/>
  <c r="A89" i="3"/>
  <c r="C89" i="3"/>
  <c r="L99" i="30"/>
  <c r="P99" i="30" s="1"/>
  <c r="L50" i="30"/>
  <c r="P50" i="30" s="1"/>
  <c r="L151" i="30"/>
  <c r="P151" i="30"/>
  <c r="F152" i="30" s="1"/>
  <c r="F27" i="27" l="1"/>
  <c r="J27" i="27" s="1"/>
  <c r="K27" i="27" s="1"/>
  <c r="F23" i="27"/>
  <c r="J23" i="27" s="1"/>
  <c r="K23" i="27" s="1"/>
  <c r="F22" i="27"/>
  <c r="J22" i="27" s="1"/>
  <c r="K22" i="27" s="1"/>
  <c r="F25" i="27"/>
  <c r="J25" i="27" s="1"/>
  <c r="K25" i="27" s="1"/>
  <c r="F28" i="27"/>
  <c r="J28" i="27" s="1"/>
  <c r="K28" i="27" s="1"/>
  <c r="F21" i="27"/>
  <c r="J21" i="27" s="1"/>
  <c r="F26" i="27"/>
  <c r="J26" i="27" s="1"/>
  <c r="K26" i="27" s="1"/>
  <c r="F29" i="27"/>
  <c r="J29" i="27" s="1"/>
  <c r="K29" i="27" s="1"/>
  <c r="F24" i="27"/>
  <c r="J24" i="27" s="1"/>
  <c r="K24" i="27" s="1"/>
  <c r="A115" i="3"/>
  <c r="A116" i="3" s="1"/>
  <c r="J5" i="27"/>
  <c r="J7" i="27" s="1"/>
  <c r="J9" i="27" s="1"/>
  <c r="I47" i="27"/>
  <c r="D43" i="29"/>
  <c r="A139" i="29"/>
  <c r="A140" i="29" s="1"/>
  <c r="A141" i="29" s="1"/>
  <c r="A142" i="29" s="1"/>
  <c r="A143" i="29" s="1"/>
  <c r="A150" i="29" s="1"/>
  <c r="A153" i="29" s="1"/>
  <c r="A154" i="29" s="1"/>
  <c r="D140" i="29"/>
  <c r="D143" i="29"/>
  <c r="F105" i="30"/>
  <c r="N105" i="30"/>
  <c r="L152" i="30"/>
  <c r="P152" i="30"/>
  <c r="F153" i="30" s="1"/>
  <c r="F56" i="30"/>
  <c r="N56" i="30"/>
  <c r="D142" i="29" l="1"/>
  <c r="A155" i="29"/>
  <c r="A156" i="29" s="1"/>
  <c r="A157" i="29" s="1"/>
  <c r="A158" i="29" s="1"/>
  <c r="A159" i="29" s="1"/>
  <c r="A160" i="29" s="1"/>
  <c r="A117" i="3"/>
  <c r="A118" i="3" s="1"/>
  <c r="A119" i="3" s="1"/>
  <c r="A120" i="3" s="1"/>
  <c r="A121" i="3" s="1"/>
  <c r="A122" i="3" s="1"/>
  <c r="C122" i="3"/>
  <c r="K21" i="27"/>
  <c r="K30" i="27" s="1"/>
  <c r="E157" i="3" s="1"/>
  <c r="J30" i="27"/>
  <c r="P105" i="30"/>
  <c r="F106" i="30" s="1"/>
  <c r="L105" i="30"/>
  <c r="N106" i="30"/>
  <c r="N107" i="30" s="1"/>
  <c r="N108" i="30" s="1"/>
  <c r="N109" i="30" s="1"/>
  <c r="N110" i="30" s="1"/>
  <c r="N111" i="30" s="1"/>
  <c r="N112" i="30" s="1"/>
  <c r="N113" i="30" s="1"/>
  <c r="N114" i="30" s="1"/>
  <c r="N115" i="30" s="1"/>
  <c r="N116" i="30" s="1"/>
  <c r="N57" i="30"/>
  <c r="N58" i="30" s="1"/>
  <c r="N59" i="30" s="1"/>
  <c r="N60" i="30" s="1"/>
  <c r="N61" i="30" s="1"/>
  <c r="N62" i="30" s="1"/>
  <c r="N63" i="30" s="1"/>
  <c r="N64" i="30" s="1"/>
  <c r="N65" i="30" s="1"/>
  <c r="N66" i="30" s="1"/>
  <c r="N67" i="30" s="1"/>
  <c r="L56" i="30"/>
  <c r="P56" i="30"/>
  <c r="F57" i="30" s="1"/>
  <c r="P153" i="30"/>
  <c r="F154" i="30" s="1"/>
  <c r="L153" i="30"/>
  <c r="A124" i="3" l="1"/>
  <c r="A125" i="3" s="1"/>
  <c r="N119" i="30"/>
  <c r="N121" i="30" s="1"/>
  <c r="C161" i="29"/>
  <c r="E159" i="3"/>
  <c r="J157" i="3"/>
  <c r="A161" i="29"/>
  <c r="A163" i="29"/>
  <c r="A164" i="29" s="1"/>
  <c r="P106" i="30"/>
  <c r="F107" i="30" s="1"/>
  <c r="L106" i="30"/>
  <c r="P11" i="30"/>
  <c r="N70" i="30"/>
  <c r="P10" i="30" s="1"/>
  <c r="L57" i="30"/>
  <c r="P57" i="30"/>
  <c r="F58" i="30" s="1"/>
  <c r="P154" i="30"/>
  <c r="F155" i="30" s="1"/>
  <c r="L154" i="30"/>
  <c r="N72" i="30"/>
  <c r="J159" i="3" l="1"/>
  <c r="K47" i="27"/>
  <c r="A126" i="3"/>
  <c r="A127" i="3" s="1"/>
  <c r="A128" i="3" s="1"/>
  <c r="A165" i="29"/>
  <c r="A166" i="29" s="1"/>
  <c r="A167" i="29" s="1"/>
  <c r="A168" i="29" s="1"/>
  <c r="A169" i="29" s="1"/>
  <c r="A170" i="29" s="1"/>
  <c r="P16" i="30"/>
  <c r="L107" i="30"/>
  <c r="P107" i="30"/>
  <c r="F108" i="30" s="1"/>
  <c r="P58" i="30"/>
  <c r="F59" i="30" s="1"/>
  <c r="L58" i="30"/>
  <c r="P155" i="30"/>
  <c r="F156" i="30" s="1"/>
  <c r="L155" i="30"/>
  <c r="C128" i="3" l="1"/>
  <c r="C171" i="29"/>
  <c r="A130" i="3"/>
  <c r="A131" i="3" s="1"/>
  <c r="A132" i="3" s="1"/>
  <c r="A171" i="29"/>
  <c r="A173" i="29" s="1"/>
  <c r="A174" i="29" s="1"/>
  <c r="J47" i="27"/>
  <c r="J31" i="3"/>
  <c r="P108" i="30"/>
  <c r="F109" i="30" s="1"/>
  <c r="L108" i="30"/>
  <c r="L156" i="30"/>
  <c r="P156" i="30"/>
  <c r="F157" i="30" s="1"/>
  <c r="L59" i="30"/>
  <c r="P59" i="30"/>
  <c r="F60" i="30" s="1"/>
  <c r="A175" i="29" l="1"/>
  <c r="A176" i="29" s="1"/>
  <c r="A177" i="29" s="1"/>
  <c r="A178" i="29" s="1"/>
  <c r="A179" i="29" s="1"/>
  <c r="A180" i="29" s="1"/>
  <c r="A133" i="3"/>
  <c r="A134" i="3" s="1"/>
  <c r="A135" i="3" s="1"/>
  <c r="A136" i="3" s="1"/>
  <c r="A137" i="3" s="1"/>
  <c r="A138" i="3" s="1"/>
  <c r="P109" i="30"/>
  <c r="F110" i="30" s="1"/>
  <c r="L109" i="30"/>
  <c r="P60" i="30"/>
  <c r="F61" i="30" s="1"/>
  <c r="L60" i="30"/>
  <c r="P157" i="30"/>
  <c r="F158" i="30" s="1"/>
  <c r="L157" i="30"/>
  <c r="C138" i="3" l="1"/>
  <c r="A140" i="3"/>
  <c r="A141" i="3" s="1"/>
  <c r="C181" i="29"/>
  <c r="A181" i="29"/>
  <c r="A183" i="29" s="1"/>
  <c r="A10" i="38" s="1"/>
  <c r="D183" i="29"/>
  <c r="L110" i="30"/>
  <c r="P110" i="30"/>
  <c r="F111" i="30" s="1"/>
  <c r="L158" i="30"/>
  <c r="P158" i="30"/>
  <c r="F159" i="30" s="1"/>
  <c r="L61" i="30"/>
  <c r="P61" i="30"/>
  <c r="F62" i="30" s="1"/>
  <c r="C145" i="3" l="1"/>
  <c r="A142" i="3"/>
  <c r="A11" i="38"/>
  <c r="A12" i="38" s="1"/>
  <c r="A13" i="38" s="1"/>
  <c r="A14" i="38" s="1"/>
  <c r="A15" i="38" s="1"/>
  <c r="L111" i="30"/>
  <c r="P111" i="30"/>
  <c r="F112" i="30" s="1"/>
  <c r="P159" i="30"/>
  <c r="F160" i="30" s="1"/>
  <c r="L159" i="30"/>
  <c r="L62" i="30"/>
  <c r="P62" i="30"/>
  <c r="F63" i="30" s="1"/>
  <c r="A16" i="38" l="1"/>
  <c r="A17" i="38" s="1"/>
  <c r="A18" i="38" s="1"/>
  <c r="A19" i="38" s="1"/>
  <c r="C15" i="38"/>
  <c r="A143" i="3"/>
  <c r="A144" i="3" s="1"/>
  <c r="A145" i="3" s="1"/>
  <c r="P112" i="30"/>
  <c r="F113" i="30" s="1"/>
  <c r="L112" i="30"/>
  <c r="L63" i="30"/>
  <c r="P63" i="30"/>
  <c r="F64" i="30" s="1"/>
  <c r="L160" i="30"/>
  <c r="L161" i="30" s="1"/>
  <c r="P160" i="30"/>
  <c r="A146" i="3" l="1"/>
  <c r="A148" i="3" s="1"/>
  <c r="C149" i="3"/>
  <c r="A20" i="38"/>
  <c r="A21" i="38" s="1"/>
  <c r="A22" i="38" s="1"/>
  <c r="A23" i="38" s="1"/>
  <c r="A24" i="38" s="1"/>
  <c r="A25" i="38" s="1"/>
  <c r="A26" i="38" s="1"/>
  <c r="A27" i="38" s="1"/>
  <c r="A28" i="38" s="1"/>
  <c r="P113" i="30"/>
  <c r="F114" i="30" s="1"/>
  <c r="L113" i="30"/>
  <c r="P64" i="30"/>
  <c r="F65" i="30" s="1"/>
  <c r="L64" i="30"/>
  <c r="A29" i="38" l="1"/>
  <c r="A30" i="38" s="1"/>
  <c r="A31" i="38" s="1"/>
  <c r="A32" i="38" s="1"/>
  <c r="A33" i="38" s="1"/>
  <c r="A34" i="38" s="1"/>
  <c r="A149" i="3"/>
  <c r="A150" i="3" s="1"/>
  <c r="C23" i="38"/>
  <c r="B25" i="38"/>
  <c r="L114" i="30"/>
  <c r="P114" i="30"/>
  <c r="F115" i="30" s="1"/>
  <c r="P65" i="30"/>
  <c r="F66" i="30" s="1"/>
  <c r="L65" i="30"/>
  <c r="D150" i="3" l="1"/>
  <c r="A152" i="3"/>
  <c r="A153" i="3" s="1"/>
  <c r="C155" i="3" s="1"/>
  <c r="B34" i="25"/>
  <c r="C34" i="38"/>
  <c r="A35" i="38"/>
  <c r="A36" i="38" s="1"/>
  <c r="A37" i="38" s="1"/>
  <c r="A38" i="38" s="1"/>
  <c r="A39" i="38" s="1"/>
  <c r="B36" i="38"/>
  <c r="P115" i="30"/>
  <c r="F116" i="30" s="1"/>
  <c r="L115" i="30"/>
  <c r="P66" i="30"/>
  <c r="F67" i="30" s="1"/>
  <c r="L66" i="30"/>
  <c r="A40" i="38" l="1"/>
  <c r="A41" i="38" s="1"/>
  <c r="B41" i="38"/>
  <c r="B33" i="25"/>
  <c r="A155" i="3"/>
  <c r="C148" i="3"/>
  <c r="P116" i="30"/>
  <c r="L116" i="30"/>
  <c r="L117" i="30" s="1"/>
  <c r="L67" i="30"/>
  <c r="L68" i="30" s="1"/>
  <c r="P67" i="30"/>
  <c r="A157" i="3" l="1"/>
  <c r="A159" i="3" s="1"/>
  <c r="C159" i="3"/>
  <c r="H9" i="17"/>
  <c r="J53" i="17" s="1"/>
  <c r="E20" i="17" l="1"/>
  <c r="E21" i="17" s="1"/>
  <c r="D31" i="3"/>
  <c r="A183" i="3"/>
  <c r="A185" i="3" s="1"/>
  <c r="E22" i="17"/>
  <c r="I21" i="17"/>
  <c r="L21" i="17" s="1"/>
  <c r="I20" i="17"/>
  <c r="A186" i="3" l="1"/>
  <c r="A187" i="3" s="1"/>
  <c r="A188" i="3" s="1"/>
  <c r="I22" i="17"/>
  <c r="L22" i="17" s="1"/>
  <c r="E23" i="17"/>
  <c r="L20" i="17"/>
  <c r="C188" i="3" l="1"/>
  <c r="C190" i="3"/>
  <c r="A190" i="3"/>
  <c r="A192" i="3" s="1"/>
  <c r="A193" i="3" s="1"/>
  <c r="A194" i="3" s="1"/>
  <c r="E24" i="17"/>
  <c r="I23" i="17"/>
  <c r="L23" i="17" s="1"/>
  <c r="A195" i="3" l="1"/>
  <c r="A196" i="3" s="1"/>
  <c r="A198" i="3" s="1"/>
  <c r="A200" i="3" s="1"/>
  <c r="C196" i="3"/>
  <c r="I24" i="17"/>
  <c r="L24" i="17" s="1"/>
  <c r="E25" i="17"/>
  <c r="A201" i="3" l="1"/>
  <c r="A202" i="3" s="1"/>
  <c r="A203" i="3" s="1"/>
  <c r="C143" i="3" s="1"/>
  <c r="C203" i="3"/>
  <c r="I25" i="17"/>
  <c r="L25" i="17" s="1"/>
  <c r="E26" i="17"/>
  <c r="A208" i="3" l="1"/>
  <c r="A209" i="3" s="1"/>
  <c r="A210" i="3" s="1"/>
  <c r="A211" i="3" s="1"/>
  <c r="A212" i="3" s="1"/>
  <c r="C153" i="3"/>
  <c r="I26" i="17"/>
  <c r="L26" i="17" s="1"/>
  <c r="E27" i="17"/>
  <c r="G8" i="27" l="1"/>
  <c r="E37" i="25"/>
  <c r="E28" i="17"/>
  <c r="I27" i="17"/>
  <c r="L27" i="17" s="1"/>
  <c r="I28" i="17" l="1"/>
  <c r="L28" i="17" s="1"/>
  <c r="E29" i="17"/>
  <c r="I29" i="17" l="1"/>
  <c r="L29" i="17" s="1"/>
  <c r="E30" i="17"/>
  <c r="I30" i="17" l="1"/>
  <c r="L30" i="17" s="1"/>
  <c r="E31" i="17"/>
  <c r="I31" i="17" s="1"/>
  <c r="L31" i="17" l="1"/>
  <c r="L32" i="17" s="1"/>
  <c r="E35" i="17" s="1"/>
  <c r="I32" i="17"/>
  <c r="I35" i="17" l="1"/>
  <c r="L35" i="17" s="1"/>
  <c r="E38" i="17" l="1"/>
  <c r="J38" i="17"/>
  <c r="L38" i="17" l="1"/>
  <c r="E39" i="17" s="1"/>
  <c r="I38" i="17"/>
  <c r="J39" i="17"/>
  <c r="J40" i="17" s="1"/>
  <c r="J41" i="17" s="1"/>
  <c r="J42" i="17" s="1"/>
  <c r="J43" i="17" s="1"/>
  <c r="J44" i="17" s="1"/>
  <c r="J45" i="17" s="1"/>
  <c r="J46" i="17" s="1"/>
  <c r="J47" i="17" s="1"/>
  <c r="J48" i="17" s="1"/>
  <c r="J49" i="17" s="1"/>
  <c r="L39" i="17" l="1"/>
  <c r="E40" i="17" s="1"/>
  <c r="I39" i="17"/>
  <c r="J52" i="17"/>
  <c r="L40" i="17" l="1"/>
  <c r="E41" i="17" s="1"/>
  <c r="I40" i="17"/>
  <c r="E36" i="3"/>
  <c r="J36" i="3" s="1"/>
  <c r="J38" i="3" s="1"/>
  <c r="J54" i="17"/>
  <c r="I41" i="17" l="1"/>
  <c r="L41" i="17"/>
  <c r="E42" i="17" s="1"/>
  <c r="L42" i="17" l="1"/>
  <c r="E43" i="17" s="1"/>
  <c r="I42" i="17"/>
  <c r="L43" i="17" l="1"/>
  <c r="E44" i="17" s="1"/>
  <c r="I43" i="17"/>
  <c r="I44" i="17" l="1"/>
  <c r="L44" i="17"/>
  <c r="E45" i="17" s="1"/>
  <c r="L45" i="17" l="1"/>
  <c r="E46" i="17" s="1"/>
  <c r="I45" i="17"/>
  <c r="I46" i="17" l="1"/>
  <c r="L46" i="17"/>
  <c r="E47" i="17" s="1"/>
  <c r="I47" i="17" l="1"/>
  <c r="L47" i="17"/>
  <c r="E48" i="17" s="1"/>
  <c r="L48" i="17" l="1"/>
  <c r="E49" i="17" s="1"/>
  <c r="I48" i="17"/>
  <c r="L49" i="17" l="1"/>
  <c r="I49" i="17"/>
  <c r="I50" i="17" s="1"/>
</calcChain>
</file>

<file path=xl/sharedStrings.xml><?xml version="1.0" encoding="utf-8"?>
<sst xmlns="http://schemas.openxmlformats.org/spreadsheetml/2006/main" count="2188" uniqueCount="1091">
  <si>
    <t>(Attachment 6a)</t>
  </si>
  <si>
    <t>Account 456</t>
  </si>
  <si>
    <t>Plant &amp; Labor Related</t>
  </si>
  <si>
    <t xml:space="preserve">For each Rate Year (including both Annual Projections and True-Up Adjustments) the statutory income tax rates utilized in the Formula Rate shall reflect the weighted average rates </t>
  </si>
  <si>
    <t xml:space="preserve">  actually in effect during the Rate Year.  For example, if the statutory tax rate is 10% from January 1 through June 30, and 5% from July 1 through December 31, such rates would be weighted </t>
  </si>
  <si>
    <t>Net Transmission Plant in Service</t>
  </si>
  <si>
    <t>Unamortized Abandoned Plant</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</si>
  <si>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</si>
  <si>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</si>
  <si>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</si>
  <si>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</si>
  <si>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</si>
  <si>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</si>
  <si>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</si>
  <si>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</si>
  <si>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</si>
  <si>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</si>
  <si>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</si>
  <si>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</si>
  <si>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</si>
  <si>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</si>
  <si>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</si>
  <si>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</si>
  <si>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</si>
  <si>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NET REVENUE REQUIREMENT</t>
  </si>
  <si>
    <t>Form No. 1</t>
  </si>
  <si>
    <t>Transmission</t>
  </si>
  <si>
    <t>Page, Line, Col.</t>
  </si>
  <si>
    <t>Company Total</t>
  </si>
  <si>
    <t xml:space="preserve">                  Allocator</t>
  </si>
  <si>
    <t>(Col 3 times Col 4)</t>
  </si>
  <si>
    <t>RATE BASE:</t>
  </si>
  <si>
    <t>NA</t>
  </si>
  <si>
    <t xml:space="preserve">  Transmission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</si>
  <si>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</si>
  <si>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</si>
  <si>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</si>
  <si>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</si>
  <si>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</si>
  <si>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</si>
  <si>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</si>
  <si>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</si>
  <si>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</si>
  <si>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</si>
  <si>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</si>
  <si>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</si>
  <si>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</si>
  <si>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</si>
  <si>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</si>
  <si>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</si>
  <si>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</si>
  <si>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</si>
  <si>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</si>
  <si>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</si>
  <si>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T=1 - {[(1 - SIT) * (1 - FIT)] / (1 - SIT * FIT * p)}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</si>
  <si>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</si>
  <si>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</si>
  <si>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</si>
  <si>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</si>
  <si>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</si>
  <si>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</si>
  <si>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</si>
  <si>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</si>
  <si>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</si>
  <si>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 xml:space="preserve">  Other</t>
  </si>
  <si>
    <t>($ / Allocation)</t>
  </si>
  <si>
    <t>=</t>
  </si>
  <si>
    <t>WS</t>
  </si>
  <si>
    <t>Cost</t>
  </si>
  <si>
    <t>%</t>
  </si>
  <si>
    <t>Weighted</t>
  </si>
  <si>
    <t>=WCLTD</t>
  </si>
  <si>
    <t>=R</t>
  </si>
  <si>
    <t>General Note:  References to pages in this formulary rate are indicated as:  (page#, line#, col.#)</t>
  </si>
  <si>
    <t xml:space="preserve">                           References to data from FERC Form 1 are indicated as:   #.y.x  (page, line, column)</t>
  </si>
  <si>
    <t>Note</t>
  </si>
  <si>
    <t>Letter</t>
  </si>
  <si>
    <t>A</t>
  </si>
  <si>
    <t>B</t>
  </si>
  <si>
    <t>C</t>
  </si>
  <si>
    <t>D</t>
  </si>
  <si>
    <t>E</t>
  </si>
  <si>
    <t>F</t>
  </si>
  <si>
    <t xml:space="preserve">The balances in Accounts 190, 281, 282 and 283, as adjusted by any amounts in contra accounts identified as regulatory assets </t>
  </si>
  <si>
    <t>G</t>
  </si>
  <si>
    <t>Identified in Form 1 as being only transmission related.</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</si>
  <si>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</si>
  <si>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</si>
  <si>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</si>
  <si>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</si>
  <si>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</si>
  <si>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Taxes related to income are excluded.  Gross receipts taxes are not included in transmission revenue requirement in the Rate Formula Template, </t>
  </si>
  <si>
    <t>The currently effective income tax rate,  where FIT is the Federal income tax rate; SIT is the State income tax rate, and p =</t>
  </si>
  <si>
    <t xml:space="preserve">  "the percentage of federal income tax deductible for state income taxes".  If the utility is taxed in more than one state it must attach a</t>
  </si>
  <si>
    <t xml:space="preserve">  work paper showing the name of each state and how the blended or composite SIT was developed.  Furthermore, a utility that</t>
  </si>
  <si>
    <t xml:space="preserve">  elected to utilize amortization of tax credits against taxable income, rather than book tax credits to Account No. 255 and reduce </t>
  </si>
  <si>
    <t xml:space="preserve">  rate base, must reduce its income tax expense by the amount of the Amortized Investment Tax Credit (Form 1, 266.8.f)</t>
  </si>
  <si>
    <t xml:space="preserve">         Inputs Required:</t>
  </si>
  <si>
    <t>FIT =</t>
  </si>
  <si>
    <t>SIT=</t>
  </si>
  <si>
    <t>p =</t>
  </si>
  <si>
    <t xml:space="preserve">  (percent of federal income tax deductible for state purposes)</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</si>
  <si>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</si>
  <si>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</si>
  <si>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</si>
  <si>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</si>
  <si>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</si>
  <si>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</si>
  <si>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</si>
  <si>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Add more lines if necessary</t>
  </si>
  <si>
    <t>Details</t>
  </si>
  <si>
    <t>Transmission Related</t>
  </si>
  <si>
    <t>General Description of the Facilities</t>
  </si>
  <si>
    <t>Adjustment to Remove Revenue Requirements Associated with Excluded Transmission Facilities</t>
  </si>
  <si>
    <t>Description of the Facilities</t>
  </si>
  <si>
    <t>Excluded Plant Cost Support</t>
  </si>
  <si>
    <t>Directly Assigned A&amp;G</t>
  </si>
  <si>
    <t>Other</t>
  </si>
  <si>
    <t>Form 1 Amount</t>
  </si>
  <si>
    <t>Income Tax Rates</t>
  </si>
  <si>
    <t>State 5</t>
  </si>
  <si>
    <t>State 4</t>
  </si>
  <si>
    <t>State 3</t>
  </si>
  <si>
    <t>State 2</t>
  </si>
  <si>
    <t>State 1</t>
  </si>
  <si>
    <t>Non-transmission Related</t>
  </si>
  <si>
    <t>Regulatory Expense Related to Transmission Cost Support</t>
  </si>
  <si>
    <t>Allocated General &amp; Common Expenses</t>
  </si>
  <si>
    <t>EPRI Dues</t>
  </si>
  <si>
    <t>EPRI Dues Cost Support</t>
  </si>
  <si>
    <t>Balance</t>
  </si>
  <si>
    <t>May</t>
  </si>
  <si>
    <t>(B)</t>
  </si>
  <si>
    <t>(A)</t>
  </si>
  <si>
    <t>April</t>
  </si>
  <si>
    <t>Year</t>
  </si>
  <si>
    <t>FCR for This Project</t>
  </si>
  <si>
    <t>SIT=State Income Tax Rate or Composite</t>
  </si>
  <si>
    <t>DA</t>
  </si>
  <si>
    <t>Stores Expense Undistributed</t>
  </si>
  <si>
    <t>End of Year</t>
  </si>
  <si>
    <t>Beg of year</t>
  </si>
  <si>
    <t>Materials &amp; Supplies</t>
  </si>
  <si>
    <t>p323.191.b</t>
  </si>
  <si>
    <t>p214</t>
  </si>
  <si>
    <t>Source</t>
  </si>
  <si>
    <t>December</t>
  </si>
  <si>
    <t>company records</t>
  </si>
  <si>
    <t>November</t>
  </si>
  <si>
    <t xml:space="preserve">October </t>
  </si>
  <si>
    <t>September</t>
  </si>
  <si>
    <t>August</t>
  </si>
  <si>
    <t>July</t>
  </si>
  <si>
    <t xml:space="preserve">June </t>
  </si>
  <si>
    <t>March</t>
  </si>
  <si>
    <t>February</t>
  </si>
  <si>
    <t>January</t>
  </si>
  <si>
    <t>Calculation of General Accumulated Depreciation</t>
  </si>
  <si>
    <t>Prior year p200.21.c</t>
  </si>
  <si>
    <t>Calculation of Intangible Accumulated Depreciation</t>
  </si>
  <si>
    <t>Transmission Accumulated Depreciation</t>
  </si>
  <si>
    <t>October</t>
  </si>
  <si>
    <t>Calculation of Transmission Accumulated Depreciation</t>
  </si>
  <si>
    <t>Accumulated Depreciation Worksheet</t>
  </si>
  <si>
    <t>General Plant In Service</t>
  </si>
  <si>
    <t>Calculation of General Plant In Service</t>
  </si>
  <si>
    <t>Intangible Plant In Service</t>
  </si>
  <si>
    <t>Calculation of Intangible Plant In Service</t>
  </si>
  <si>
    <t>Calculation of Transmission  Plant In Service</t>
  </si>
  <si>
    <t>Plant in Service Worksheet</t>
  </si>
  <si>
    <t>xxxx</t>
  </si>
  <si>
    <t>Misc non-transmission rentals</t>
  </si>
  <si>
    <t>Corporate headquarters sublease</t>
  </si>
  <si>
    <t>Other rentals</t>
  </si>
  <si>
    <t>Transmission tower wireless rentals</t>
  </si>
  <si>
    <t>Underground rentals</t>
  </si>
  <si>
    <t>Joint pole attachments - telephone</t>
  </si>
  <si>
    <t>Account 454</t>
  </si>
  <si>
    <t>All Account 454 and 456 Revenues must be itemized below</t>
  </si>
  <si>
    <t>Note 2</t>
  </si>
  <si>
    <t>Note 1</t>
  </si>
  <si>
    <t>Total Revenue Credits</t>
  </si>
  <si>
    <t>Revenues from Directly Assigned Transmission Facility Charges (Note 2)</t>
  </si>
  <si>
    <t>Account 454 - Rent from Electric Property</t>
  </si>
  <si>
    <t>Joint pole attachments - cable</t>
  </si>
  <si>
    <t>PBOPs</t>
  </si>
  <si>
    <t>Average</t>
  </si>
  <si>
    <t>Transmission Plant In Service</t>
  </si>
  <si>
    <t>Total Plant In Service</t>
  </si>
  <si>
    <t>Accumulated Intangible Depreciation</t>
  </si>
  <si>
    <t>Accumulated General Depreciation</t>
  </si>
  <si>
    <t>Total Accumulated Depreciation</t>
  </si>
  <si>
    <t>Regulatory Commission Exp Account 928</t>
  </si>
  <si>
    <t>General Advertising Exp Account 930.1</t>
  </si>
  <si>
    <t>Excluded Transmission Facilities</t>
  </si>
  <si>
    <t>Transmission Materials &amp; Supplies</t>
  </si>
  <si>
    <t xml:space="preserve">  CWIP</t>
  </si>
  <si>
    <t>Calculation of Transmission CWIP</t>
  </si>
  <si>
    <t>Transmission CWIP</t>
  </si>
  <si>
    <t>Beginning of Year</t>
  </si>
  <si>
    <t>Average Balance</t>
  </si>
  <si>
    <t xml:space="preserve">Total Loan Amount </t>
  </si>
  <si>
    <t xml:space="preserve">NPV = 0 = </t>
  </si>
  <si>
    <t>Origination Fees</t>
  </si>
  <si>
    <t>Underwriting Discount</t>
  </si>
  <si>
    <t xml:space="preserve">   Total Issuance Expense</t>
  </si>
  <si>
    <t>Interest Rate</t>
  </si>
  <si>
    <t>( C)</t>
  </si>
  <si>
    <t>(D)</t>
  </si>
  <si>
    <t>(E)</t>
  </si>
  <si>
    <t>(F)</t>
  </si>
  <si>
    <t>(G)</t>
  </si>
  <si>
    <t>(H)</t>
  </si>
  <si>
    <t>(I)</t>
  </si>
  <si>
    <t>Origination Fees ($000's)</t>
  </si>
  <si>
    <t>Net Cash Flows ($000's)</t>
  </si>
  <si>
    <t>(D-F-G-H)</t>
  </si>
  <si>
    <t>Q1</t>
  </si>
  <si>
    <t>Q2</t>
  </si>
  <si>
    <t>Q3</t>
  </si>
  <si>
    <t>Q4</t>
  </si>
  <si>
    <t xml:space="preserve">  General &amp; Intangible</t>
  </si>
  <si>
    <t>LAND HELD FOR FUTURE USE</t>
  </si>
  <si>
    <t xml:space="preserve">  Prepayments (Account 165)</t>
  </si>
  <si>
    <t xml:space="preserve">Cash Working Capital assigned to transmission is one-eighth of O&amp;M allocated to transmission </t>
  </si>
  <si>
    <t>Capital Structure</t>
  </si>
  <si>
    <t xml:space="preserve">GROSS REVENUE REQUIREMENT    </t>
  </si>
  <si>
    <t xml:space="preserve">  Unamortized Abandoned Plant</t>
  </si>
  <si>
    <t>Per FERC Order</t>
  </si>
  <si>
    <t xml:space="preserve">  Amortization of Abandoned Plant</t>
  </si>
  <si>
    <t>Regulatory Asset</t>
  </si>
  <si>
    <t>Months in Year to be amortized</t>
  </si>
  <si>
    <t>Beginning Balance of Regulatory Asset</t>
  </si>
  <si>
    <t>Ending Balance of Regulatory Asset</t>
  </si>
  <si>
    <t>Multi-state Workpaper</t>
  </si>
  <si>
    <t>Average Balance of Regulatory Asset</t>
  </si>
  <si>
    <t xml:space="preserve"> Average</t>
  </si>
  <si>
    <t>Weighed Average</t>
  </si>
  <si>
    <t xml:space="preserve">  General and Intangible</t>
  </si>
  <si>
    <t>Spread</t>
  </si>
  <si>
    <t>LIBOR Rate</t>
  </si>
  <si>
    <t>Revolving Credit Commitment Fee</t>
  </si>
  <si>
    <t>Legal Fees</t>
  </si>
  <si>
    <t>Rating Agency Fee</t>
  </si>
  <si>
    <t>Upfront Fee</t>
  </si>
  <si>
    <t>Arrangement Fee</t>
  </si>
  <si>
    <t xml:space="preserve">     PBOP expense adjustment</t>
  </si>
  <si>
    <t>Calculation of PBOP Expenses</t>
  </si>
  <si>
    <t xml:space="preserve">Total PBOP expenses </t>
  </si>
  <si>
    <t>Labor dollars</t>
  </si>
  <si>
    <t>Cost per labor dollar</t>
  </si>
  <si>
    <t>216.b</t>
  </si>
  <si>
    <t>Annual Rating Agency Fee</t>
  </si>
  <si>
    <t>Annual Bank Agency Fee</t>
  </si>
  <si>
    <t>Interest Rate on Amount of Refunds or Surcharges</t>
  </si>
  <si>
    <t>Over (Under) Recovery Plus Interest</t>
  </si>
  <si>
    <t>Months</t>
  </si>
  <si>
    <t>Calculated Interest</t>
  </si>
  <si>
    <t>Amortization</t>
  </si>
  <si>
    <t>Surcharge (Refund) Owed</t>
  </si>
  <si>
    <t>Calculation of Interest</t>
  </si>
  <si>
    <t>Monthly</t>
  </si>
  <si>
    <t>June</t>
  </si>
  <si>
    <t>Annual</t>
  </si>
  <si>
    <t>January  through December</t>
  </si>
  <si>
    <t>Over (Under) Recovery Plus Interest Amortized and Recovered Over 12 Months</t>
  </si>
  <si>
    <t>Less Over (Under) Recovery</t>
  </si>
  <si>
    <t>Total Interest</t>
  </si>
  <si>
    <t>Item</t>
  </si>
  <si>
    <t>CWIP</t>
  </si>
  <si>
    <t xml:space="preserve">     Less EPRI &amp; Reg. Comm. Exp. &amp; Other  Ad.  </t>
  </si>
  <si>
    <t>p323.189.b</t>
  </si>
  <si>
    <t>Revenue Requirement</t>
  </si>
  <si>
    <t xml:space="preserve">     Plus Transmission Related Reg. Comm.  Exp.  </t>
  </si>
  <si>
    <t xml:space="preserve">  Account No. 255 (enter negative)  </t>
  </si>
  <si>
    <t>p204.5.b</t>
  </si>
  <si>
    <t>p205.5.g</t>
  </si>
  <si>
    <t>323.197.b</t>
  </si>
  <si>
    <t>354.21.b</t>
  </si>
  <si>
    <t>354.24,25,26.b</t>
  </si>
  <si>
    <t>YEAR</t>
  </si>
  <si>
    <t>SUMMARY</t>
  </si>
  <si>
    <t>Calculation of Applicable Interest Expense for each ATRR period</t>
  </si>
  <si>
    <t>Interest Rate on Amount of Refunds or Surcharges from 35.19a</t>
  </si>
  <si>
    <t>(GP=1 if plant =0)</t>
  </si>
  <si>
    <t>(NP=1 if plant =0)</t>
  </si>
  <si>
    <t>SUPPORTING CALCULATIONS AND NOTES</t>
  </si>
  <si>
    <t>Attachment 4 - Transmission Enhancement Charge Worksheet</t>
  </si>
  <si>
    <t>labor (labor not capitalized) current year</t>
  </si>
  <si>
    <t>PBOP Expense for current year</t>
  </si>
  <si>
    <t>TRANSMISSION PLANT INCLUDED IN RTO RATES</t>
  </si>
  <si>
    <t>Consistent with GAAP, the Origination Fees and Commitments Fees will be amortized using the standard Internal Rate of Return formula below.</t>
  </si>
  <si>
    <t>Each year, the amounts withdrawn, the interest paid in the year, Origination Fees, Commitments Fees, and total loan amount will be updated on this attachment.</t>
  </si>
  <si>
    <t>Months remaining in Amortization Period</t>
  </si>
  <si>
    <t>Rent from FERC Form No. 1</t>
  </si>
  <si>
    <t>Other Electric Revenues (Note 2)</t>
  </si>
  <si>
    <t>Appendix A Line #s, Descriptions, Notes, Form 1 Page #s and Instructions</t>
  </si>
  <si>
    <t>Monthly Amortization to Account 566</t>
  </si>
  <si>
    <t xml:space="preserve">  multiplied by (1/1-T) .</t>
  </si>
  <si>
    <t xml:space="preserve">  Account No. 255 (enter negative) (Note F)</t>
  </si>
  <si>
    <t>Less</t>
  </si>
  <si>
    <t>Equals</t>
  </si>
  <si>
    <t>WAGES &amp; SALARY ALLOCATOR   (W&amp;S) (Note I)</t>
  </si>
  <si>
    <t>Multiple state rates are weighted based on the state apportionment factors on the state income tax returns</t>
  </si>
  <si>
    <t>Line No.</t>
  </si>
  <si>
    <t>TOTAL</t>
  </si>
  <si>
    <t>Transmission Service</t>
  </si>
  <si>
    <t>Trans. Fac. Charge</t>
  </si>
  <si>
    <t>Trans Studies</t>
  </si>
  <si>
    <t>Less:</t>
  </si>
  <si>
    <t>Sub Total Revenue Credit</t>
  </si>
  <si>
    <t>Other 1</t>
  </si>
  <si>
    <t>Other 2</t>
  </si>
  <si>
    <t>1a</t>
  </si>
  <si>
    <t>Prior Period Adjustments</t>
  </si>
  <si>
    <t xml:space="preserve">     Revenue for Demands in Divisor </t>
  </si>
  <si>
    <t>1x</t>
  </si>
  <si>
    <t xml:space="preserve">     Less Accounts 565, 561 and 561.1 to 561.8</t>
  </si>
  <si>
    <t>K</t>
  </si>
  <si>
    <t>Account 456 and 456.1</t>
  </si>
  <si>
    <t xml:space="preserve">     (Prepayments exclude Prepaid Pension Assets)</t>
  </si>
  <si>
    <t>Reserves</t>
  </si>
  <si>
    <t>List of all reserves:</t>
  </si>
  <si>
    <t>Reserve 1</t>
  </si>
  <si>
    <t>Reserve 2</t>
  </si>
  <si>
    <t>Reserve 3</t>
  </si>
  <si>
    <t>Labor</t>
  </si>
  <si>
    <t>Allocation (Plant or Labor Allocator)</t>
  </si>
  <si>
    <t xml:space="preserve">Enter 1 if Customer Funded, O if not </t>
  </si>
  <si>
    <t>Amount Allocated</t>
  </si>
  <si>
    <t>Cost of Preferred Stock</t>
  </si>
  <si>
    <t xml:space="preserve">Plant </t>
  </si>
  <si>
    <t>Related</t>
  </si>
  <si>
    <t>ADIT- 282</t>
  </si>
  <si>
    <t>From Acct. 282 total, below</t>
  </si>
  <si>
    <t>ADIT-283</t>
  </si>
  <si>
    <t>From Acct. 283 total, below</t>
  </si>
  <si>
    <t>ADIT-190</t>
  </si>
  <si>
    <t>From Acct. 190 total, below</t>
  </si>
  <si>
    <t>Subtotal</t>
  </si>
  <si>
    <t>Wages &amp; Salary Allocator</t>
  </si>
  <si>
    <t>End of  Year ADIT</t>
  </si>
  <si>
    <t>In filling out this attachment, a full and complete description of each item and justification for the allocation to Columns B-F and each separate ADIT item will be listed,</t>
  </si>
  <si>
    <t>Gas, Prod</t>
  </si>
  <si>
    <t>Or Other</t>
  </si>
  <si>
    <t>Justification</t>
  </si>
  <si>
    <t>Subtotal - p234</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</si>
  <si>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</si>
  <si>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</si>
  <si>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</si>
  <si>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</si>
  <si>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</si>
  <si>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</si>
  <si>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</si>
  <si>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 xml:space="preserve">Subtotal - p275  </t>
  </si>
  <si>
    <t>Instructions for Account 282:</t>
  </si>
  <si>
    <t xml:space="preserve">Subtotal - p277  </t>
  </si>
  <si>
    <t>Instructions for Account 283:</t>
  </si>
  <si>
    <t>Attachment 6a - Accumulated Deferred Income Taxes (ADIT) Worksheet (Beginning of Year)</t>
  </si>
  <si>
    <t>Attachment 7 - Example of True-Up Calculation</t>
  </si>
  <si>
    <t>Attachment 6b - Accumulated Deferred Income Taxes (ADIT) Worksheet (End of Year)</t>
  </si>
  <si>
    <t>Average of Beginning of Year and End of Year ((7 +8)/2)</t>
  </si>
  <si>
    <t>ADIT- 283</t>
  </si>
  <si>
    <r>
      <t>The Formula Rate shall include a credit to rate base for all funded and unfunded reserves (</t>
    </r>
    <r>
      <rPr>
        <i/>
        <sz val="11"/>
        <rFont val="Calibri"/>
        <family val="2"/>
      </rPr>
      <t>i.e.</t>
    </r>
    <r>
      <rPr>
        <sz val="11"/>
        <rFont val="Calibri"/>
        <family val="2"/>
      </rPr>
      <t xml:space="preserve">, those for which the funds collected have not been set aside in escrow and the earnings </t>
    </r>
  </si>
  <si>
    <t>(to be included in the Formula Rate template) each year as part of the Annual Update that lists the reserves and indicates which ones meet the test for crediting to rate base.</t>
  </si>
  <si>
    <t xml:space="preserve">  181/365 and 184/365, respectively, for a non-leap year.</t>
  </si>
  <si>
    <t>Safety Related, Education, Siting &amp; Outreach Related</t>
  </si>
  <si>
    <t>Safety Related and Education and Out Reach Cost Support</t>
  </si>
  <si>
    <t>Details*</t>
  </si>
  <si>
    <t>* insert case specific detail and associated assignments here</t>
  </si>
  <si>
    <t xml:space="preserve">     Rate Formula Template</t>
  </si>
  <si>
    <t>Rate Base</t>
  </si>
  <si>
    <t>100 Basis Point Incentive Return</t>
  </si>
  <si>
    <t>100 Basis Point Incentive Return multiplied by Rate Base (line 1 * line 6)</t>
  </si>
  <si>
    <t>Return and Income Taxes with 100 basis point increase in ROE</t>
  </si>
  <si>
    <t>Return and Income Taxes without 100 basis point increase in ROE</t>
  </si>
  <si>
    <t>Incremental Return and Income Taxes for 100 basis point increase in ROE</t>
  </si>
  <si>
    <t>The Hypothetical Example:</t>
  </si>
  <si>
    <t>Hypothetical Monthly Interest Rate</t>
  </si>
  <si>
    <t xml:space="preserve">Unamortized Abandoned Plant and Amortization of Abandoned Plant will be zero until the Commission accepts or approves recovery of the cost of abandoned plant.  Company must submit a Section 205 filing to recover the cost of abandoned plant.  Any such filing to recover the cost of an abandoned plant item shall be made no later than 730 days after the date that Company formally declares such plant item abandoned.      </t>
  </si>
  <si>
    <t xml:space="preserve">thereon included in the reserve fund) that are funded by customers and for which the associated accrued costs are recoverable under the Formula Rate.  Company will include a spreadsheet </t>
  </si>
  <si>
    <t>Reserve 4</t>
  </si>
  <si>
    <t>…</t>
  </si>
  <si>
    <t>Input the allowed ROE Incentive</t>
  </si>
  <si>
    <t>Base FCR</t>
  </si>
  <si>
    <t>Base Fixed Charge Rate (Base FCR)</t>
  </si>
  <si>
    <t>Useful life of project/Amort period</t>
  </si>
  <si>
    <t xml:space="preserve">  ADIT</t>
  </si>
  <si>
    <t xml:space="preserve">  Reserves (enter negative)</t>
  </si>
  <si>
    <t>Carrying Charge Difference for 100 Basis point of ROE</t>
  </si>
  <si>
    <t>Attachment 3</t>
  </si>
  <si>
    <t>Attachment 2 - Cost Support</t>
  </si>
  <si>
    <t>Net Rev Req less Depreciation expense</t>
  </si>
  <si>
    <t>Line 5</t>
  </si>
  <si>
    <t xml:space="preserve">  Unamortized Regulatory Assets</t>
  </si>
  <si>
    <t>Project Name</t>
  </si>
  <si>
    <t>Regulatory Assets</t>
  </si>
  <si>
    <t>Sum Of Net Plant, CWIP, Abandoned Plant And Regulatory Assets</t>
  </si>
  <si>
    <t>Line 42 reflects all Regulatory Commission Expenses directly related to transmission service, RTO filings, or transmission siting itemized at 351.h</t>
  </si>
  <si>
    <t>Projected Annual Transmission Revenue Requirement</t>
  </si>
  <si>
    <t>Column A</t>
  </si>
  <si>
    <t>Column B</t>
  </si>
  <si>
    <t>Column C</t>
  </si>
  <si>
    <t>Column D</t>
  </si>
  <si>
    <t>Column E</t>
  </si>
  <si>
    <t>Column F</t>
  </si>
  <si>
    <t>Column G</t>
  </si>
  <si>
    <t>Column H</t>
  </si>
  <si>
    <t>Column I</t>
  </si>
  <si>
    <t>Line 6 times Col C divided by 100 basis points plus Col D</t>
  </si>
  <si>
    <t>7a</t>
  </si>
  <si>
    <t>7b</t>
  </si>
  <si>
    <t>7c</t>
  </si>
  <si>
    <t>7d</t>
  </si>
  <si>
    <t>7e</t>
  </si>
  <si>
    <t>7f</t>
  </si>
  <si>
    <t>7g</t>
  </si>
  <si>
    <t>7h</t>
  </si>
  <si>
    <t>7i</t>
  </si>
  <si>
    <t>Note 1:  Add additional lines after line 7i for additional projects</t>
  </si>
  <si>
    <t>Actual Rev Req at Base FCR</t>
  </si>
  <si>
    <t>Actual Rev Req at Increased ROE</t>
  </si>
  <si>
    <t>Sum lines 20 and 21</t>
  </si>
  <si>
    <t>Line 19 less line 22</t>
  </si>
  <si>
    <t>13 Month Balance Net Plant;</t>
  </si>
  <si>
    <t>[Col D x Col F + Col G]</t>
  </si>
  <si>
    <t>(Col E x Col F + Col G)</t>
  </si>
  <si>
    <t>Depreciation or Amortization Expense</t>
  </si>
  <si>
    <t>Total of Col F ties to Line 4</t>
  </si>
  <si>
    <t>Total Amount to be Charged</t>
  </si>
  <si>
    <t>Less Transmission Depreciation Expense plus Abandoned Plant and Regulatory Asset Amortization Expense</t>
  </si>
  <si>
    <t>(Attachment 2) (Note K)</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</si>
  <si>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</si>
  <si>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</si>
  <si>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</si>
  <si>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</si>
  <si>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</si>
  <si>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</si>
  <si>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</si>
  <si>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</si>
  <si>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</si>
  <si>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</si>
  <si>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</si>
  <si>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</si>
  <si>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Amortization of Abandoned Plant</t>
  </si>
  <si>
    <t>321.84.b to 92.b</t>
  </si>
  <si>
    <t>263._.i (enter FN1 line #)</t>
  </si>
  <si>
    <t>111.57.d</t>
  </si>
  <si>
    <t>216.b (prior Year)</t>
  </si>
  <si>
    <t>p353._.f (enter FN1 line #)</t>
  </si>
  <si>
    <t>Prior year p219.25.b</t>
  </si>
  <si>
    <t>p219.25.b</t>
  </si>
  <si>
    <t>p200.21.c</t>
  </si>
  <si>
    <t>Prior year p219.28.b</t>
  </si>
  <si>
    <t>p219.28.b</t>
  </si>
  <si>
    <t>Enter docket nos. for orders authorizing recovery here:</t>
  </si>
  <si>
    <t>Sum lines 7 and 18</t>
  </si>
  <si>
    <t xml:space="preserve">An over or under collection will be recovered prorata over year collected, held for one year and returned prorata over next year </t>
  </si>
  <si>
    <t>(Attachment 2) (Note J)</t>
  </si>
  <si>
    <t>Total  (sum lines 3-5)</t>
  </si>
  <si>
    <t>Docket Number</t>
  </si>
  <si>
    <t>Amortization period</t>
  </si>
  <si>
    <t>(a)</t>
  </si>
  <si>
    <t>(Line 3 / line 4)</t>
  </si>
  <si>
    <t>(Line 1 minus line 2)</t>
  </si>
  <si>
    <t>Total of Col H ties to Line 1 Total</t>
  </si>
  <si>
    <t>Total of Col G ties to Line 2 Total</t>
  </si>
  <si>
    <t>(Line 23 divided by line 24)</t>
  </si>
  <si>
    <t>Incentive ROE and 60/40 Project Worksheet</t>
  </si>
  <si>
    <t>ROE will be supported in the original filing and no change in ROE may be made absent a filing with FERC under FPA Section 205 or 206.</t>
  </si>
  <si>
    <t>Construction Materials &amp; Supplies</t>
  </si>
  <si>
    <t>Column b</t>
  </si>
  <si>
    <t>Column c</t>
  </si>
  <si>
    <t>p227.16</t>
  </si>
  <si>
    <t>p227.8</t>
  </si>
  <si>
    <t>p227.5</t>
  </si>
  <si>
    <t xml:space="preserve"> Form No.1 page</t>
  </si>
  <si>
    <t>Note:  for the projection, the prior year's actual balances will be used</t>
  </si>
  <si>
    <t xml:space="preserve">  (percentage of ownership that is not for profit)</t>
  </si>
  <si>
    <t>(Attachment 4)</t>
  </si>
  <si>
    <t>CALISO</t>
  </si>
  <si>
    <t>L</t>
  </si>
  <si>
    <t>M</t>
  </si>
  <si>
    <t>(Attachment 2) (Note L)</t>
  </si>
  <si>
    <t>Return and Income Tax on Incentive Projects</t>
  </si>
  <si>
    <t>N</t>
  </si>
  <si>
    <t>Note 2: Regulatory Assets, Abandoned Plant, CWIP, and plant in-service shall be listed on separate lines for each project</t>
  </si>
  <si>
    <t xml:space="preserve">Attachment 1 - Revenue Credit Workpaper </t>
  </si>
  <si>
    <t xml:space="preserve">     Revenue Credits included in the TRBAA</t>
  </si>
  <si>
    <t>321.112.b  &amp; (Note O)</t>
  </si>
  <si>
    <t>O</t>
  </si>
  <si>
    <t>Excludes TRBAA expenses</t>
  </si>
  <si>
    <r>
      <t xml:space="preserve"> </t>
    </r>
    <r>
      <rPr>
        <b/>
        <sz val="12"/>
        <color indexed="8"/>
        <rFont val="Arial MT"/>
      </rPr>
      <t>MidAmerican Central California Transco, LLC</t>
    </r>
    <r>
      <rPr>
        <sz val="12"/>
        <rFont val="Arial MT"/>
      </rPr>
      <t xml:space="preserve"> </t>
    </r>
  </si>
  <si>
    <t>MidAmerican Central California Transco, LLC</t>
  </si>
  <si>
    <t>MidAmerican Energy Company Employees</t>
  </si>
  <si>
    <t>(Attachment 3, line 25)</t>
  </si>
  <si>
    <t>Column J</t>
  </si>
  <si>
    <t xml:space="preserve">Incentive ROE </t>
  </si>
  <si>
    <t>Appendix III</t>
  </si>
  <si>
    <t>Appendix III Line #s, Descriptions, Notes, Form 1 Page #s and Instructions</t>
  </si>
  <si>
    <t>Project Name and CAISO Identification</t>
  </si>
  <si>
    <t>PacifiCorp</t>
  </si>
  <si>
    <t>dissimilar items with amounts exceeding $100,000 will be listed separately.  For ADIT directly related to project depreciation or CWIP, the balance must shown in a separate row for each project.</t>
  </si>
  <si>
    <t xml:space="preserve">   since they are recovered elsewhere.  Excludes other taxes associated with facilities leased to others that are charged to the lessee. </t>
  </si>
  <si>
    <t xml:space="preserve">Any plant leased to others will be removed from Plant In Service and booked to Leased Plant, Account 104.  Expenses charged to the lessee will be booked to Account No. 413 </t>
  </si>
  <si>
    <t xml:space="preserve">All revenues booked to Account 454 that are derived from cost items classified as transmission-related will be included as a revenue credit.  All revenues booked to Account 456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All revenue credits that are included in the TRBAA are excluded here. </t>
  </si>
  <si>
    <t>P</t>
  </si>
  <si>
    <t>DEPRECIATION EXPENSE  (Note P)</t>
  </si>
  <si>
    <t>GROSS PLANT IN SERVICE  (Note P)</t>
  </si>
  <si>
    <t>ACCUMULATED DEPRECIATION &amp; AMORTIZATION  (Note P)</t>
  </si>
  <si>
    <t>Excludes costs associated with Asset Retirement Obligations (ARO) absent a subsequent filing under FPA Section 205.</t>
  </si>
  <si>
    <t>p206.58.b less p206.57.b</t>
  </si>
  <si>
    <t>p207.58.g less p207.57.g</t>
  </si>
  <si>
    <t>p206.99.b lessp206.98.b</t>
  </si>
  <si>
    <t>p207.99.g lessp207.98.g</t>
  </si>
  <si>
    <t>10a</t>
  </si>
  <si>
    <t>10b</t>
  </si>
  <si>
    <t>10c</t>
  </si>
  <si>
    <t>10d</t>
  </si>
  <si>
    <t>10e</t>
  </si>
  <si>
    <t>10f</t>
  </si>
  <si>
    <t>10g</t>
  </si>
  <si>
    <t>10x</t>
  </si>
  <si>
    <t xml:space="preserve">Sum Of Net Plant, CWIP, Regulatory Asset and Abandoned Plant  </t>
  </si>
  <si>
    <t>Increased ROE (Basis Points) (Note 3)</t>
  </si>
  <si>
    <t>Note 3:  No incentive may be included in the formula absent authorization from FERC</t>
  </si>
  <si>
    <t>Incremental Rev Req at Increased ROE of Incentive Projects</t>
  </si>
  <si>
    <t xml:space="preserve">Col I less Col H for incentive Projects </t>
  </si>
  <si>
    <t>PBOP Expense in all O&amp;M and A&amp;G accounts for current year</t>
  </si>
  <si>
    <r>
      <t xml:space="preserve">Attachment 9 - </t>
    </r>
    <r>
      <rPr>
        <b/>
        <sz val="12"/>
        <color indexed="8"/>
        <rFont val="Arial MT"/>
      </rPr>
      <t>Depreciation and Amortization Rates</t>
    </r>
    <r>
      <rPr>
        <sz val="12"/>
        <rFont val="Arial MT"/>
      </rPr>
      <t xml:space="preserve"> </t>
    </r>
  </si>
  <si>
    <r>
      <t xml:space="preserve"> </t>
    </r>
    <r>
      <rPr>
        <sz val="12"/>
        <color indexed="8"/>
        <rFont val="Arial MT"/>
      </rPr>
      <t>Account Number</t>
    </r>
    <r>
      <rPr>
        <sz val="12"/>
        <rFont val="Arial MT"/>
      </rPr>
      <t xml:space="preserve"> </t>
    </r>
  </si>
  <si>
    <r>
      <t xml:space="preserve"> </t>
    </r>
    <r>
      <rPr>
        <sz val="12"/>
        <color indexed="8"/>
        <rFont val="Arial MT"/>
      </rPr>
      <t>FERC Account</t>
    </r>
    <r>
      <rPr>
        <sz val="12"/>
        <rFont val="Arial MT"/>
      </rPr>
      <t xml:space="preserve"> </t>
    </r>
  </si>
  <si>
    <r>
      <t xml:space="preserve"> </t>
    </r>
    <r>
      <rPr>
        <sz val="12"/>
        <color indexed="8"/>
        <rFont val="Arial MT"/>
      </rPr>
      <t>Rate (Annual)Percent</t>
    </r>
    <r>
      <rPr>
        <sz val="12"/>
        <rFont val="Arial MT"/>
      </rPr>
      <t xml:space="preserve"> </t>
    </r>
  </si>
  <si>
    <r>
      <t xml:space="preserve"> </t>
    </r>
    <r>
      <rPr>
        <sz val="12"/>
        <color indexed="8"/>
        <rFont val="Arial MT"/>
      </rPr>
      <t>Land Rights</t>
    </r>
    <r>
      <rPr>
        <sz val="12"/>
        <rFont val="Arial MT"/>
      </rPr>
      <t xml:space="preserve"> </t>
    </r>
  </si>
  <si>
    <r>
      <t xml:space="preserve"> </t>
    </r>
    <r>
      <rPr>
        <sz val="12"/>
        <color indexed="8"/>
        <rFont val="Arial MT"/>
      </rPr>
      <t>Structures and Improvements</t>
    </r>
    <r>
      <rPr>
        <sz val="12"/>
        <rFont val="Arial MT"/>
      </rPr>
      <t xml:space="preserve"> </t>
    </r>
  </si>
  <si>
    <r>
      <t xml:space="preserve"> </t>
    </r>
    <r>
      <rPr>
        <sz val="12"/>
        <color indexed="8"/>
        <rFont val="Arial MT"/>
      </rPr>
      <t>Structures and Improvements</t>
    </r>
    <r>
      <rPr>
        <sz val="12"/>
        <rFont val="Arial MT"/>
      </rPr>
      <t xml:space="preserve"> - Equipment</t>
    </r>
  </si>
  <si>
    <r>
      <t xml:space="preserve"> </t>
    </r>
    <r>
      <rPr>
        <sz val="12"/>
        <color indexed="8"/>
        <rFont val="Arial MT"/>
      </rPr>
      <t>Station Equipment</t>
    </r>
    <r>
      <rPr>
        <sz val="12"/>
        <rFont val="Arial MT"/>
      </rPr>
      <t xml:space="preserve"> </t>
    </r>
  </si>
  <si>
    <r>
      <t xml:space="preserve"> </t>
    </r>
    <r>
      <rPr>
        <sz val="12"/>
        <color indexed="8"/>
        <rFont val="Arial MT"/>
      </rPr>
      <t>354</t>
    </r>
    <r>
      <rPr>
        <sz val="12"/>
        <rFont val="Arial MT"/>
      </rPr>
      <t xml:space="preserve"> </t>
    </r>
  </si>
  <si>
    <r>
      <t xml:space="preserve"> </t>
    </r>
    <r>
      <rPr>
        <sz val="12"/>
        <color indexed="8"/>
        <rFont val="Arial MT"/>
      </rPr>
      <t>Towers and Fixtures</t>
    </r>
    <r>
      <rPr>
        <sz val="12"/>
        <rFont val="Arial MT"/>
      </rPr>
      <t xml:space="preserve"> </t>
    </r>
  </si>
  <si>
    <r>
      <t xml:space="preserve"> </t>
    </r>
    <r>
      <rPr>
        <sz val="12"/>
        <color indexed="8"/>
        <rFont val="Arial MT"/>
      </rPr>
      <t>355</t>
    </r>
    <r>
      <rPr>
        <sz val="12"/>
        <rFont val="Arial MT"/>
      </rPr>
      <t xml:space="preserve"> </t>
    </r>
  </si>
  <si>
    <r>
      <t xml:space="preserve"> </t>
    </r>
    <r>
      <rPr>
        <sz val="12"/>
        <color indexed="8"/>
        <rFont val="Arial MT"/>
      </rPr>
      <t>Poles and Fixtures</t>
    </r>
    <r>
      <rPr>
        <sz val="12"/>
        <rFont val="Arial MT"/>
      </rPr>
      <t xml:space="preserve"> </t>
    </r>
  </si>
  <si>
    <r>
      <t xml:space="preserve"> </t>
    </r>
    <r>
      <rPr>
        <sz val="12"/>
        <color indexed="8"/>
        <rFont val="Arial MT"/>
      </rPr>
      <t>356</t>
    </r>
    <r>
      <rPr>
        <sz val="12"/>
        <rFont val="Arial MT"/>
      </rPr>
      <t xml:space="preserve"> </t>
    </r>
  </si>
  <si>
    <r>
      <t xml:space="preserve"> </t>
    </r>
    <r>
      <rPr>
        <sz val="12"/>
        <color indexed="8"/>
        <rFont val="Arial MT"/>
      </rPr>
      <t>Overhead Conductor and Devices</t>
    </r>
    <r>
      <rPr>
        <sz val="12"/>
        <rFont val="Arial MT"/>
      </rPr>
      <t xml:space="preserve"> </t>
    </r>
  </si>
  <si>
    <r>
      <t xml:space="preserve"> </t>
    </r>
    <r>
      <rPr>
        <sz val="12"/>
        <color indexed="8"/>
        <rFont val="Arial MT"/>
      </rPr>
      <t>357</t>
    </r>
    <r>
      <rPr>
        <sz val="12"/>
        <rFont val="Arial MT"/>
      </rPr>
      <t xml:space="preserve"> </t>
    </r>
  </si>
  <si>
    <r>
      <t xml:space="preserve"> </t>
    </r>
    <r>
      <rPr>
        <sz val="12"/>
        <color indexed="8"/>
        <rFont val="Arial MT"/>
      </rPr>
      <t>Underground Conduit</t>
    </r>
    <r>
      <rPr>
        <sz val="12"/>
        <rFont val="Arial MT"/>
      </rPr>
      <t xml:space="preserve"> </t>
    </r>
  </si>
  <si>
    <r>
      <t xml:space="preserve"> </t>
    </r>
    <r>
      <rPr>
        <sz val="12"/>
        <color indexed="8"/>
        <rFont val="Arial MT"/>
      </rPr>
      <t>358</t>
    </r>
    <r>
      <rPr>
        <sz val="12"/>
        <rFont val="Arial MT"/>
      </rPr>
      <t xml:space="preserve"> </t>
    </r>
  </si>
  <si>
    <r>
      <t xml:space="preserve"> </t>
    </r>
    <r>
      <rPr>
        <sz val="12"/>
        <color indexed="8"/>
        <rFont val="Arial MT"/>
      </rPr>
      <t>Underground Conductor and Devices</t>
    </r>
    <r>
      <rPr>
        <sz val="12"/>
        <rFont val="Arial MT"/>
      </rPr>
      <t xml:space="preserve"> </t>
    </r>
  </si>
  <si>
    <r>
      <t xml:space="preserve"> </t>
    </r>
    <r>
      <rPr>
        <sz val="12"/>
        <color indexed="8"/>
        <rFont val="Arial MT"/>
      </rPr>
      <t>359</t>
    </r>
    <r>
      <rPr>
        <sz val="12"/>
        <rFont val="Arial MT"/>
      </rPr>
      <t xml:space="preserve"> </t>
    </r>
  </si>
  <si>
    <r>
      <t xml:space="preserve"> </t>
    </r>
    <r>
      <rPr>
        <sz val="12"/>
        <color indexed="8"/>
        <rFont val="Arial MT"/>
      </rPr>
      <t>Roads and Trails</t>
    </r>
    <r>
      <rPr>
        <sz val="12"/>
        <rFont val="Arial MT"/>
      </rPr>
      <t xml:space="preserve"> </t>
    </r>
  </si>
  <si>
    <r>
      <t xml:space="preserve"> </t>
    </r>
    <r>
      <rPr>
        <b/>
        <sz val="12"/>
        <color indexed="8"/>
        <rFont val="Arial MT"/>
      </rPr>
      <t>GENERAL PLANT</t>
    </r>
    <r>
      <rPr>
        <sz val="12"/>
        <rFont val="Arial MT"/>
      </rPr>
      <t xml:space="preserve"> </t>
    </r>
  </si>
  <si>
    <r>
      <t xml:space="preserve"> </t>
    </r>
    <r>
      <rPr>
        <sz val="12"/>
        <color indexed="8"/>
        <rFont val="Arial MT"/>
      </rPr>
      <t>390</t>
    </r>
    <r>
      <rPr>
        <sz val="12"/>
        <rFont val="Arial MT"/>
      </rPr>
      <t xml:space="preserve"> </t>
    </r>
  </si>
  <si>
    <r>
      <t xml:space="preserve"> </t>
    </r>
    <r>
      <rPr>
        <sz val="12"/>
        <color indexed="8"/>
        <rFont val="Arial MT"/>
      </rPr>
      <t>Structures &amp; Improvements</t>
    </r>
    <r>
      <rPr>
        <sz val="12"/>
        <rFont val="Arial MT"/>
      </rPr>
      <t xml:space="preserve"> </t>
    </r>
  </si>
  <si>
    <r>
      <t xml:space="preserve"> </t>
    </r>
    <r>
      <rPr>
        <sz val="12"/>
        <color indexed="8"/>
        <rFont val="Arial MT"/>
      </rPr>
      <t>2.13</t>
    </r>
    <r>
      <rPr>
        <sz val="12"/>
        <rFont val="Arial MT"/>
      </rPr>
      <t xml:space="preserve"> </t>
    </r>
  </si>
  <si>
    <r>
      <t xml:space="preserve"> </t>
    </r>
    <r>
      <rPr>
        <sz val="12"/>
        <color indexed="8"/>
        <rFont val="Arial MT"/>
      </rPr>
      <t>391</t>
    </r>
    <r>
      <rPr>
        <sz val="12"/>
        <rFont val="Arial MT"/>
      </rPr>
      <t xml:space="preserve"> </t>
    </r>
  </si>
  <si>
    <r>
      <t xml:space="preserve"> </t>
    </r>
    <r>
      <rPr>
        <sz val="12"/>
        <color indexed="8"/>
        <rFont val="Arial MT"/>
      </rPr>
      <t>Office Furniture &amp; Equipment</t>
    </r>
    <r>
      <rPr>
        <sz val="12"/>
        <rFont val="Arial MT"/>
      </rPr>
      <t xml:space="preserve"> </t>
    </r>
  </si>
  <si>
    <r>
      <t xml:space="preserve"> </t>
    </r>
    <r>
      <rPr>
        <sz val="12"/>
        <color indexed="8"/>
        <rFont val="Arial MT"/>
      </rPr>
      <t>9.72</t>
    </r>
    <r>
      <rPr>
        <sz val="12"/>
        <rFont val="Arial MT"/>
      </rPr>
      <t xml:space="preserve"> </t>
    </r>
  </si>
  <si>
    <r>
      <t xml:space="preserve"> </t>
    </r>
    <r>
      <rPr>
        <sz val="12"/>
        <color indexed="8"/>
        <rFont val="Arial MT"/>
      </rPr>
      <t>392</t>
    </r>
    <r>
      <rPr>
        <sz val="12"/>
        <rFont val="Arial MT"/>
      </rPr>
      <t xml:space="preserve"> </t>
    </r>
  </si>
  <si>
    <r>
      <t xml:space="preserve"> </t>
    </r>
    <r>
      <rPr>
        <sz val="12"/>
        <color indexed="8"/>
        <rFont val="Arial MT"/>
      </rPr>
      <t>Transportation Equipment</t>
    </r>
    <r>
      <rPr>
        <sz val="12"/>
        <rFont val="Arial MT"/>
      </rPr>
      <t xml:space="preserve"> </t>
    </r>
  </si>
  <si>
    <r>
      <t xml:space="preserve"> </t>
    </r>
    <r>
      <rPr>
        <sz val="12"/>
        <color indexed="8"/>
        <rFont val="Arial MT"/>
      </rPr>
      <t>7.14</t>
    </r>
    <r>
      <rPr>
        <sz val="12"/>
        <rFont val="Arial MT"/>
      </rPr>
      <t xml:space="preserve"> </t>
    </r>
  </si>
  <si>
    <r>
      <t xml:space="preserve"> </t>
    </r>
    <r>
      <rPr>
        <sz val="12"/>
        <color indexed="8"/>
        <rFont val="Arial MT"/>
      </rPr>
      <t>393</t>
    </r>
    <r>
      <rPr>
        <sz val="12"/>
        <rFont val="Arial MT"/>
      </rPr>
      <t xml:space="preserve"> </t>
    </r>
  </si>
  <si>
    <r>
      <t xml:space="preserve"> </t>
    </r>
    <r>
      <rPr>
        <sz val="12"/>
        <color indexed="8"/>
        <rFont val="Arial MT"/>
      </rPr>
      <t>Stores Equipment</t>
    </r>
    <r>
      <rPr>
        <sz val="12"/>
        <rFont val="Arial MT"/>
      </rPr>
      <t xml:space="preserve"> </t>
    </r>
  </si>
  <si>
    <r>
      <t xml:space="preserve"> </t>
    </r>
    <r>
      <rPr>
        <sz val="12"/>
        <color indexed="8"/>
        <rFont val="Arial MT"/>
      </rPr>
      <t>6.29</t>
    </r>
    <r>
      <rPr>
        <sz val="12"/>
        <rFont val="Arial MT"/>
      </rPr>
      <t xml:space="preserve"> </t>
    </r>
  </si>
  <si>
    <r>
      <t xml:space="preserve"> </t>
    </r>
    <r>
      <rPr>
        <sz val="12"/>
        <color indexed="8"/>
        <rFont val="Arial MT"/>
      </rPr>
      <t>394</t>
    </r>
    <r>
      <rPr>
        <sz val="12"/>
        <rFont val="Arial MT"/>
      </rPr>
      <t xml:space="preserve"> </t>
    </r>
  </si>
  <si>
    <r>
      <t xml:space="preserve"> </t>
    </r>
    <r>
      <rPr>
        <sz val="12"/>
        <color indexed="8"/>
        <rFont val="Arial MT"/>
      </rPr>
      <t>Tools, Shop &amp; Garage Equipment</t>
    </r>
    <r>
      <rPr>
        <sz val="12"/>
        <rFont val="Arial MT"/>
      </rPr>
      <t xml:space="preserve"> </t>
    </r>
  </si>
  <si>
    <r>
      <t xml:space="preserve"> </t>
    </r>
    <r>
      <rPr>
        <sz val="12"/>
        <color indexed="8"/>
        <rFont val="Arial MT"/>
      </rPr>
      <t>3.44</t>
    </r>
    <r>
      <rPr>
        <sz val="12"/>
        <rFont val="Arial MT"/>
      </rPr>
      <t xml:space="preserve"> </t>
    </r>
  </si>
  <si>
    <r>
      <t xml:space="preserve"> </t>
    </r>
    <r>
      <rPr>
        <sz val="12"/>
        <color indexed="8"/>
        <rFont val="Arial MT"/>
      </rPr>
      <t>395</t>
    </r>
    <r>
      <rPr>
        <sz val="12"/>
        <rFont val="Arial MT"/>
      </rPr>
      <t xml:space="preserve"> </t>
    </r>
  </si>
  <si>
    <r>
      <t xml:space="preserve"> </t>
    </r>
    <r>
      <rPr>
        <sz val="12"/>
        <color indexed="8"/>
        <rFont val="Arial MT"/>
      </rPr>
      <t>Laboratory Equipment</t>
    </r>
    <r>
      <rPr>
        <sz val="12"/>
        <rFont val="Arial MT"/>
      </rPr>
      <t xml:space="preserve"> </t>
    </r>
  </si>
  <si>
    <r>
      <t xml:space="preserve"> </t>
    </r>
    <r>
      <rPr>
        <sz val="12"/>
        <color indexed="8"/>
        <rFont val="Arial MT"/>
      </rPr>
      <t>8.09</t>
    </r>
    <r>
      <rPr>
        <sz val="12"/>
        <rFont val="Arial MT"/>
      </rPr>
      <t xml:space="preserve"> </t>
    </r>
  </si>
  <si>
    <r>
      <t xml:space="preserve"> </t>
    </r>
    <r>
      <rPr>
        <sz val="12"/>
        <color indexed="8"/>
        <rFont val="Arial MT"/>
      </rPr>
      <t>396</t>
    </r>
    <r>
      <rPr>
        <sz val="12"/>
        <rFont val="Arial MT"/>
      </rPr>
      <t xml:space="preserve"> </t>
    </r>
  </si>
  <si>
    <r>
      <t xml:space="preserve"> </t>
    </r>
    <r>
      <rPr>
        <sz val="12"/>
        <color indexed="8"/>
        <rFont val="Arial MT"/>
      </rPr>
      <t>Power Operated Equipment</t>
    </r>
    <r>
      <rPr>
        <sz val="12"/>
        <rFont val="Arial MT"/>
      </rPr>
      <t xml:space="preserve"> </t>
    </r>
  </si>
  <si>
    <r>
      <t xml:space="preserve"> </t>
    </r>
    <r>
      <rPr>
        <sz val="12"/>
        <color indexed="8"/>
        <rFont val="Arial MT"/>
      </rPr>
      <t>5.86</t>
    </r>
    <r>
      <rPr>
        <sz val="12"/>
        <rFont val="Arial MT"/>
      </rPr>
      <t xml:space="preserve"> </t>
    </r>
  </si>
  <si>
    <r>
      <t xml:space="preserve"> </t>
    </r>
    <r>
      <rPr>
        <sz val="12"/>
        <color indexed="8"/>
        <rFont val="Arial MT"/>
      </rPr>
      <t>397</t>
    </r>
    <r>
      <rPr>
        <sz val="12"/>
        <rFont val="Arial MT"/>
      </rPr>
      <t xml:space="preserve"> </t>
    </r>
  </si>
  <si>
    <r>
      <t xml:space="preserve"> </t>
    </r>
    <r>
      <rPr>
        <sz val="12"/>
        <color indexed="8"/>
        <rFont val="Arial MT"/>
      </rPr>
      <t>Communication Equipment</t>
    </r>
    <r>
      <rPr>
        <sz val="12"/>
        <rFont val="Arial MT"/>
      </rPr>
      <t xml:space="preserve"> </t>
    </r>
  </si>
  <si>
    <r>
      <t xml:space="preserve"> </t>
    </r>
    <r>
      <rPr>
        <sz val="12"/>
        <color indexed="8"/>
        <rFont val="Arial MT"/>
      </rPr>
      <t>398</t>
    </r>
    <r>
      <rPr>
        <sz val="12"/>
        <rFont val="Arial MT"/>
      </rPr>
      <t xml:space="preserve"> </t>
    </r>
  </si>
  <si>
    <r>
      <t xml:space="preserve"> </t>
    </r>
    <r>
      <rPr>
        <sz val="12"/>
        <color indexed="8"/>
        <rFont val="Arial MT"/>
      </rPr>
      <t>Miscellaneous Equipment</t>
    </r>
    <r>
      <rPr>
        <sz val="12"/>
        <rFont val="Arial MT"/>
      </rPr>
      <t xml:space="preserve"> </t>
    </r>
  </si>
  <si>
    <r>
      <t xml:space="preserve"> </t>
    </r>
    <r>
      <rPr>
        <b/>
        <sz val="12"/>
        <color indexed="8"/>
        <rFont val="Arial MT"/>
      </rPr>
      <t>INTANGIBLE PLANT</t>
    </r>
    <r>
      <rPr>
        <sz val="12"/>
        <rFont val="Arial MT"/>
      </rPr>
      <t xml:space="preserve"> </t>
    </r>
  </si>
  <si>
    <r>
      <t xml:space="preserve"> </t>
    </r>
    <r>
      <rPr>
        <sz val="12"/>
        <color indexed="8"/>
        <rFont val="Arial MT"/>
      </rPr>
      <t>303</t>
    </r>
    <r>
      <rPr>
        <sz val="12"/>
        <rFont val="Arial MT"/>
      </rPr>
      <t xml:space="preserve"> </t>
    </r>
  </si>
  <si>
    <r>
      <t xml:space="preserve"> </t>
    </r>
    <r>
      <rPr>
        <sz val="12"/>
        <color indexed="8"/>
        <rFont val="Arial MT"/>
      </rPr>
      <t>Miscellaneous Intangible Plant</t>
    </r>
    <r>
      <rPr>
        <sz val="12"/>
        <rFont val="Arial MT"/>
      </rPr>
      <t xml:space="preserve"> </t>
    </r>
  </si>
  <si>
    <r>
      <t xml:space="preserve"> </t>
    </r>
    <r>
      <rPr>
        <sz val="12"/>
        <color indexed="8"/>
        <rFont val="Arial MT"/>
      </rPr>
      <t>Note 1</t>
    </r>
    <r>
      <rPr>
        <sz val="12"/>
        <rFont val="Arial MT"/>
      </rPr>
      <t xml:space="preserve"> </t>
    </r>
  </si>
  <si>
    <r>
      <t xml:space="preserve"> </t>
    </r>
    <r>
      <rPr>
        <sz val="12"/>
        <color indexed="8"/>
        <rFont val="Arial MT"/>
      </rPr>
      <t>These depreciation rates will not change absent the appropriate filing at FERC.</t>
    </r>
    <r>
      <rPr>
        <sz val="12"/>
        <rFont val="Arial MT"/>
      </rPr>
      <t xml:space="preserve"> </t>
    </r>
  </si>
  <si>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</si>
  <si>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 xml:space="preserve">     7 Year Property</t>
  </si>
  <si>
    <t xml:space="preserve">     5 Year Property</t>
  </si>
  <si>
    <t xml:space="preserve">     10 Year Property</t>
  </si>
  <si>
    <r>
      <rPr>
        <sz val="12"/>
        <color indexed="8"/>
        <rFont val="Arial MT"/>
      </rPr>
      <t xml:space="preserve"> Transmission facility Contributions in Aid of Construction</t>
    </r>
    <r>
      <rPr>
        <sz val="12"/>
        <rFont val="Arial MT"/>
      </rPr>
      <t xml:space="preserve"> </t>
    </r>
  </si>
  <si>
    <t>Total Amount of True-Up Adjustment for Year</t>
  </si>
  <si>
    <t>Total Amount of Construction Loan Related True-Up with Interest (Refund)/Owed</t>
  </si>
  <si>
    <t>Over (Under) Recovery             Col. (d) less Col. (e)</t>
  </si>
  <si>
    <t>(h)</t>
  </si>
  <si>
    <t>(g)</t>
  </si>
  <si>
    <t>(f)</t>
  </si>
  <si>
    <t>(e)</t>
  </si>
  <si>
    <t>(d)</t>
  </si>
  <si>
    <t>(c)</t>
  </si>
  <si>
    <t>(b)</t>
  </si>
  <si>
    <t>Hypothetical Example of Final True-Up of Interest Rates and Interest Calculations for the Construction Loan</t>
  </si>
  <si>
    <t>Calculation of Interest for True-Up Period</t>
  </si>
  <si>
    <t>Attachment 8</t>
  </si>
  <si>
    <t xml:space="preserve">Over (Under) Recovery </t>
  </si>
  <si>
    <t>*  Assumes that the construction loan is retired on June, 2020</t>
  </si>
  <si>
    <t>FERC has authorized incentives for the following projects:</t>
  </si>
  <si>
    <t>Project</t>
  </si>
  <si>
    <t>This Attachment is no longer in use as of ________</t>
  </si>
  <si>
    <t>Formula Rate Index</t>
  </si>
  <si>
    <t xml:space="preserve">Attachment </t>
  </si>
  <si>
    <t xml:space="preserve">Appendix </t>
  </si>
  <si>
    <t>III</t>
  </si>
  <si>
    <t>Main Body of the Formula</t>
  </si>
  <si>
    <t>Cost Support</t>
  </si>
  <si>
    <t>Transmission Enhancement Worksheet</t>
  </si>
  <si>
    <t>Incentives Worksheet</t>
  </si>
  <si>
    <t>Revenue Credit Worksheet</t>
  </si>
  <si>
    <t>Construction Financing Worksheet</t>
  </si>
  <si>
    <t>Beginning of Year ADIT</t>
  </si>
  <si>
    <t>End of Year ADIT</t>
  </si>
  <si>
    <t>Depreciation Rates</t>
  </si>
  <si>
    <t>6a</t>
  </si>
  <si>
    <t>6b</t>
  </si>
  <si>
    <t>7</t>
  </si>
  <si>
    <t>True-Up</t>
  </si>
  <si>
    <t>True-up</t>
  </si>
  <si>
    <t>Construction Loan True-up</t>
  </si>
  <si>
    <t xml:space="preserve">Note 4: To the extent that the stated incenitive return is limited by the top of the range of reasonableness, the returns on equity applied to the various projects and facilities shall not produce an overall company return exceeding the top of the range of reasonableness. </t>
  </si>
  <si>
    <t xml:space="preserve"> Financing Costs  for Long Term Debt using the Internal Rate of Return Methodology </t>
  </si>
  <si>
    <t>To be utilized until an entire project is placed in service</t>
  </si>
  <si>
    <t>Table 1</t>
  </si>
  <si>
    <t>Table 2</t>
  </si>
  <si>
    <t>Internal Rate of Return (Note 1)</t>
  </si>
  <si>
    <r>
      <t>Based on following Financial Formula (Note 2)</t>
    </r>
    <r>
      <rPr>
        <b/>
        <sz val="10"/>
        <rFont val="Times New Roman"/>
        <family val="1"/>
      </rPr>
      <t>:</t>
    </r>
  </si>
  <si>
    <t>Table 3</t>
  </si>
  <si>
    <t>Rates/Fees</t>
  </si>
  <si>
    <t>15a</t>
  </si>
  <si>
    <t>Table 4</t>
  </si>
  <si>
    <t>Table 5</t>
  </si>
  <si>
    <t>Quarterly Construction Expenditures       ($000's)</t>
  </si>
  <si>
    <t>Principle Drawn In Quarter ($000's)</t>
  </si>
  <si>
    <t>Principle Drawn To Date ($000's)</t>
  </si>
  <si>
    <t>Interest &amp; Principal Payments ($000's)</t>
  </si>
  <si>
    <t>Commitment, Utilization &amp; Ratings Fees ($000's)</t>
  </si>
  <si>
    <t>Estimated</t>
  </si>
  <si>
    <t>Cumulative Col. D</t>
  </si>
  <si>
    <t>Interest Rate from Line 25 (Note 3)</t>
  </si>
  <si>
    <t>Input in first Qtr of Loan, Line 16</t>
  </si>
  <si>
    <t>Notes</t>
  </si>
  <si>
    <t xml:space="preserve">   t is each quarter</t>
  </si>
  <si>
    <t xml:space="preserve">   Ct is the cash flow (Table 5, Col. I in each quarter)</t>
  </si>
  <si>
    <t xml:space="preserve">   Alternatively the equation can be written as 0 = C0 + C1/(1+IRR) + C2/(1+IRR)2 + C3/(1+IRR)3 + . . . +Cn/(1+IRR)n and solved for IRR</t>
  </si>
  <si>
    <t xml:space="preserve">   The 8% in the above formula is a seed number to ensure the formula produces a positive number.</t>
  </si>
  <si>
    <t>3.  Line 1 reflects the loan amount, the maximum amount that can be drawn on</t>
  </si>
  <si>
    <t xml:space="preserve">   once the actual fees are known.</t>
  </si>
  <si>
    <t xml:space="preserve">6.  Table 5, Col. C reflect the capital expenditures in each quarter </t>
  </si>
  <si>
    <t>9.  Table 5, Col. H is calculated as follows:</t>
  </si>
  <si>
    <t>A.</t>
  </si>
  <si>
    <t>Loan amount in line 1 less the amount drawn down in the prior quarter</t>
  </si>
  <si>
    <t>B.</t>
  </si>
  <si>
    <t>C.</t>
  </si>
  <si>
    <t>Percentage dollar amounts divided by 1000 (applied in the quarters the payments are made)</t>
  </si>
  <si>
    <t xml:space="preserve">10.  The inputs shall be estimated based on the current market conditions and is subject to true up for all inputs , e.g., fees, interest rates, spread, and Table 4 once the </t>
  </si>
  <si>
    <t>Attachment 5</t>
  </si>
  <si>
    <t xml:space="preserve"> Utilizing Appendix III Data</t>
  </si>
  <si>
    <t>(A x B) +C</t>
  </si>
  <si>
    <t>Forecasted O&amp;M Detail, worksheet prepared for each project</t>
  </si>
  <si>
    <t>Ln</t>
  </si>
  <si>
    <t>FERC Account Description</t>
  </si>
  <si>
    <t>Account</t>
  </si>
  <si>
    <t>Non-Labor $</t>
  </si>
  <si>
    <t>MCCT Internal Labor</t>
  </si>
  <si>
    <t>Project No. 2</t>
  </si>
  <si>
    <t>Actual Additions by FERC Account</t>
  </si>
  <si>
    <t xml:space="preserve"> Land Rights </t>
  </si>
  <si>
    <t xml:space="preserve"> Structures and Improvements </t>
  </si>
  <si>
    <t xml:space="preserve"> Structures and Improvements - Equipment</t>
  </si>
  <si>
    <t xml:space="preserve"> Station Equipment </t>
  </si>
  <si>
    <t xml:space="preserve"> Towers and Fixtures </t>
  </si>
  <si>
    <t xml:space="preserve"> Poles and Fixtures </t>
  </si>
  <si>
    <t xml:space="preserve"> Overhead Conductor and Devices </t>
  </si>
  <si>
    <t xml:space="preserve"> Underground Conduit </t>
  </si>
  <si>
    <t xml:space="preserve"> Underground Conductor and Devices </t>
  </si>
  <si>
    <t xml:space="preserve"> Roads and Trails </t>
  </si>
  <si>
    <t>Department</t>
  </si>
  <si>
    <t>Charging MCCT</t>
  </si>
  <si>
    <t>CEC Portion of O&amp;M</t>
  </si>
  <si>
    <t>Property Tax Detail</t>
  </si>
  <si>
    <t>CEC Portion of Property Tax</t>
  </si>
  <si>
    <t>O&amp;M invoiced by PG&amp;E by Project</t>
  </si>
  <si>
    <t>Other (Specify)</t>
  </si>
  <si>
    <t>….</t>
  </si>
  <si>
    <t>Revenue Credit to Attachment 1</t>
  </si>
  <si>
    <t xml:space="preserve">  or liabilities related to FASB 158 or 109.  Balance of Account 255 is reduced by prior flow throughs and excluded if the utility </t>
  </si>
  <si>
    <t xml:space="preserve">Line 35 excludes all Regulatory Commission Expenses itemized at 351.h, </t>
  </si>
  <si>
    <t xml:space="preserve">  all EEI and EPRI due and expenses</t>
  </si>
  <si>
    <t xml:space="preserve">  amounts are known. Until know, the spread shall be 2.5%</t>
  </si>
  <si>
    <t>21x</t>
  </si>
  <si>
    <t xml:space="preserve">4.  Lines 10 through 21x include the fees associated with the loan.  They are estimated based on current bank condition and are updated with the actual fees </t>
  </si>
  <si>
    <t>(Note 9)</t>
  </si>
  <si>
    <t xml:space="preserve">Assumes financing will be a 4 year loan with Origination Fees of $1.7 million and a Commitments Fee of .35% on $250,000,000.  However, the actual terms, conditions, and duration of the loan may vary depending on such factors as market conditions and the scheduling of the project.  </t>
  </si>
  <si>
    <t>Form No.1</t>
  </si>
  <si>
    <t>Description</t>
  </si>
  <si>
    <t>Reference</t>
  </si>
  <si>
    <t>13 Month Avg.</t>
  </si>
  <si>
    <t>Col. (a)</t>
  </si>
  <si>
    <t>Col. (b)</t>
  </si>
  <si>
    <t>Col. (c)</t>
  </si>
  <si>
    <t>Col. (d)</t>
  </si>
  <si>
    <t>Col. (e)</t>
  </si>
  <si>
    <t>Col. (f)</t>
  </si>
  <si>
    <t>Col. (g)</t>
  </si>
  <si>
    <t>Col. (h)</t>
  </si>
  <si>
    <t>Col. (i)</t>
  </si>
  <si>
    <t>Col. (j)</t>
  </si>
  <si>
    <t>Col. (k)</t>
  </si>
  <si>
    <t>Col. (l)</t>
  </si>
  <si>
    <t>Col. (m)</t>
  </si>
  <si>
    <t>Col. (n)</t>
  </si>
  <si>
    <t>Long Term Debt:</t>
  </si>
  <si>
    <t>Acct 221 Bonds</t>
  </si>
  <si>
    <t>112.18.c,d</t>
  </si>
  <si>
    <t>Acct 223 Advances from Assoc. Companies</t>
  </si>
  <si>
    <t>112.20.c,d</t>
  </si>
  <si>
    <t>Acct 224 Other Long Term Debt</t>
  </si>
  <si>
    <t>112.21.c,d</t>
  </si>
  <si>
    <t>Less  Acct 222 Reacquired Debt</t>
  </si>
  <si>
    <t>112.19 c,d enter negative</t>
  </si>
  <si>
    <t>Total Long Term Debt</t>
  </si>
  <si>
    <t>Preferred Stock (1)</t>
  </si>
  <si>
    <t>112.3.c,d</t>
  </si>
  <si>
    <t>Common Equity- Per Books</t>
  </si>
  <si>
    <t>112.16.c,d</t>
  </si>
  <si>
    <t>Less Acct 204 Preferred Stock</t>
  </si>
  <si>
    <t>Less Acct 219 Accum Other Compre. Income</t>
  </si>
  <si>
    <t>112.15.c,d</t>
  </si>
  <si>
    <t>Less Acct 216.1 Unappropriated Undistributed Subsidiary Earnings</t>
  </si>
  <si>
    <t>112.12.c,d</t>
  </si>
  <si>
    <t>Cost of Debt</t>
  </si>
  <si>
    <t>Acct 427 Interest on Long Term Debt</t>
  </si>
  <si>
    <t>117.62.c</t>
  </si>
  <si>
    <t>Acct 428 Amortization of Debt Discount and Expense</t>
  </si>
  <si>
    <t>117.63.c</t>
  </si>
  <si>
    <t>Acct 428.1 Amortization of Loss on Reacquired Debt</t>
  </si>
  <si>
    <t>117.64.c</t>
  </si>
  <si>
    <t>Acct 430 Interest on Debt to Assoc. Companies (LTD portion only) (2)</t>
  </si>
  <si>
    <t>117.67.c</t>
  </si>
  <si>
    <t>Less:  Acct 429 Amort of Premium on Debt</t>
  </si>
  <si>
    <t>117.65.c enter negative</t>
  </si>
  <si>
    <t>Less:  Acct 429.1 Amort of Gain on Reacquired Debt</t>
  </si>
  <si>
    <t>117.66.c enter negative</t>
  </si>
  <si>
    <t>Total Interest Expense</t>
  </si>
  <si>
    <t>Preferred Stock Dividends</t>
  </si>
  <si>
    <t>118.29.c</t>
  </si>
  <si>
    <t>Note 1.  If and when the Company issues preferred stock, footnote will indicate the authorizing regulatory agency, the docket/case number, and the date of the authorizing order.</t>
  </si>
  <si>
    <t>Note 2.  Interest on Debt to Associated Companies (FERC 430) will be populated with interest related to Long-Term Debt only.</t>
  </si>
  <si>
    <t xml:space="preserve">     20 Year Property</t>
  </si>
  <si>
    <t xml:space="preserve">Note 2:  The 100 basis points is used to calculate the change in the carrying charge if an incentive is apporved by the Commission and does not reflect what ultimately the Commission might approve as an incentive </t>
  </si>
  <si>
    <t xml:space="preserve">               ROE adder for a specific transmission project.</t>
  </si>
  <si>
    <t>Note 1:   No incentive may be included in the formula absent authorization from FERC</t>
  </si>
  <si>
    <t>Actual Net Revenue Requirement if the Cost of Debt in Col. (c) had been Used</t>
  </si>
  <si>
    <t>Q</t>
  </si>
  <si>
    <t xml:space="preserve">Amount of CVT Project O&amp;M booked to Account 413 </t>
  </si>
  <si>
    <t>CVT Project</t>
  </si>
  <si>
    <t>Construction Loan True Up</t>
  </si>
  <si>
    <t>O&amp;M associated with CVT Project</t>
  </si>
  <si>
    <t>calculated (1/8 * Line 38)</t>
  </si>
  <si>
    <t>(Appendix III, line 65)</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</si>
  <si>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</si>
  <si>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Actual O&amp;M Detail, worksheet prepared for each project</t>
  </si>
  <si>
    <t>Depreciation</t>
  </si>
  <si>
    <t>CEC Gross Plant Investment in CVT Project thru lease pmt to MCCT</t>
  </si>
  <si>
    <t>MCCT Gross Plant Investment in CVT Project, excluding amount leased to CEC</t>
  </si>
  <si>
    <t>Account 413</t>
  </si>
  <si>
    <t>Partner</t>
  </si>
  <si>
    <t>Partner Amount</t>
  </si>
  <si>
    <t>Property Taxes</t>
  </si>
  <si>
    <t>Specify Other</t>
  </si>
  <si>
    <t>Total O&amp;M booked to Account 413</t>
  </si>
  <si>
    <t>Total Other booked to Account 413</t>
  </si>
  <si>
    <t xml:space="preserve">Operation supervision and engineering. </t>
  </si>
  <si>
    <t xml:space="preserve"> Load dispatch—Reliability. </t>
  </si>
  <si>
    <t xml:space="preserve">Load dispatch—Monitor and operate transmission system. </t>
  </si>
  <si>
    <t xml:space="preserve">Load dispatch—Transmission service and scheduling. </t>
  </si>
  <si>
    <t xml:space="preserve">Scheduling, system control and dispatch services. </t>
  </si>
  <si>
    <t xml:space="preserve">Reliability planning and standards development. </t>
  </si>
  <si>
    <t xml:space="preserve">Transmission service studies. </t>
  </si>
  <si>
    <t xml:space="preserve">Generation interconnection studies. </t>
  </si>
  <si>
    <t xml:space="preserve">Reliability planning and standards development services. </t>
  </si>
  <si>
    <t xml:space="preserve">Rents. </t>
  </si>
  <si>
    <t xml:space="preserve">Maintenance of computer hardware. </t>
  </si>
  <si>
    <t xml:space="preserve">Maintenance of computer software. </t>
  </si>
  <si>
    <t xml:space="preserve">Maintenance of communication equipment. </t>
  </si>
  <si>
    <t xml:space="preserve">Maintenance of miscellaneous regional transmission plant. </t>
  </si>
  <si>
    <t xml:space="preserve">Station expenses  . </t>
  </si>
  <si>
    <t xml:space="preserve">Overhead line expense  . </t>
  </si>
  <si>
    <t xml:space="preserve">Underground line expenses  . </t>
  </si>
  <si>
    <t xml:space="preserve">Transmission of electricity by others  . </t>
  </si>
  <si>
    <t xml:space="preserve">Miscellaneous transmission expenses  . </t>
  </si>
  <si>
    <t xml:space="preserve">Maintenance supervision and engineering  . </t>
  </si>
  <si>
    <t xml:space="preserve">Maintenance of structures  . </t>
  </si>
  <si>
    <t xml:space="preserve">Maintenance of station equipment  . </t>
  </si>
  <si>
    <t xml:space="preserve">Maintenance of overhead lines  . </t>
  </si>
  <si>
    <t xml:space="preserve">Maintenance of underground lines  . </t>
  </si>
  <si>
    <t>Partner means another entity with whom MCCT has partnered to build a project</t>
  </si>
  <si>
    <t xml:space="preserve"> Administrative and general salaries.</t>
  </si>
  <si>
    <t xml:space="preserve"> Office supplies and expenses.</t>
  </si>
  <si>
    <t xml:space="preserve"> Administrative expenses transferred—Credit.</t>
  </si>
  <si>
    <t xml:space="preserve"> Outside services employed.</t>
  </si>
  <si>
    <t xml:space="preserve"> Property insurance.</t>
  </si>
  <si>
    <t xml:space="preserve"> Injuries and damages.</t>
  </si>
  <si>
    <t xml:space="preserve"> Employee pensions and benefits.</t>
  </si>
  <si>
    <t xml:space="preserve"> Franchise requirements.</t>
  </si>
  <si>
    <t xml:space="preserve"> Regulatory commission expenses.</t>
  </si>
  <si>
    <t xml:space="preserve"> Duplicate charges—Credit.</t>
  </si>
  <si>
    <t xml:space="preserve"> General advertising expenses.</t>
  </si>
  <si>
    <t xml:space="preserve"> Miscellaneous general expenses.</t>
  </si>
  <si>
    <t xml:space="preserve"> Rents.</t>
  </si>
  <si>
    <t xml:space="preserve"> Transportation expenses (Nonmajor only).</t>
  </si>
  <si>
    <t xml:space="preserve"> Maintenance of general plant.</t>
  </si>
  <si>
    <t>Forecasted A&amp;G Detail, worksheet prepared for MCCT</t>
  </si>
  <si>
    <t>The Detailed Breakout above will provide the level of detail available, by FERC account number if available.</t>
  </si>
  <si>
    <t>Detailed Breakout</t>
  </si>
  <si>
    <t>Moved to Account 413</t>
  </si>
  <si>
    <r>
      <t>MCCT Internal Labor</t>
    </r>
    <r>
      <rPr>
        <vertAlign val="superscript"/>
        <sz val="10"/>
        <rFont val="Arial Narrow"/>
        <family val="2"/>
      </rPr>
      <t>1</t>
    </r>
  </si>
  <si>
    <r>
      <t>Non-Labor</t>
    </r>
    <r>
      <rPr>
        <vertAlign val="superscript"/>
        <sz val="10"/>
        <rFont val="Arial Narrow"/>
        <family val="2"/>
      </rPr>
      <t>1</t>
    </r>
  </si>
  <si>
    <r>
      <rPr>
        <vertAlign val="superscript"/>
        <sz val="10"/>
        <rFont val="Arial"/>
        <family val="2"/>
      </rPr>
      <t>1</t>
    </r>
    <r>
      <rPr>
        <sz val="10"/>
        <rFont val="Arial"/>
        <family val="2"/>
      </rPr>
      <t xml:space="preserve"> Represents MCCT's portion after sharing with partner</t>
    </r>
  </si>
  <si>
    <r>
      <t>Partner Amount</t>
    </r>
    <r>
      <rPr>
        <vertAlign val="superscript"/>
        <sz val="10"/>
        <rFont val="Arial Narrow"/>
        <family val="2"/>
      </rPr>
      <t>1</t>
    </r>
  </si>
  <si>
    <r>
      <t xml:space="preserve">Amount of CVT Project Property Tax </t>
    </r>
    <r>
      <rPr>
        <sz val="12"/>
        <rFont val="Arial MT"/>
      </rPr>
      <t>booked to Account 408.1</t>
    </r>
  </si>
  <si>
    <t>Detail of Account 413 and 408.1</t>
  </si>
  <si>
    <t>Total Property Taxes booked to Account 408.1</t>
  </si>
  <si>
    <t>Attachment 8 - Hypothetical Example of Final True-Up of Interest Rates and Interest Calculations for the Construction Loan</t>
  </si>
  <si>
    <t xml:space="preserve">     The rates for the year following the Rate Year will be based on the Bloomberg Forward Curve 23 available on August 3, 2015.  The rate for the Rate Year will be trued up each year to equal the </t>
  </si>
  <si>
    <t>     average LIBOR 1-month rate published on the first business day of each month during the Rate Year.  The published rates for August and the true-up are available at: </t>
  </si>
  <si>
    <r>
      <t xml:space="preserve">    </t>
    </r>
    <r>
      <rPr>
        <u/>
        <sz val="11"/>
        <rFont val="Arial MT"/>
      </rPr>
      <t xml:space="preserve"> http://online.wsj.com/mdc/public/page/2_3020-libor.html</t>
    </r>
    <r>
      <rPr>
        <sz val="11"/>
        <rFont val="Arial MT"/>
      </rPr>
      <t xml:space="preserve">         (An equivalent website will be established if this website is no longer available at any time in the future).</t>
    </r>
  </si>
  <si>
    <t>Workpaper 1 -O&amp;M Detail</t>
  </si>
  <si>
    <t>Actual A&amp;G Detail, worksheet prepared for MCCT</t>
  </si>
  <si>
    <t>Estimated Capital Additions</t>
  </si>
  <si>
    <t>Workpaper 4 -Affiliate Charges</t>
  </si>
  <si>
    <t>Actuals for Year</t>
  </si>
  <si>
    <t>Workpaper 2 - A&amp;G Detail</t>
  </si>
  <si>
    <t>O&amp;M Detail</t>
  </si>
  <si>
    <t>Total Booked to Account 413 and 408.1</t>
  </si>
  <si>
    <t>Source of O&amp;M For CVT Project</t>
  </si>
  <si>
    <t>Revenue Credits from Attachment 10 and not in lines 1 to 5</t>
  </si>
  <si>
    <r>
      <t>Amount Billed CEC</t>
    </r>
    <r>
      <rPr>
        <sz val="12"/>
        <color rgb="FFFF0000"/>
        <rFont val="Arial MT"/>
      </rPr>
      <t xml:space="preserve"> </t>
    </r>
  </si>
  <si>
    <t>Account 412</t>
  </si>
  <si>
    <t xml:space="preserve">(c) </t>
  </si>
  <si>
    <t xml:space="preserve">(e) </t>
  </si>
  <si>
    <t>Recovery Amount Approved (1)</t>
  </si>
  <si>
    <t>÷</t>
  </si>
  <si>
    <t>Recovery Period (Months) (1)</t>
  </si>
  <si>
    <t>Monthly Amort. Expense</t>
  </si>
  <si>
    <t>×</t>
  </si>
  <si>
    <t>Amort. Periods This Year</t>
  </si>
  <si>
    <t>Current Year Amort. Expense</t>
  </si>
  <si>
    <t>(i)</t>
  </si>
  <si>
    <t>(j)</t>
  </si>
  <si>
    <t>(k)</t>
  </si>
  <si>
    <t>(l)</t>
  </si>
  <si>
    <t>(m)</t>
  </si>
  <si>
    <t>(n)</t>
  </si>
  <si>
    <t>(o)</t>
  </si>
  <si>
    <t>(p)</t>
  </si>
  <si>
    <t>(q)</t>
  </si>
  <si>
    <t xml:space="preserve">(r) </t>
  </si>
  <si>
    <t>(s)</t>
  </si>
  <si>
    <t>(t)</t>
  </si>
  <si>
    <t>(u)</t>
  </si>
  <si>
    <t>Construction Start Date</t>
  </si>
  <si>
    <t>Estimated In-Service Date</t>
  </si>
  <si>
    <t>Approval Docket No.</t>
  </si>
  <si>
    <t>Dec. 31</t>
  </si>
  <si>
    <t>Jan. 31</t>
  </si>
  <si>
    <t>Feb. 28/29</t>
  </si>
  <si>
    <t>Mar. 31</t>
  </si>
  <si>
    <t>Jun. 30</t>
  </si>
  <si>
    <t>May 31</t>
  </si>
  <si>
    <t>Jul. 31</t>
  </si>
  <si>
    <t>Aug. 31</t>
  </si>
  <si>
    <t>Sept. 30</t>
  </si>
  <si>
    <t>Oct. 31</t>
  </si>
  <si>
    <t>Nov. 30</t>
  </si>
  <si>
    <t>Average Balance of Columns (f) through (r)</t>
  </si>
  <si>
    <t>% Approved for Recovery (2)</t>
  </si>
  <si>
    <t>Rate Base Amount</t>
  </si>
  <si>
    <t>Notes:</t>
  </si>
  <si>
    <t>1b</t>
  </si>
  <si>
    <t>1c</t>
  </si>
  <si>
    <t>3a</t>
  </si>
  <si>
    <t>3b</t>
  </si>
  <si>
    <t>3c</t>
  </si>
  <si>
    <t>3x</t>
  </si>
  <si>
    <t>Account 104</t>
  </si>
  <si>
    <t>e</t>
  </si>
  <si>
    <t>d</t>
  </si>
  <si>
    <t>c</t>
  </si>
  <si>
    <t>Account 408.1</t>
  </si>
  <si>
    <t>b</t>
  </si>
  <si>
    <t>a</t>
  </si>
  <si>
    <t>Form 1 reference for Total</t>
  </si>
  <si>
    <t>Note 1, line c</t>
  </si>
  <si>
    <t xml:space="preserve">Depreciation  </t>
  </si>
  <si>
    <t>Other Taxes Related to CVT Project    (Note 1, line b)</t>
  </si>
  <si>
    <t>O&amp;M related to CVT Project      (Note 1, line a)</t>
  </si>
  <si>
    <t>(line 16)</t>
  </si>
  <si>
    <t>(line 6 * (line 7 / (line 7 + line 8)))</t>
  </si>
  <si>
    <t>(line 2)</t>
  </si>
  <si>
    <t>Note 1, line b</t>
  </si>
  <si>
    <t>Property Tax associated with CVT Project</t>
  </si>
  <si>
    <t>(line 15)</t>
  </si>
  <si>
    <t>(line 1 * ((line 2 / (line 2 + line 3)))</t>
  </si>
  <si>
    <t>Note 1, line e</t>
  </si>
  <si>
    <t>Page 115, col (k)</t>
  </si>
  <si>
    <t>Page 200, line 4, col (b)</t>
  </si>
  <si>
    <t>Page 207, line 56, col (g)</t>
  </si>
  <si>
    <t>Plant in Service end of year balance</t>
  </si>
  <si>
    <t>Note: Line 3 is for the relevant expense period, not end of year</t>
  </si>
  <si>
    <t>Note: Line 8 is for the relevant expense period, not end of year</t>
  </si>
  <si>
    <t>Page 263 col (i)</t>
  </si>
  <si>
    <t>(line 5)</t>
  </si>
  <si>
    <t>(line 10)</t>
  </si>
  <si>
    <t>(line 24 + line 25)</t>
  </si>
  <si>
    <t>(line 27 - line 26)</t>
  </si>
  <si>
    <t>Total Other than Depreciation booked to Account 413 and 408.1  (sum lines 20-22)</t>
  </si>
  <si>
    <t xml:space="preserve">O&amp;M invoiced to CEC through Account 413  </t>
  </si>
  <si>
    <t>Not booked to Account 413   (sum lines 11 - 13)</t>
  </si>
  <si>
    <t>(From PG&amp;E invoices)</t>
  </si>
  <si>
    <t>(line 14 - line 13)</t>
  </si>
  <si>
    <t>CVT Lease Details</t>
  </si>
  <si>
    <t>Reg Asset, Abandoned Plant and CWIP in Rate Base Details</t>
  </si>
  <si>
    <t>Populated with hypothetical data</t>
  </si>
  <si>
    <t>Poles</t>
  </si>
  <si>
    <t>Towers</t>
  </si>
  <si>
    <t>Station Equip</t>
  </si>
  <si>
    <t>CVT</t>
  </si>
  <si>
    <t>Conductors</t>
  </si>
  <si>
    <t>Land</t>
  </si>
  <si>
    <t>18a</t>
  </si>
  <si>
    <t>18b</t>
  </si>
  <si>
    <t>18c</t>
  </si>
  <si>
    <t>O&amp;M internal labor and expenses incurred by MCCT, MCCT Portion (after billing 50% to PG&amp;E) (invoices to PG&amp;E)</t>
  </si>
  <si>
    <t xml:space="preserve">  (State Income Tax Rate or Composite SIT from Attachment 2)</t>
  </si>
  <si>
    <t xml:space="preserve">The return on incentive projects will be calculated on Attachments 3 and 4 and input on line 66. The capital structure shown on lines 80-83 will be 52% equity and 48% debt until project is placed into service.  After the project is placed in service, the capital structure on lines 80-83 will reflect the actual capital structure.        </t>
  </si>
  <si>
    <t xml:space="preserve">The regulatory assets will accrue carrying costs equal to the weighted cost of capital on line 83 until the formula rate is effective as the resulting charges are assessed customers. </t>
  </si>
  <si>
    <t>and the accumulated depreciation associated with the leased plant shall not be included above on lines 9-11</t>
  </si>
  <si>
    <t>Amount  in Appendix III, Line 66</t>
  </si>
  <si>
    <t>Note 3, line 11</t>
  </si>
  <si>
    <t>Appendix III, line 30</t>
  </si>
  <si>
    <t>Appendix III, line 80</t>
  </si>
  <si>
    <t>Appendix III, line 81</t>
  </si>
  <si>
    <t xml:space="preserve">  Common Stock  Including 100 basis points    Appendix III, line 82</t>
  </si>
  <si>
    <t>2.  The IRR is a discount rate that makes the net present value of a series of cash flows equal to zero.  The IRR equation is shown on line 6.</t>
  </si>
  <si>
    <t xml:space="preserve">5.  Line 23 is the LIBOR 1-month rate published on the Wall Street Journal’s public site for the first business day of August during the year immediately prior to the Rate Year for the forecasted rates. </t>
  </si>
  <si>
    <t>Annual dollar amount fees on lines 10 through 21a divided by 4 (divided by to convert annual amounts to quarterly amounts)</t>
  </si>
  <si>
    <t xml:space="preserve">  on Appendix III, line 80.</t>
  </si>
  <si>
    <t xml:space="preserve">11.  The interest rate in line 25 for the corresponding year is used in Appendix III, line 80 until the project financing is obtained.  Thereafter the interest rate in line 2 is used </t>
  </si>
  <si>
    <t>Attachment 6a</t>
  </si>
  <si>
    <t>CEC Invoices</t>
  </si>
  <si>
    <t>Note 1, line d but for relevant period</t>
  </si>
  <si>
    <t>Sum Of Net Transmission Plant, CWIP in Rate Base, Regulatory Asset and Unamortized Abandoned Plant</t>
  </si>
  <si>
    <t>Rev Requirement before Incentive Projects</t>
  </si>
  <si>
    <t>Cost of Debt for the Construction Loan Calculated on Attachment 5 line 2 Once the Load is Paid Off:</t>
  </si>
  <si>
    <t>Add additional columns if there is more than one partner</t>
  </si>
  <si>
    <t>Total  (sum lines 1-1x)</t>
  </si>
  <si>
    <t>Total  (sum line 3-3x)</t>
  </si>
  <si>
    <r>
      <t xml:space="preserve"> </t>
    </r>
    <r>
      <rPr>
        <b/>
        <sz val="11"/>
        <color indexed="8"/>
        <rFont val="Arial Narrow"/>
        <family val="2"/>
      </rPr>
      <t>MidAmerican Central California Transco, LLC</t>
    </r>
    <r>
      <rPr>
        <sz val="11"/>
        <rFont val="Arial Narrow"/>
        <family val="2"/>
      </rPr>
      <t xml:space="preserve"> </t>
    </r>
  </si>
  <si>
    <t>353.1</t>
  </si>
  <si>
    <t>352.1</t>
  </si>
  <si>
    <t>352.2</t>
  </si>
  <si>
    <t>353.2</t>
  </si>
  <si>
    <t>EPRI &amp; EEI Costs</t>
  </si>
  <si>
    <t>(v)</t>
  </si>
  <si>
    <t>(w)</t>
  </si>
  <si>
    <t>(x)</t>
  </si>
  <si>
    <t>(y)</t>
  </si>
  <si>
    <t>(z)</t>
  </si>
  <si>
    <t>(aa)</t>
  </si>
  <si>
    <t>% Allocable to Formula Rate (1)</t>
  </si>
  <si>
    <t>Amort. Expense in Formula Rate</t>
  </si>
  <si>
    <t>Average Unamortized Balance (3)</t>
  </si>
  <si>
    <t>% Approved for Rate Base Treatment (1)</t>
  </si>
  <si>
    <t>Allocable to Formula Rate (4)</t>
  </si>
  <si>
    <t>Rate Base Balance</t>
  </si>
  <si>
    <t>Internal ID or Code</t>
  </si>
  <si>
    <t>Docket No.</t>
  </si>
  <si>
    <t>2014</t>
  </si>
  <si>
    <t>2015</t>
  </si>
  <si>
    <t>Pre-commercial expenses</t>
  </si>
  <si>
    <t>Total Regulatory Asset and Abandoned Plant Amortization Expense:</t>
  </si>
  <si>
    <t>General Note:  The source for monthly balance data on this page are company records.  Amounts shown are total amounts.</t>
  </si>
  <si>
    <t>NOTES:</t>
  </si>
  <si>
    <r>
      <t xml:space="preserve">Average balance calculated as [sum of columns (h) through (t)] </t>
    </r>
    <r>
      <rPr>
        <sz val="8"/>
        <color theme="1"/>
        <rFont val="Calibri"/>
        <family val="2"/>
      </rPr>
      <t>÷</t>
    </r>
    <r>
      <rPr>
        <sz val="8"/>
        <color theme="1"/>
        <rFont val="Arial"/>
        <family val="2"/>
      </rPr>
      <t>13.</t>
    </r>
  </si>
  <si>
    <t xml:space="preserve">Equals column (g). </t>
  </si>
  <si>
    <t>Subaccount No. (1)</t>
  </si>
  <si>
    <t>Item Description</t>
  </si>
  <si>
    <t>Average of Columns (c) Through (o)</t>
  </si>
  <si>
    <t>% Customer Funded</t>
  </si>
  <si>
    <t>% Non-Restricted</t>
  </si>
  <si>
    <t>Balance in Rate Base</t>
  </si>
  <si>
    <t>Total Company-Wide Reserves:</t>
  </si>
  <si>
    <t>Total Unfunded Reserves in Rate Base:</t>
  </si>
  <si>
    <r>
      <t>MCCT must list ALL unfunded reserves on its books by subaccount, specifically including (but not limited to) all subaccounts for FERC Account Nos. 228.1 through 228.4.  "Unfunded reserve" is defined as an accrued balance (1) created and increased by debiting an expense which is included in this formula rate (2) in advance of an anticipated expenditure related to that expense (3) that is not deposited in a restricted account (</t>
    </r>
    <r>
      <rPr>
        <i/>
        <sz val="8"/>
        <color theme="1"/>
        <rFont val="Arial"/>
        <family val="2"/>
      </rPr>
      <t>e.g.</t>
    </r>
    <r>
      <rPr>
        <sz val="8"/>
        <color theme="1"/>
        <rFont val="Arial"/>
        <family val="2"/>
      </rPr>
      <t>, set aside in an escrow account) with the earnings thereon retained within that account.  Where a given reserve is only partially funded through accruals collected from customers, only the balance funded by customer collections shall serve as a rate base credit.  The source of monthly balance data is company records.</t>
    </r>
  </si>
  <si>
    <t>Attachment 11</t>
  </si>
  <si>
    <t>All amortizations of the Regulatory Asset are to be booked to Account 566 over the period authorized by the Commission in the Docket Nos. listed below.</t>
  </si>
  <si>
    <t>MEHC (and its subsidiaries that use the same PBOP actuarial study)</t>
  </si>
  <si>
    <t>336.7.b</t>
  </si>
  <si>
    <t>336.1.d&amp;e + 336.10.b</t>
  </si>
  <si>
    <t xml:space="preserve">  all advertising  included in Account 930.1 (except safety, education or out-reach related advertising) and </t>
  </si>
  <si>
    <t xml:space="preserve">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</si>
  <si>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Attachment 7 (and Attachment 8 subject to Note Q)</t>
  </si>
  <si>
    <t>If the facilities associated with the revenues are not included in the formula, the revenue is shown below, but not included in the total above and explained in the Attachment 3. This includes plant leased to others and the associated expenses outlined in Note M of Appendix III.</t>
  </si>
  <si>
    <t xml:space="preserve">  (recovery of abandoned plant requires a FERC order approving the amount and recovery period and Attachment 11 being completed)</t>
  </si>
  <si>
    <t>EPRI and EEI dues and expenses to be excluded from the formula rate</t>
  </si>
  <si>
    <t>128a</t>
  </si>
  <si>
    <t>List EPRI and EEI dues and expenses</t>
  </si>
  <si>
    <t>Pursuant to Attachment 11</t>
  </si>
  <si>
    <t>Attachment 11 must be completed before including regulatory assets as inputs to the formula</t>
  </si>
  <si>
    <t>Job ID</t>
  </si>
  <si>
    <t>Total CWIP in Rate Base:</t>
  </si>
  <si>
    <t>General note:  Source of monthly balance data on this page is company records.</t>
  </si>
  <si>
    <t>Percentages in this column may only be changed pursuant to FERC approval.</t>
  </si>
  <si>
    <t>Subaccount No.</t>
  </si>
  <si>
    <t>Item Name</t>
  </si>
  <si>
    <t>Average of Columns (e) Through (q)</t>
  </si>
  <si>
    <t>Total Land Held for Future Use in rate base:</t>
  </si>
  <si>
    <t>Land Held for Future Use</t>
  </si>
  <si>
    <t>Amounts for unfunded reserves included here must be supported in Attachment 12</t>
  </si>
  <si>
    <t>Amounts for Land Held for Future Use included here must be supported in Attachment 14</t>
  </si>
  <si>
    <t>Amounts for CWIP included here must be supported in Attachment 13</t>
  </si>
  <si>
    <t xml:space="preserve">   The Excel ™ formula on line 2 is :  (round(XIRR(first quarter of loan Col I of Table 5:last quarter of loan Col I of Table 5, first quarter of loan Col A of Table 5:last quarter of loan Col I of Table 5, 8%),4)</t>
  </si>
  <si>
    <t xml:space="preserve">   N is the total number of quarters the loan would be outstanding</t>
  </si>
  <si>
    <t xml:space="preserve">7.  Table 5, Col. D reflect the amount of the loan that is drawn down in the quarter </t>
  </si>
  <si>
    <t xml:space="preserve">12.  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</si>
  <si>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 xml:space="preserve">Cost of Debt Used in Determining the Actual Net Revenue Requirement in Appendix III, Col (3), line 80.  </t>
  </si>
  <si>
    <t>Actual Net Revenue Requirement in Appendix III, Col. (3), line 4</t>
  </si>
  <si>
    <r>
      <t xml:space="preserve"> </t>
    </r>
    <r>
      <rPr>
        <b/>
        <sz val="12"/>
        <color indexed="8"/>
        <rFont val="Arial MT"/>
      </rPr>
      <t>TRANSMISSION PLANT</t>
    </r>
    <r>
      <rPr>
        <b/>
        <sz val="12"/>
        <rFont val="Arial MT"/>
      </rPr>
      <t xml:space="preserve"> </t>
    </r>
  </si>
  <si>
    <t>Line 9 must tie to the lines above as shown</t>
  </si>
  <si>
    <t>Workpaper 3 - Capital Additions by FERC Account</t>
  </si>
  <si>
    <t xml:space="preserve">8.  Table 5, Col. G is the total fees in line 10-16 and is input in the first quarter that a portion of the loan in drawn </t>
  </si>
  <si>
    <t>Refund/Surcharge Interest Rate Calculated on Attachment 7, line 9 for the Year</t>
  </si>
  <si>
    <t>Future Use</t>
  </si>
  <si>
    <t>Unfunded Reserves</t>
  </si>
  <si>
    <t>(Appendix III, lines 40 &amp; 42 and Attachment 2, lines 149 &amp; 150)</t>
  </si>
  <si>
    <t>Appendix III, line 78</t>
  </si>
  <si>
    <t>Appendix III, line 15</t>
  </si>
  <si>
    <t>Interest rate calculated on Attachment 8 uses estimates that would not be trued up under Attachment 5, absent this attachment.  Accordingly, this attachment calculates the difference in interest rates actually charged and the final interest rate calculation after the loan in Attachment 8 is paid off. This attachment calculates a one time true up that incorporated into the next annual true-up pursuant to Appendix III, Note Q.</t>
  </si>
  <si>
    <t>Reserved</t>
  </si>
  <si>
    <t>(Attach 2, line 15)</t>
  </si>
  <si>
    <t>(Attach 2, lines 30 &amp; 45)</t>
  </si>
  <si>
    <t>(Attach 2, line 61)</t>
  </si>
  <si>
    <t>(Attach 2, lines 76 &amp; 91)</t>
  </si>
  <si>
    <t>(Attach 2, line 93)</t>
  </si>
  <si>
    <t>(Attach 2, line 127)</t>
  </si>
  <si>
    <t>(Attach 2, line 126)</t>
  </si>
  <si>
    <t>(Attach 2, line 146)</t>
  </si>
  <si>
    <t>(Attach 2, line 110)</t>
  </si>
  <si>
    <t>(Attach 2, line 180)</t>
  </si>
  <si>
    <t xml:space="preserve">  Long Term Debt  (Note G) (Attach 2, line 207 &amp; Attach 5)</t>
  </si>
  <si>
    <t xml:space="preserve">  Preferred Stock  (Attach 2, line 212)</t>
  </si>
  <si>
    <t>Incentive returns are excluded from lines 5-65, but rather the incremental incentive return is calculated in Col J on Attachment 4 and included on line 66.</t>
  </si>
  <si>
    <t>Includes the construction loan true-up from Attachment 8 in the year after the construction loan is paid off or a project goes into service.</t>
  </si>
  <si>
    <t>Total Regulatory Assets and Abandoned Plant in Rate Base:</t>
  </si>
  <si>
    <r>
      <t xml:space="preserve">Non-zero values in this column may only be established and changed  subject to Commission direction or approval pursuant to an appropriate </t>
    </r>
    <r>
      <rPr>
        <sz val="8"/>
        <color theme="1"/>
        <rFont val="Calibri"/>
        <family val="2"/>
      </rPr>
      <t>§205, §206, or §219 filing.</t>
    </r>
  </si>
  <si>
    <t xml:space="preserve">Note 1: In the event a Contribution in Aid of Construction (CIAC) is made for a transmission facility, the transmission depreciation rates above will be weighted based on the relative amount of underlying plant booked to the accounts shown in lines 1-11 above, and the resultant weighted average depreciation rate will be used to determine the life over which to amortize the CIAC.  The life of each facility subject to a CIAC will be estimated in this manner at the time the plant is placed into service, and will not change over the life of the CIAC without FERC approval.  The combined amortization expense for all CIACs shall be the sum of each individual CIAC balance amortized over the life of each individual CIAC established in this manner. </t>
  </si>
  <si>
    <t>Non-Rate Base</t>
  </si>
  <si>
    <t xml:space="preserve">  Common Stock   (Attach 2, line 194)  </t>
  </si>
  <si>
    <r>
      <t xml:space="preserve">The ROE of 10.3% reflects the 9.8% negotiated Base ROE, plus 50 basis points for MCCT’s commitment to become a member of the CAISO regional transmission organization (“RTO”) as authorized by the Commission in </t>
    </r>
    <r>
      <rPr>
        <i/>
        <sz val="14"/>
        <rFont val="Arial Narrow"/>
        <family val="2"/>
      </rPr>
      <t>MidAmerican Central California Transco,</t>
    </r>
    <r>
      <rPr>
        <sz val="14"/>
        <rFont val="Arial Narrow"/>
        <family val="2"/>
      </rPr>
      <t xml:space="preserve"> 147 FERC ¶ 61,179 at P 45 (2012).  </t>
    </r>
  </si>
  <si>
    <t xml:space="preserve">1.  the Revenue Requirement Billed is input, the source are the invoices from CAISO.  The amounts do not include any true-ups, prior period adjustments, or TRBAA amounts </t>
  </si>
  <si>
    <t>3. Then Monthly Interest Rate shall be equal to the interest rate set forth in Section 6 of the Protocols.</t>
  </si>
  <si>
    <t xml:space="preserve">2.  the Actual Revenue Requirement is input from Attachment 4, line 8, Col. J.  The amounts do not include any true-ups, prior period adjustments, or TRBAA amounts </t>
  </si>
  <si>
    <t>Revenue Requirement Billed  (Note 1)</t>
  </si>
  <si>
    <t>Actual Revenue Requirement (Note 2)</t>
  </si>
  <si>
    <t>Monthly Interest Rate (Note 3)</t>
  </si>
  <si>
    <t>4. The True-Up Adjustment is applied to each project prorata based its contribution to the Revenue Requirement shown in Appendix III, line 1.</t>
  </si>
  <si>
    <t xml:space="preserve">Less Over (Under) Recovery  </t>
  </si>
  <si>
    <t>Total Amount of True-Up Adjustment (Note 4)</t>
  </si>
  <si>
    <r>
      <rPr>
        <b/>
        <sz val="12"/>
        <color indexed="8"/>
        <rFont val="Arial MT"/>
      </rPr>
      <t>MidAmerican Central California Transco, LLC</t>
    </r>
    <r>
      <rPr>
        <sz val="12"/>
        <rFont val="Arial MT"/>
      </rPr>
      <t xml:space="preserve"> </t>
    </r>
  </si>
  <si>
    <t>Attachment 13 - CWIP in Rate Base</t>
  </si>
  <si>
    <t>Attachment 12 - Unfunded Reserves</t>
  </si>
  <si>
    <t xml:space="preserve">Attachment 11 - Regulatory Assets and Abandoned Plant </t>
  </si>
  <si>
    <t>Attachment 14 - Land Held for Future Use</t>
  </si>
  <si>
    <t>Central Valley Transmission Upgrade Project (CVT Project)</t>
  </si>
  <si>
    <t>Attachment 10 - Detail for O&amp;M, Other Taxes and Account 413 for Leased Projects</t>
  </si>
  <si>
    <t>PBOP Adjustment for Appendix III, Line 37</t>
  </si>
  <si>
    <t>For the 12 months ended 12/31/2019</t>
  </si>
  <si>
    <t>Year 2019</t>
  </si>
  <si>
    <t>Year 2021</t>
  </si>
  <si>
    <t>Year 2020</t>
  </si>
  <si>
    <t>2018</t>
  </si>
  <si>
    <t>2019</t>
  </si>
  <si>
    <t>Docket No. ER14-1661</t>
  </si>
  <si>
    <t>Corporate administration</t>
  </si>
  <si>
    <t>Regulatory asset amortization</t>
  </si>
  <si>
    <t>Deferred Tax Liability on Pre-Commercial Regulatory Asset</t>
  </si>
  <si>
    <t>Regulatory asset for carrying charges on pre-commercial costs not recognized for tax purposes.</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</si>
</sst>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0"/>
    <numFmt numFmtId="169" formatCode="&quot;$&quot;#,##0"/>
    <numFmt numFmtId="170" formatCode="0.0%"/>
    <numFmt numFmtId="171" formatCode="#,##0.0"/>
    <numFmt numFmtId="172" formatCode="&quot;$&quot;#,##0.00"/>
    <numFmt numFmtId="173" formatCode="_(* #,##0_);_(* \(#,##0\);_(* &quot;-&quot;??_);_(@_)"/>
    <numFmt numFmtId="174" formatCode="_(&quot;$&quot;* #,##0_);_(&quot;$&quot;* \(#,##0\);_(&quot;$&quot;* &quot;-&quot;??_);_(@_)"/>
    <numFmt numFmtId="175" formatCode="&quot;$&quot;#,##0.0000"/>
    <numFmt numFmtId="176" formatCode="0.000000%"/>
    <numFmt numFmtId="177" formatCode="_(* #,##0.000_);_(* \(#,##0.000\);_(* &quot;-&quot;??_);_(@_)"/>
    <numFmt numFmtId="178" formatCode="0.0000%"/>
    <numFmt numFmtId="179" formatCode="_(* #,##0.0000_);_(* \(#,##0.0000\);_(* &quot;-&quot;??_);_(@_)"/>
    <numFmt numFmtId="180" formatCode="_(* #,##0.00000_);_(* \(#,##0.00000\);_(* &quot;-&quot;??_);_(@_)"/>
    <numFmt numFmtId="181" formatCode="&quot;$&quot;#,##0.00000"/>
    <numFmt numFmtId="182" formatCode="0_);\(0\)"/>
    <numFmt numFmtId="183" formatCode="_(* #,##0.0_);_(* \(#,##0.0\);_(* &quot;-&quot;??_);_(@_)"/>
    <numFmt numFmtId="184" formatCode="_(&quot;$&quot;* #,##0.000000_);_(&quot;$&quot;* \(#,##0.000000\);_(&quot;$&quot;* &quot;-&quot;??_);_(@_)"/>
    <numFmt numFmtId="185" formatCode="_(* ###0_);_(* \(###0\);_(* &quot;-&quot;??_);_(@_)"/>
  </numFmts>
  <fonts count="125">
    <font>
      <sz val="12"/>
      <name val="Arial MT"/>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4"/>
      <name val="Arial MT"/>
    </font>
    <font>
      <sz val="12"/>
      <name val="Times New Roman"/>
      <family val="1"/>
    </font>
    <font>
      <sz val="16"/>
      <name val="Arial MT"/>
    </font>
    <font>
      <sz val="14"/>
      <name val="Times New Roman"/>
      <family val="1"/>
    </font>
    <font>
      <sz val="12"/>
      <color indexed="17"/>
      <name val="Arial"/>
      <family val="2"/>
    </font>
    <font>
      <strike/>
      <sz val="12"/>
      <color indexed="10"/>
      <name val="Arial"/>
      <family val="2"/>
    </font>
    <font>
      <strike/>
      <sz val="12"/>
      <color indexed="10"/>
      <name val="Arial MT"/>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u/>
      <sz val="10"/>
      <name val="Arial"/>
      <family val="2"/>
    </font>
    <font>
      <b/>
      <u/>
      <sz val="12"/>
      <name val="Arial Narrow"/>
      <family val="2"/>
    </font>
    <font>
      <sz val="10"/>
      <name val="Arial"/>
      <family val="2"/>
    </font>
    <font>
      <sz val="11"/>
      <name val="Calibri"/>
      <family val="2"/>
    </font>
    <font>
      <sz val="12"/>
      <name val="Arial"/>
      <family val="2"/>
    </font>
    <font>
      <b/>
      <sz val="12"/>
      <name val="Arial"/>
      <family val="2"/>
    </font>
    <font>
      <sz val="8"/>
      <name val="Arial MT"/>
    </font>
    <font>
      <b/>
      <sz val="12"/>
      <name val="Arial MT"/>
    </font>
    <font>
      <b/>
      <sz val="14"/>
      <name val="Arial Narrow"/>
      <family val="2"/>
    </font>
    <font>
      <b/>
      <sz val="10"/>
      <color indexed="10"/>
      <name val="Arial"/>
      <family val="2"/>
    </font>
    <font>
      <sz val="12"/>
      <name val="Helv"/>
    </font>
    <font>
      <sz val="10"/>
      <name val="Times New Roman"/>
      <family val="1"/>
    </font>
    <font>
      <sz val="14"/>
      <name val="Arial"/>
      <family val="2"/>
    </font>
    <font>
      <b/>
      <sz val="12"/>
      <name val="Times New Roman"/>
      <family val="1"/>
    </font>
    <font>
      <sz val="14"/>
      <name val="Arial Narrow"/>
      <family val="2"/>
    </font>
    <font>
      <sz val="11"/>
      <name val="Arial Narrow"/>
      <family val="2"/>
    </font>
    <font>
      <sz val="12"/>
      <color indexed="10"/>
      <name val="Arial Narrow"/>
      <family val="2"/>
    </font>
    <font>
      <sz val="13.5"/>
      <name val="Arial Narrow"/>
      <family val="2"/>
    </font>
    <font>
      <i/>
      <sz val="11"/>
      <name val="Calibri"/>
      <family val="2"/>
    </font>
    <font>
      <sz val="11"/>
      <name val="Calibri"/>
      <family val="2"/>
      <scheme val="minor"/>
    </font>
    <font>
      <b/>
      <sz val="10"/>
      <color rgb="FFFF0000"/>
      <name val="Arial"/>
      <family val="2"/>
    </font>
    <font>
      <sz val="11"/>
      <color rgb="FF1F497D"/>
      <name val="Calibri"/>
      <family val="2"/>
    </font>
    <font>
      <b/>
      <sz val="12"/>
      <color indexed="10"/>
      <name val="Times New Roman"/>
      <family val="1"/>
    </font>
    <font>
      <b/>
      <sz val="10"/>
      <color indexed="10"/>
      <name val="Times New Roman"/>
      <family val="1"/>
    </font>
    <font>
      <b/>
      <sz val="10"/>
      <name val="Times New Roman"/>
      <family val="1"/>
    </font>
    <font>
      <sz val="14"/>
      <color rgb="FFFF0000"/>
      <name val="Arial Narrow"/>
      <family val="2"/>
    </font>
    <font>
      <sz val="14"/>
      <color rgb="FFFF0000"/>
      <name val="Times New Roman"/>
      <family val="1"/>
    </font>
    <font>
      <b/>
      <sz val="12"/>
      <color indexed="8"/>
      <name val="Arial MT"/>
    </font>
    <font>
      <sz val="12"/>
      <color indexed="8"/>
      <name val="Arial MT"/>
    </font>
    <font>
      <b/>
      <u/>
      <sz val="10"/>
      <name val="Times New Roman"/>
      <family val="1"/>
    </font>
    <font>
      <b/>
      <i/>
      <sz val="10"/>
      <color indexed="10"/>
      <name val="Times New Roman"/>
      <family val="1"/>
    </font>
    <font>
      <b/>
      <i/>
      <sz val="10"/>
      <name val="Times New Roman"/>
      <family val="1"/>
    </font>
    <font>
      <sz val="10"/>
      <color indexed="10"/>
      <name val="Times New Roman"/>
      <family val="1"/>
    </font>
    <font>
      <b/>
      <sz val="10"/>
      <color indexed="12"/>
      <name val="Times New Roman"/>
      <family val="1"/>
    </font>
    <font>
      <sz val="10"/>
      <color indexed="56"/>
      <name val="Times New Roman"/>
      <family val="1"/>
    </font>
    <font>
      <sz val="10"/>
      <name val="Arial"/>
      <family val="2"/>
    </font>
    <font>
      <sz val="18"/>
      <color rgb="FFFF0000"/>
      <name val="Arial"/>
      <family val="2"/>
    </font>
    <font>
      <sz val="11"/>
      <color rgb="FFFF0000"/>
      <name val="Arial Narrow"/>
      <family val="2"/>
    </font>
    <font>
      <b/>
      <sz val="12"/>
      <name val="Helv"/>
    </font>
    <font>
      <sz val="12"/>
      <name val="Ariel"/>
    </font>
    <font>
      <sz val="10"/>
      <name val="Ariel"/>
    </font>
    <font>
      <u/>
      <sz val="12"/>
      <name val="Arial"/>
      <family val="2"/>
    </font>
    <font>
      <sz val="18"/>
      <name val="Arial"/>
      <family val="2"/>
    </font>
    <font>
      <b/>
      <sz val="10"/>
      <color rgb="FFFF0000"/>
      <name val="Arial Narrow"/>
      <family val="2"/>
    </font>
    <font>
      <sz val="12"/>
      <color rgb="FF0070C0"/>
      <name val="Arial MT"/>
    </font>
    <font>
      <sz val="10"/>
      <color theme="1"/>
      <name val="Arial Narrow"/>
      <family val="2"/>
    </font>
    <font>
      <strike/>
      <sz val="12"/>
      <name val="Arial MT"/>
    </font>
    <font>
      <sz val="12"/>
      <color rgb="FFFF0000"/>
      <name val="Arial MT"/>
    </font>
    <font>
      <strike/>
      <sz val="12"/>
      <color rgb="FFFF0000"/>
      <name val="Arial MT"/>
    </font>
    <font>
      <vertAlign val="superscript"/>
      <sz val="10"/>
      <name val="Arial Narrow"/>
      <family val="2"/>
    </font>
    <font>
      <vertAlign val="superscript"/>
      <sz val="10"/>
      <name val="Arial"/>
      <family val="2"/>
    </font>
    <font>
      <u/>
      <sz val="12"/>
      <color theme="10"/>
      <name val="Arial MT"/>
    </font>
    <font>
      <sz val="11"/>
      <name val="Arial MT"/>
    </font>
    <font>
      <u/>
      <sz val="11"/>
      <name val="Arial MT"/>
    </font>
    <font>
      <strike/>
      <sz val="12"/>
      <color rgb="FF0070C0"/>
      <name val="Arial MT"/>
    </font>
    <font>
      <sz val="12"/>
      <color theme="1"/>
      <name val="Arial MT"/>
    </font>
    <font>
      <sz val="12"/>
      <color rgb="FF00B050"/>
      <name val="Arial MT"/>
    </font>
    <font>
      <sz val="12"/>
      <color theme="9" tint="-0.249977111117893"/>
      <name val="Arial MT"/>
    </font>
    <font>
      <b/>
      <sz val="8"/>
      <color theme="1"/>
      <name val="Arial"/>
      <family val="2"/>
    </font>
    <font>
      <sz val="8"/>
      <color theme="1"/>
      <name val="Arial"/>
      <family val="2"/>
    </font>
    <font>
      <b/>
      <sz val="11"/>
      <color indexed="8"/>
      <name val="Arial Narrow"/>
      <family val="2"/>
    </font>
    <font>
      <b/>
      <sz val="11"/>
      <color rgb="FFFF0000"/>
      <name val="Arial Narrow"/>
      <family val="2"/>
    </font>
    <font>
      <b/>
      <sz val="11"/>
      <name val="Arial Narrow"/>
      <family val="2"/>
    </font>
    <font>
      <strike/>
      <sz val="11"/>
      <name val="Arial Narrow"/>
      <family val="2"/>
    </font>
    <font>
      <b/>
      <sz val="9"/>
      <color theme="1"/>
      <name val="Arial"/>
      <family val="2"/>
    </font>
    <font>
      <sz val="8"/>
      <color theme="1"/>
      <name val="Calibri"/>
      <family val="2"/>
    </font>
    <font>
      <i/>
      <sz val="8"/>
      <color theme="1"/>
      <name val="Arial"/>
      <family val="2"/>
    </font>
    <font>
      <sz val="12"/>
      <name val="Calibri"/>
      <family val="2"/>
      <scheme val="minor"/>
    </font>
    <font>
      <sz val="10"/>
      <name val="Calibri"/>
      <family val="2"/>
      <scheme val="minor"/>
    </font>
    <font>
      <sz val="13"/>
      <name val="Times New Roman"/>
      <family val="1"/>
    </font>
    <font>
      <i/>
      <sz val="14"/>
      <name val="Arial Narrow"/>
      <family val="2"/>
    </font>
  </fonts>
  <fills count="1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rgb="FF66CCFF"/>
        <bgColor indexed="64"/>
      </patternFill>
    </fill>
    <fill>
      <patternFill patternType="solid">
        <fgColor rgb="FFFFFF00"/>
        <bgColor indexed="64"/>
      </patternFill>
    </fill>
    <fill>
      <patternFill patternType="solid">
        <fgColor rgb="FFFFFF99"/>
        <bgColor indexed="64"/>
      </patternFill>
    </fill>
    <fill>
      <patternFill patternType="solid">
        <fgColor rgb="FFFFFFCC"/>
        <bgColor indexed="64"/>
      </patternFill>
    </fill>
    <fill>
      <patternFill patternType="solid">
        <fgColor theme="0"/>
        <bgColor indexed="64"/>
      </patternFill>
    </fill>
  </fills>
  <borders count="60">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double">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style="medium">
        <color indexed="64"/>
      </right>
      <top/>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style="thin">
        <color indexed="22"/>
      </left>
      <right/>
      <top style="thin">
        <color indexed="22"/>
      </top>
      <bottom style="thin">
        <color indexed="64"/>
      </bottom>
      <diagonal/>
    </border>
    <border>
      <left/>
      <right/>
      <top style="thin">
        <color indexed="64"/>
      </top>
      <bottom style="double">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right/>
      <top style="thin">
        <color indexed="64"/>
      </top>
      <bottom style="dotted">
        <color indexed="64"/>
      </bottom>
      <diagonal/>
    </border>
    <border>
      <left/>
      <right/>
      <top style="dotted">
        <color indexed="64"/>
      </top>
      <bottom style="thin">
        <color indexed="64"/>
      </bottom>
      <diagonal/>
    </border>
  </borders>
  <cellStyleXfs count="126">
    <xf numFmtId="172" fontId="0" fillId="0" borderId="0" applyProtection="0"/>
    <xf numFmtId="172" fontId="2" fillId="0" borderId="0" applyFill="0"/>
    <xf numFmtId="172" fontId="2" fillId="0" borderId="0">
      <alignment horizontal="center"/>
    </xf>
    <xf numFmtId="0" fontId="2" fillId="0" borderId="0" applyFill="0">
      <alignment horizontal="center"/>
    </xf>
    <xf numFmtId="172" fontId="3" fillId="0" borderId="1" applyFill="0"/>
    <xf numFmtId="0" fontId="4" fillId="0" borderId="0" applyFont="0" applyAlignment="0"/>
    <xf numFmtId="0" fontId="5" fillId="0" borderId="0" applyFill="0">
      <alignment vertical="top"/>
    </xf>
    <xf numFmtId="0" fontId="3" fillId="0" borderId="0" applyFill="0">
      <alignment horizontal="left" vertical="top"/>
    </xf>
    <xf numFmtId="172" fontId="6" fillId="0" borderId="2" applyFill="0"/>
    <xf numFmtId="0" fontId="4" fillId="0" borderId="0" applyNumberFormat="0" applyFont="0" applyAlignment="0"/>
    <xf numFmtId="0" fontId="5" fillId="0" borderId="0" applyFill="0">
      <alignment wrapText="1"/>
    </xf>
    <xf numFmtId="0" fontId="3" fillId="0" borderId="0" applyFill="0">
      <alignment horizontal="left" vertical="top" wrapText="1"/>
    </xf>
    <xf numFmtId="172" fontId="7" fillId="0" borderId="0" applyFill="0"/>
    <xf numFmtId="0" fontId="8" fillId="0" borderId="0" applyNumberFormat="0" applyFont="0" applyAlignment="0">
      <alignment horizontal="center"/>
    </xf>
    <xf numFmtId="0" fontId="9" fillId="0" borderId="0" applyFill="0">
      <alignment vertical="top" wrapText="1"/>
    </xf>
    <xf numFmtId="0" fontId="6" fillId="0" borderId="0" applyFill="0">
      <alignment horizontal="left" vertical="top" wrapText="1"/>
    </xf>
    <xf numFmtId="172" fontId="4" fillId="0" borderId="0" applyFill="0"/>
    <xf numFmtId="0" fontId="8" fillId="0" borderId="0" applyNumberFormat="0" applyFont="0" applyAlignment="0">
      <alignment horizontal="center"/>
    </xf>
    <xf numFmtId="0" fontId="10" fillId="0" borderId="0" applyFill="0">
      <alignment vertical="center" wrapText="1"/>
    </xf>
    <xf numFmtId="0" fontId="11" fillId="0" borderId="0">
      <alignment horizontal="left" vertical="center" wrapText="1"/>
    </xf>
    <xf numFmtId="172" fontId="12" fillId="0" borderId="0" applyFill="0"/>
    <xf numFmtId="0" fontId="8" fillId="0" borderId="0" applyNumberFormat="0" applyFont="0" applyAlignment="0">
      <alignment horizontal="center"/>
    </xf>
    <xf numFmtId="0" fontId="13" fillId="0" borderId="0" applyFill="0">
      <alignment horizontal="center" vertical="center" wrapText="1"/>
    </xf>
    <xf numFmtId="0" fontId="14" fillId="0" borderId="0" applyFill="0">
      <alignment horizontal="center" vertical="center" wrapText="1"/>
    </xf>
    <xf numFmtId="172" fontId="15" fillId="0" borderId="0" applyFill="0"/>
    <xf numFmtId="0" fontId="8" fillId="0" borderId="0" applyNumberFormat="0" applyFont="0" applyAlignment="0">
      <alignment horizontal="center"/>
    </xf>
    <xf numFmtId="0" fontId="16" fillId="0" borderId="0" applyFill="0">
      <alignment horizontal="center" vertical="center" wrapText="1"/>
    </xf>
    <xf numFmtId="0" fontId="17" fillId="0" borderId="0" applyFill="0">
      <alignment horizontal="center" vertical="center" wrapText="1"/>
    </xf>
    <xf numFmtId="172" fontId="18" fillId="0" borderId="0" applyFill="0"/>
    <xf numFmtId="0" fontId="8" fillId="0" borderId="0" applyNumberFormat="0" applyFont="0" applyAlignment="0">
      <alignment horizontal="center"/>
    </xf>
    <xf numFmtId="0" fontId="19" fillId="0" borderId="0">
      <alignment horizontal="center" wrapText="1"/>
    </xf>
    <xf numFmtId="0" fontId="15" fillId="0" borderId="0" applyFill="0">
      <alignment horizontal="center" wrapText="1"/>
    </xf>
    <xf numFmtId="43" fontId="4" fillId="0" borderId="0" applyFont="0" applyFill="0" applyBorder="0" applyAlignment="0" applyProtection="0"/>
    <xf numFmtId="41"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5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ont="0" applyFill="0" applyBorder="0" applyAlignment="0" applyProtection="0"/>
    <xf numFmtId="0" fontId="4" fillId="0" borderId="3"/>
    <xf numFmtId="44" fontId="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56"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14" fontId="4" fillId="0" borderId="0" applyFont="0" applyFill="0" applyBorder="0" applyAlignment="0" applyProtection="0"/>
    <xf numFmtId="2" fontId="4"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4"/>
    <xf numFmtId="0" fontId="23" fillId="0" borderId="0"/>
    <xf numFmtId="0" fontId="4" fillId="0" borderId="0"/>
    <xf numFmtId="0" fontId="14" fillId="0" borderId="0"/>
    <xf numFmtId="0" fontId="4" fillId="0" borderId="0"/>
    <xf numFmtId="0" fontId="4" fillId="0" borderId="0"/>
    <xf numFmtId="0" fontId="56" fillId="0" borderId="0"/>
    <xf numFmtId="0" fontId="4" fillId="0" borderId="0"/>
    <xf numFmtId="172" fontId="24" fillId="0" borderId="0" applyProtection="0"/>
    <xf numFmtId="0" fontId="24" fillId="0" borderId="0" applyProtection="0"/>
    <xf numFmtId="0" fontId="4" fillId="0" borderId="0"/>
    <xf numFmtId="172" fontId="24" fillId="0" borderId="0" applyProtection="0"/>
    <xf numFmtId="0" fontId="4" fillId="0" borderId="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5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3" fontId="4" fillId="0" borderId="0">
      <alignment horizontal="left" vertical="top"/>
    </xf>
    <xf numFmtId="0" fontId="26" fillId="0" borderId="4">
      <alignment horizontal="center"/>
    </xf>
    <xf numFmtId="3" fontId="25" fillId="0" borderId="0" applyFont="0" applyFill="0" applyBorder="0" applyAlignment="0" applyProtection="0"/>
    <xf numFmtId="0" fontId="25" fillId="2" borderId="0" applyNumberFormat="0" applyFont="0" applyBorder="0" applyAlignment="0" applyProtection="0"/>
    <xf numFmtId="3" fontId="4" fillId="0" borderId="0">
      <alignment horizontal="right" vertical="top"/>
    </xf>
    <xf numFmtId="41" fontId="11" fillId="3" borderId="5" applyFill="0"/>
    <xf numFmtId="0" fontId="27" fillId="0" borderId="0">
      <alignment horizontal="left" indent="7"/>
    </xf>
    <xf numFmtId="41" fontId="11" fillId="0" borderId="5" applyFill="0">
      <alignment horizontal="left" indent="2"/>
    </xf>
    <xf numFmtId="172" fontId="28" fillId="0" borderId="6" applyFill="0">
      <alignment horizontal="right"/>
    </xf>
    <xf numFmtId="0" fontId="29" fillId="0" borderId="7" applyNumberFormat="0" applyFont="0" applyBorder="0">
      <alignment horizontal="right"/>
    </xf>
    <xf numFmtId="0" fontId="30" fillId="0" borderId="0" applyFill="0"/>
    <xf numFmtId="0" fontId="6" fillId="0" borderId="0" applyFill="0"/>
    <xf numFmtId="4" fontId="28" fillId="0" borderId="6" applyFill="0"/>
    <xf numFmtId="0" fontId="4" fillId="0" borderId="0" applyNumberFormat="0" applyFont="0" applyBorder="0" applyAlignment="0"/>
    <xf numFmtId="0" fontId="9" fillId="0" borderId="0" applyFill="0">
      <alignment horizontal="left" indent="1"/>
    </xf>
    <xf numFmtId="0" fontId="31" fillId="0" borderId="0" applyFill="0">
      <alignment horizontal="left" indent="1"/>
    </xf>
    <xf numFmtId="4" fontId="12" fillId="0" borderId="0" applyFill="0"/>
    <xf numFmtId="0" fontId="4" fillId="0" borderId="0" applyNumberFormat="0" applyFont="0" applyFill="0" applyBorder="0" applyAlignment="0"/>
    <xf numFmtId="0" fontId="9" fillId="0" borderId="0" applyFill="0">
      <alignment horizontal="left" indent="2"/>
    </xf>
    <xf numFmtId="0" fontId="6" fillId="0" borderId="0" applyFill="0">
      <alignment horizontal="left" indent="2"/>
    </xf>
    <xf numFmtId="4" fontId="12" fillId="0" borderId="0" applyFill="0"/>
    <xf numFmtId="0" fontId="4" fillId="0" borderId="0" applyNumberFormat="0" applyFont="0" applyBorder="0" applyAlignment="0"/>
    <xf numFmtId="0" fontId="32" fillId="0" borderId="0">
      <alignment horizontal="left" indent="3"/>
    </xf>
    <xf numFmtId="0" fontId="33" fillId="0" borderId="0" applyFill="0">
      <alignment horizontal="left" indent="3"/>
    </xf>
    <xf numFmtId="4" fontId="12" fillId="0" borderId="0" applyFill="0"/>
    <xf numFmtId="0" fontId="4" fillId="0" borderId="0" applyNumberFormat="0" applyFont="0" applyBorder="0" applyAlignment="0"/>
    <xf numFmtId="0" fontId="13" fillId="0" borderId="0">
      <alignment horizontal="left" indent="4"/>
    </xf>
    <xf numFmtId="0" fontId="14" fillId="0" borderId="0" applyFill="0">
      <alignment horizontal="left" indent="4"/>
    </xf>
    <xf numFmtId="4" fontId="15" fillId="0" borderId="0" applyFill="0"/>
    <xf numFmtId="0" fontId="4" fillId="0" borderId="0" applyNumberFormat="0" applyFont="0" applyBorder="0" applyAlignment="0"/>
    <xf numFmtId="0" fontId="16" fillId="0" borderId="0">
      <alignment horizontal="left" indent="5"/>
    </xf>
    <xf numFmtId="0" fontId="17" fillId="0" borderId="0" applyFill="0">
      <alignment horizontal="left" indent="5"/>
    </xf>
    <xf numFmtId="4" fontId="18" fillId="0" borderId="0" applyFill="0"/>
    <xf numFmtId="0" fontId="4" fillId="0" borderId="0" applyNumberFormat="0" applyFont="0" applyFill="0" applyBorder="0" applyAlignment="0"/>
    <xf numFmtId="0" fontId="19" fillId="0" borderId="0" applyFill="0">
      <alignment horizontal="left" indent="6"/>
    </xf>
    <xf numFmtId="0" fontId="15" fillId="0" borderId="0" applyFill="0">
      <alignment horizontal="left" indent="6"/>
    </xf>
    <xf numFmtId="0" fontId="3" fillId="4" borderId="0"/>
    <xf numFmtId="0" fontId="4" fillId="3" borderId="3" applyNumberFormat="0" applyFont="0" applyAlignment="0"/>
    <xf numFmtId="0" fontId="4" fillId="0" borderId="0" applyFont="0" applyFill="0" applyBorder="0" applyAlignment="0" applyProtection="0"/>
    <xf numFmtId="43" fontId="24" fillId="0" borderId="0" applyFont="0" applyFill="0" applyBorder="0" applyAlignment="0" applyProtection="0"/>
    <xf numFmtId="172" fontId="24" fillId="0" borderId="0" applyProtection="0"/>
    <xf numFmtId="0" fontId="89" fillId="0" borderId="0"/>
    <xf numFmtId="43" fontId="89" fillId="0" borderId="0" applyFont="0" applyFill="0" applyBorder="0" applyAlignment="0" applyProtection="0"/>
    <xf numFmtId="172" fontId="105" fillId="0" borderId="0" applyNumberFormat="0" applyFill="0" applyBorder="0" applyAlignment="0" applyProtection="0"/>
    <xf numFmtId="0" fontId="4" fillId="0" borderId="0" applyFill="0">
      <alignment horizontal="center" vertical="center" wrapText="1"/>
    </xf>
    <xf numFmtId="0" fontId="6" fillId="0" borderId="0" applyFont="0" applyFill="0" applyBorder="0" applyAlignment="0" applyProtection="0"/>
    <xf numFmtId="0" fontId="4" fillId="0" borderId="0" applyFill="0">
      <alignment horizontal="left" indent="4"/>
    </xf>
    <xf numFmtId="0" fontId="4" fillId="0" borderId="0"/>
    <xf numFmtId="43"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633">
    <xf numFmtId="172" fontId="0" fillId="0" borderId="0" xfId="0" applyAlignment="1"/>
    <xf numFmtId="0" fontId="24" fillId="0" borderId="0" xfId="60" applyAlignment="1"/>
    <xf numFmtId="0" fontId="11" fillId="0" borderId="0" xfId="60" applyNumberFormat="1" applyFont="1" applyAlignment="1" applyProtection="1">
      <protection locked="0"/>
    </xf>
    <xf numFmtId="0" fontId="11" fillId="0" borderId="0" xfId="60" applyNumberFormat="1" applyFont="1" applyAlignment="1" applyProtection="1">
      <alignment horizontal="left"/>
      <protection locked="0"/>
    </xf>
    <xf numFmtId="0" fontId="11" fillId="0" borderId="0" xfId="60" applyNumberFormat="1" applyFont="1" applyAlignment="1" applyProtection="1">
      <alignment horizontal="center"/>
      <protection locked="0"/>
    </xf>
    <xf numFmtId="0" fontId="11" fillId="0" borderId="0" xfId="60" applyNumberFormat="1" applyFont="1" applyAlignment="1" applyProtection="1">
      <alignment horizontal="right"/>
      <protection locked="0"/>
    </xf>
    <xf numFmtId="0" fontId="24" fillId="0" borderId="0" xfId="60" applyNumberFormat="1" applyFont="1"/>
    <xf numFmtId="0" fontId="24" fillId="0" borderId="0" xfId="60" applyFont="1" applyAlignment="1"/>
    <xf numFmtId="0" fontId="11" fillId="0" borderId="0" xfId="60" applyNumberFormat="1" applyFont="1" applyProtection="1">
      <protection locked="0"/>
    </xf>
    <xf numFmtId="0" fontId="11" fillId="0" borderId="0" xfId="60" applyNumberFormat="1" applyFont="1" applyAlignment="1">
      <alignment horizontal="right"/>
    </xf>
    <xf numFmtId="0" fontId="11" fillId="0" borderId="0" xfId="60" applyNumberFormat="1" applyFont="1"/>
    <xf numFmtId="3" fontId="11" fillId="0" borderId="0" xfId="60" applyNumberFormat="1" applyFont="1" applyAlignment="1"/>
    <xf numFmtId="0" fontId="24" fillId="0" borderId="0" xfId="60" applyNumberFormat="1" applyAlignment="1" applyProtection="1">
      <alignment horizontal="center"/>
      <protection locked="0"/>
    </xf>
    <xf numFmtId="49" fontId="11" fillId="0" borderId="0" xfId="60" quotePrefix="1" applyNumberFormat="1" applyFont="1" applyAlignment="1">
      <alignment horizontal="center"/>
    </xf>
    <xf numFmtId="49" fontId="11" fillId="0" borderId="0" xfId="60" applyNumberFormat="1" applyFont="1"/>
    <xf numFmtId="0" fontId="24" fillId="0" borderId="4" xfId="60" applyNumberFormat="1" applyBorder="1" applyAlignment="1" applyProtection="1">
      <alignment horizontal="center"/>
      <protection locked="0"/>
    </xf>
    <xf numFmtId="0" fontId="11" fillId="0" borderId="4" xfId="60" applyNumberFormat="1" applyFont="1" applyBorder="1" applyAlignment="1" applyProtection="1">
      <alignment horizontal="center"/>
      <protection locked="0"/>
    </xf>
    <xf numFmtId="3" fontId="11" fillId="0" borderId="0" xfId="60" applyNumberFormat="1" applyFont="1"/>
    <xf numFmtId="0" fontId="11" fillId="0" borderId="0" xfId="60" applyNumberFormat="1" applyFont="1" applyAlignment="1"/>
    <xf numFmtId="3" fontId="11" fillId="0" borderId="0" xfId="60" applyNumberFormat="1" applyFont="1" applyFill="1" applyAlignment="1"/>
    <xf numFmtId="0" fontId="11" fillId="0" borderId="4" xfId="60" applyNumberFormat="1" applyFont="1" applyBorder="1" applyAlignment="1" applyProtection="1">
      <alignment horizontal="centerContinuous"/>
      <protection locked="0"/>
    </xf>
    <xf numFmtId="166" fontId="11" fillId="0" borderId="0" xfId="60" applyNumberFormat="1" applyFont="1" applyAlignment="1"/>
    <xf numFmtId="0" fontId="35" fillId="0" borderId="0" xfId="60" applyNumberFormat="1" applyFont="1" applyAlignment="1">
      <alignment horizontal="left"/>
    </xf>
    <xf numFmtId="3" fontId="11" fillId="0" borderId="0" xfId="60" applyNumberFormat="1" applyFont="1" applyFill="1" applyBorder="1"/>
    <xf numFmtId="3" fontId="11" fillId="0" borderId="4" xfId="60" applyNumberFormat="1" applyFont="1" applyBorder="1" applyAlignment="1"/>
    <xf numFmtId="3" fontId="11" fillId="0" borderId="0" xfId="60" applyNumberFormat="1" applyFont="1" applyAlignment="1">
      <alignment horizontal="fill"/>
    </xf>
    <xf numFmtId="0" fontId="11" fillId="0" borderId="0" xfId="60" applyFont="1" applyAlignment="1"/>
    <xf numFmtId="42" fontId="11" fillId="0" borderId="8" xfId="60" applyNumberFormat="1" applyFont="1" applyBorder="1" applyAlignment="1" applyProtection="1">
      <alignment horizontal="right"/>
      <protection locked="0"/>
    </xf>
    <xf numFmtId="0" fontId="11" fillId="0" borderId="0" xfId="60" applyNumberFormat="1" applyFont="1" applyFill="1" applyProtection="1">
      <protection locked="0"/>
    </xf>
    <xf numFmtId="0" fontId="11" fillId="0" borderId="0" xfId="60" applyNumberFormat="1" applyFont="1" applyAlignment="1">
      <alignment horizontal="left"/>
    </xf>
    <xf numFmtId="3" fontId="24" fillId="0" borderId="0" xfId="60" applyNumberFormat="1" applyFont="1" applyAlignment="1"/>
    <xf numFmtId="0" fontId="24" fillId="0" borderId="0" xfId="60" applyNumberFormat="1" applyFont="1" applyAlignment="1"/>
    <xf numFmtId="0" fontId="11" fillId="0" borderId="0" xfId="60" applyNumberFormat="1" applyFont="1" applyAlignment="1">
      <alignment horizontal="center"/>
    </xf>
    <xf numFmtId="49" fontId="11" fillId="0" borderId="0" xfId="60" applyNumberFormat="1" applyFont="1" applyAlignment="1">
      <alignment horizontal="left"/>
    </xf>
    <xf numFmtId="49" fontId="11" fillId="0" borderId="0" xfId="60" applyNumberFormat="1" applyFont="1" applyAlignment="1">
      <alignment horizontal="center"/>
    </xf>
    <xf numFmtId="3" fontId="6" fillId="0" borderId="0" xfId="60" applyNumberFormat="1" applyFont="1" applyAlignment="1">
      <alignment horizontal="center"/>
    </xf>
    <xf numFmtId="0" fontId="6" fillId="0" borderId="0" xfId="60" applyNumberFormat="1" applyFont="1" applyAlignment="1" applyProtection="1">
      <alignment horizontal="center"/>
      <protection locked="0"/>
    </xf>
    <xf numFmtId="0" fontId="6" fillId="0" borderId="0" xfId="60" applyFont="1" applyAlignment="1">
      <alignment horizontal="center"/>
    </xf>
    <xf numFmtId="3" fontId="6" fillId="0" borderId="0" xfId="60" applyNumberFormat="1" applyFont="1" applyAlignment="1"/>
    <xf numFmtId="0" fontId="33" fillId="0" borderId="0" xfId="60" applyNumberFormat="1" applyFont="1" applyAlignment="1" applyProtection="1">
      <alignment horizontal="center"/>
      <protection locked="0"/>
    </xf>
    <xf numFmtId="0" fontId="6" fillId="0" borderId="0" xfId="60" applyNumberFormat="1" applyFont="1" applyAlignment="1"/>
    <xf numFmtId="0" fontId="35" fillId="0" borderId="0" xfId="60" quotePrefix="1" applyNumberFormat="1" applyFont="1" applyAlignment="1">
      <alignment horizontal="left"/>
    </xf>
    <xf numFmtId="164" fontId="11" fillId="0" borderId="0" xfId="60" applyNumberFormat="1" applyFont="1" applyAlignment="1">
      <alignment horizontal="center"/>
    </xf>
    <xf numFmtId="165" fontId="11" fillId="0" borderId="0" xfId="60" applyNumberFormat="1" applyFont="1" applyFill="1" applyAlignment="1">
      <alignment horizontal="right"/>
    </xf>
    <xf numFmtId="0" fontId="34" fillId="0" borderId="0" xfId="60" quotePrefix="1" applyNumberFormat="1" applyFont="1" applyAlignment="1">
      <alignment horizontal="left"/>
    </xf>
    <xf numFmtId="0" fontId="24" fillId="0" borderId="0" xfId="60" applyNumberFormat="1" applyProtection="1">
      <protection locked="0"/>
    </xf>
    <xf numFmtId="0" fontId="36" fillId="0" borderId="0" xfId="60" applyNumberFormat="1" applyFont="1" applyAlignment="1">
      <alignment horizontal="center"/>
    </xf>
    <xf numFmtId="3" fontId="36" fillId="0" borderId="0" xfId="60" applyNumberFormat="1" applyFont="1" applyAlignment="1"/>
    <xf numFmtId="0" fontId="6" fillId="0" borderId="0" xfId="60" applyNumberFormat="1" applyFont="1" applyAlignment="1">
      <alignment horizontal="center"/>
    </xf>
    <xf numFmtId="3" fontId="35" fillId="0" borderId="0" xfId="60" quotePrefix="1" applyNumberFormat="1" applyFont="1" applyAlignment="1">
      <alignment horizontal="left"/>
    </xf>
    <xf numFmtId="0" fontId="11" fillId="0" borderId="0" xfId="60" applyNumberFormat="1" applyFont="1" applyFill="1" applyAlignment="1"/>
    <xf numFmtId="171" fontId="11" fillId="0" borderId="0" xfId="60" applyNumberFormat="1" applyFont="1" applyFill="1" applyAlignment="1">
      <alignment horizontal="left"/>
    </xf>
    <xf numFmtId="3" fontId="11" fillId="0" borderId="0" xfId="0" applyNumberFormat="1" applyFont="1" applyAlignment="1"/>
    <xf numFmtId="3" fontId="37" fillId="0" borderId="0" xfId="0" applyNumberFormat="1" applyFont="1" applyAlignment="1"/>
    <xf numFmtId="3" fontId="24" fillId="0" borderId="0" xfId="60" applyNumberFormat="1" applyFont="1" applyFill="1" applyAlignment="1"/>
    <xf numFmtId="166" fontId="11" fillId="0" borderId="0" xfId="60" applyNumberFormat="1" applyFont="1" applyAlignment="1">
      <alignment horizontal="center"/>
    </xf>
    <xf numFmtId="164" fontId="11" fillId="0" borderId="0" xfId="60" applyNumberFormat="1" applyFont="1" applyAlignment="1">
      <alignment horizontal="left"/>
    </xf>
    <xf numFmtId="10" fontId="11" fillId="0" borderId="0" xfId="60" applyNumberFormat="1" applyFont="1" applyAlignment="1">
      <alignment horizontal="left"/>
    </xf>
    <xf numFmtId="3" fontId="11" fillId="0" borderId="4" xfId="60" applyNumberFormat="1" applyFont="1" applyFill="1" applyBorder="1" applyAlignment="1"/>
    <xf numFmtId="164" fontId="11" fillId="0" borderId="0" xfId="60" applyNumberFormat="1" applyFont="1" applyAlignment="1" applyProtection="1">
      <alignment horizontal="left"/>
      <protection locked="0"/>
    </xf>
    <xf numFmtId="3" fontId="11" fillId="0" borderId="0" xfId="60" applyNumberFormat="1" applyFont="1" applyFill="1" applyAlignment="1">
      <alignment horizontal="right"/>
    </xf>
    <xf numFmtId="167" fontId="11" fillId="0" borderId="0" xfId="60" applyNumberFormat="1" applyFont="1" applyAlignment="1"/>
    <xf numFmtId="0" fontId="11" fillId="0" borderId="0" xfId="60" applyFont="1" applyFill="1" applyAlignment="1"/>
    <xf numFmtId="0" fontId="38" fillId="0" borderId="0" xfId="60" applyFont="1" applyAlignment="1"/>
    <xf numFmtId="0" fontId="34" fillId="0" borderId="0" xfId="60" applyFont="1" applyAlignment="1">
      <alignment horizontal="left" indent="1"/>
    </xf>
    <xf numFmtId="0" fontId="11" fillId="0" borderId="0" xfId="60" applyNumberFormat="1" applyFont="1" applyFill="1" applyAlignment="1" applyProtection="1">
      <protection locked="0"/>
    </xf>
    <xf numFmtId="0" fontId="11" fillId="0" borderId="0" xfId="60" applyNumberFormat="1" applyFont="1" applyFill="1"/>
    <xf numFmtId="0" fontId="24" fillId="0" borderId="0" xfId="60" applyFill="1" applyAlignment="1"/>
    <xf numFmtId="0" fontId="24" fillId="0" borderId="0" xfId="60" applyFill="1" applyAlignment="1">
      <alignment horizontal="right"/>
    </xf>
    <xf numFmtId="3" fontId="24" fillId="0" borderId="0" xfId="60" applyNumberFormat="1" applyFont="1" applyFill="1" applyAlignment="1">
      <alignment horizontal="right"/>
    </xf>
    <xf numFmtId="0" fontId="24" fillId="0" borderId="0" xfId="60" applyNumberFormat="1" applyFont="1" applyFill="1" applyAlignment="1">
      <alignment horizontal="right"/>
    </xf>
    <xf numFmtId="0" fontId="24" fillId="0" borderId="0" xfId="60" applyNumberFormat="1" applyFont="1" applyFill="1" applyAlignment="1"/>
    <xf numFmtId="0" fontId="24" fillId="0" borderId="0" xfId="60" applyFont="1" applyFill="1" applyAlignment="1"/>
    <xf numFmtId="0" fontId="11" fillId="0" borderId="4" xfId="60" applyNumberFormat="1" applyFont="1" applyFill="1" applyBorder="1" applyProtection="1">
      <protection locked="0"/>
    </xf>
    <xf numFmtId="0" fontId="11" fillId="0" borderId="4" xfId="60" applyNumberFormat="1" applyFont="1" applyFill="1" applyBorder="1"/>
    <xf numFmtId="3" fontId="11" fillId="0" borderId="0" xfId="60" applyNumberFormat="1" applyFont="1" applyFill="1" applyAlignment="1">
      <alignment horizontal="center"/>
    </xf>
    <xf numFmtId="49" fontId="11" fillId="0" borderId="0" xfId="60" applyNumberFormat="1" applyFont="1" applyFill="1"/>
    <xf numFmtId="49" fontId="11" fillId="0" borderId="0" xfId="60" applyNumberFormat="1" applyFont="1" applyFill="1" applyAlignment="1"/>
    <xf numFmtId="49" fontId="11" fillId="0" borderId="0" xfId="60" applyNumberFormat="1" applyFont="1" applyFill="1" applyAlignment="1">
      <alignment horizontal="center"/>
    </xf>
    <xf numFmtId="3" fontId="11" fillId="0" borderId="0" xfId="60" applyNumberFormat="1" applyFont="1" applyAlignment="1">
      <alignment horizontal="center"/>
    </xf>
    <xf numFmtId="3" fontId="24" fillId="0" borderId="0" xfId="60" applyNumberFormat="1" applyFill="1" applyAlignment="1"/>
    <xf numFmtId="3" fontId="11" fillId="0" borderId="4" xfId="60" applyNumberFormat="1" applyFont="1" applyBorder="1" applyAlignment="1">
      <alignment horizontal="center"/>
    </xf>
    <xf numFmtId="4" fontId="11" fillId="0" borderId="0" xfId="60" applyNumberFormat="1" applyFont="1" applyAlignment="1"/>
    <xf numFmtId="0" fontId="35" fillId="0" borderId="0" xfId="60" quotePrefix="1" applyNumberFormat="1" applyFont="1" applyFill="1" applyAlignment="1">
      <alignment horizontal="left"/>
    </xf>
    <xf numFmtId="0" fontId="24" fillId="0" borderId="0" xfId="60" applyNumberFormat="1" applyFont="1" applyFill="1"/>
    <xf numFmtId="0" fontId="24" fillId="0" borderId="4" xfId="60" applyNumberFormat="1" applyFill="1" applyBorder="1" applyAlignment="1" applyProtection="1">
      <alignment horizontal="center"/>
      <protection locked="0"/>
    </xf>
    <xf numFmtId="0" fontId="24" fillId="0" borderId="0" xfId="60" applyNumberFormat="1" applyFill="1" applyAlignment="1" applyProtection="1">
      <alignment horizontal="center"/>
      <protection locked="0"/>
    </xf>
    <xf numFmtId="168" fontId="11" fillId="0" borderId="0" xfId="60" applyNumberFormat="1" applyFont="1" applyAlignment="1"/>
    <xf numFmtId="3" fontId="11" fillId="0" borderId="0" xfId="60" quotePrefix="1" applyNumberFormat="1" applyFont="1" applyAlignment="1"/>
    <xf numFmtId="0" fontId="11" fillId="0" borderId="0" xfId="60" applyNumberFormat="1" applyFont="1" applyBorder="1" applyAlignment="1" applyProtection="1">
      <alignment horizontal="center"/>
      <protection locked="0"/>
    </xf>
    <xf numFmtId="0" fontId="24" fillId="0" borderId="0" xfId="60" applyFill="1" applyAlignment="1" applyProtection="1"/>
    <xf numFmtId="172" fontId="11" fillId="0" borderId="0" xfId="60" applyNumberFormat="1" applyFont="1" applyAlignment="1" applyProtection="1">
      <protection locked="0"/>
    </xf>
    <xf numFmtId="0" fontId="39" fillId="0" borderId="0" xfId="60" applyFont="1" applyAlignment="1"/>
    <xf numFmtId="3" fontId="24" fillId="0" borderId="0" xfId="60" applyNumberFormat="1" applyFont="1" applyFill="1" applyAlignment="1" applyProtection="1"/>
    <xf numFmtId="0" fontId="40" fillId="0" borderId="0" xfId="60" applyNumberFormat="1" applyFont="1" applyAlignment="1" applyProtection="1">
      <alignment horizontal="center"/>
      <protection locked="0"/>
    </xf>
    <xf numFmtId="169" fontId="24" fillId="0" borderId="0" xfId="60" applyNumberFormat="1" applyProtection="1">
      <protection locked="0"/>
    </xf>
    <xf numFmtId="0" fontId="39" fillId="0" borderId="0" xfId="60" applyNumberFormat="1" applyFont="1" applyAlignment="1" applyProtection="1">
      <alignment horizontal="center"/>
      <protection locked="0"/>
    </xf>
    <xf numFmtId="0" fontId="39" fillId="0" borderId="0" xfId="60" applyNumberFormat="1" applyFont="1" applyProtection="1">
      <protection locked="0"/>
    </xf>
    <xf numFmtId="0" fontId="39" fillId="0" borderId="0" xfId="60" applyNumberFormat="1" applyFont="1" applyAlignment="1" applyProtection="1">
      <protection locked="0"/>
    </xf>
    <xf numFmtId="3" fontId="39" fillId="0" borderId="0" xfId="60" applyNumberFormat="1" applyFont="1" applyAlignment="1"/>
    <xf numFmtId="0" fontId="41" fillId="0" borderId="0" xfId="60" applyNumberFormat="1" applyFont="1" applyProtection="1">
      <protection locked="0"/>
    </xf>
    <xf numFmtId="3" fontId="41" fillId="0" borderId="0" xfId="60" applyNumberFormat="1" applyFont="1" applyAlignment="1"/>
    <xf numFmtId="0" fontId="42" fillId="0" borderId="0" xfId="60" applyNumberFormat="1" applyFont="1" applyAlignment="1" applyProtection="1">
      <alignment horizontal="center"/>
      <protection locked="0"/>
    </xf>
    <xf numFmtId="0" fontId="39" fillId="0" borderId="4" xfId="60" applyNumberFormat="1" applyFont="1" applyBorder="1" applyAlignment="1" applyProtection="1">
      <alignment horizontal="center"/>
      <protection locked="0"/>
    </xf>
    <xf numFmtId="0" fontId="39" fillId="0" borderId="0" xfId="60" applyNumberFormat="1" applyFont="1" applyFill="1" applyProtection="1">
      <protection locked="0"/>
    </xf>
    <xf numFmtId="0" fontId="42" fillId="0" borderId="0" xfId="60" applyNumberFormat="1" applyFont="1" applyFill="1" applyAlignment="1" applyProtection="1">
      <alignment horizontal="center"/>
      <protection locked="0"/>
    </xf>
    <xf numFmtId="0" fontId="43" fillId="0" borderId="0" xfId="60" applyNumberFormat="1" applyFont="1" applyFill="1" applyAlignment="1" applyProtection="1">
      <alignment horizontal="left"/>
      <protection locked="0"/>
    </xf>
    <xf numFmtId="0" fontId="39" fillId="0" borderId="0" xfId="60" applyFont="1" applyAlignment="1">
      <alignment horizontal="center"/>
    </xf>
    <xf numFmtId="0" fontId="38" fillId="0" borderId="0" xfId="60" applyNumberFormat="1" applyFont="1" applyFill="1"/>
    <xf numFmtId="0" fontId="38" fillId="0" borderId="0" xfId="60" applyNumberFormat="1" applyFont="1"/>
    <xf numFmtId="0" fontId="44" fillId="0" borderId="0" xfId="60" quotePrefix="1" applyFont="1" applyAlignment="1">
      <alignment horizontal="left"/>
    </xf>
    <xf numFmtId="0" fontId="44" fillId="0" borderId="0" xfId="60" quotePrefix="1" applyNumberFormat="1" applyFont="1" applyAlignment="1">
      <alignment horizontal="left"/>
    </xf>
    <xf numFmtId="0" fontId="44" fillId="0" borderId="0" xfId="60" applyNumberFormat="1" applyFont="1" applyAlignment="1">
      <alignment horizontal="left"/>
    </xf>
    <xf numFmtId="0" fontId="11" fillId="0" borderId="0" xfId="60" quotePrefix="1" applyFont="1" applyAlignment="1">
      <alignment horizontal="left"/>
    </xf>
    <xf numFmtId="0" fontId="24" fillId="0" borderId="0" xfId="60" applyNumberFormat="1" applyFont="1" applyAlignment="1" applyProtection="1">
      <alignment horizontal="center"/>
      <protection locked="0"/>
    </xf>
    <xf numFmtId="0" fontId="11" fillId="0" borderId="0" xfId="60" quotePrefix="1" applyFont="1" applyAlignment="1">
      <alignment horizontal="left" indent="1"/>
    </xf>
    <xf numFmtId="0" fontId="11" fillId="0" borderId="0" xfId="60" quotePrefix="1" applyNumberFormat="1" applyFont="1" applyAlignment="1" applyProtection="1">
      <alignment horizontal="left"/>
      <protection locked="0"/>
    </xf>
    <xf numFmtId="0" fontId="24" fillId="0" borderId="0" xfId="60" applyNumberFormat="1" applyFont="1" applyProtection="1">
      <protection locked="0"/>
    </xf>
    <xf numFmtId="0" fontId="11" fillId="0" borderId="0" xfId="60" applyNumberFormat="1" applyFont="1" applyBorder="1" applyAlignment="1"/>
    <xf numFmtId="0" fontId="4" fillId="0" borderId="0" xfId="53"/>
    <xf numFmtId="0" fontId="4" fillId="0" borderId="0" xfId="53" applyFill="1" applyBorder="1"/>
    <xf numFmtId="0" fontId="4" fillId="0" borderId="0" xfId="53" applyAlignment="1">
      <alignment horizontal="center"/>
    </xf>
    <xf numFmtId="0" fontId="4" fillId="0" borderId="0" xfId="53" applyFill="1" applyBorder="1" applyAlignment="1">
      <alignment horizontal="center"/>
    </xf>
    <xf numFmtId="0" fontId="4" fillId="0" borderId="0" xfId="53" applyAlignment="1">
      <alignment horizontal="left"/>
    </xf>
    <xf numFmtId="173" fontId="11" fillId="0" borderId="0" xfId="32" applyNumberFormat="1" applyFont="1" applyFill="1" applyAlignment="1"/>
    <xf numFmtId="0" fontId="24" fillId="0" borderId="0" xfId="60" applyBorder="1" applyAlignment="1"/>
    <xf numFmtId="0" fontId="24" fillId="0" borderId="0" xfId="60" applyFont="1" applyBorder="1" applyAlignment="1"/>
    <xf numFmtId="3" fontId="11" fillId="0" borderId="0" xfId="60" applyNumberFormat="1" applyFont="1" applyBorder="1" applyAlignment="1"/>
    <xf numFmtId="3" fontId="11" fillId="0" borderId="0" xfId="60" applyNumberFormat="1" applyFont="1" applyFill="1" applyBorder="1" applyAlignment="1"/>
    <xf numFmtId="0" fontId="24" fillId="0" borderId="0" xfId="60" applyNumberFormat="1" applyFill="1" applyBorder="1" applyAlignment="1" applyProtection="1">
      <alignment horizontal="center"/>
      <protection locked="0"/>
    </xf>
    <xf numFmtId="0" fontId="24" fillId="0" borderId="0" xfId="60" applyFill="1" applyBorder="1" applyAlignment="1"/>
    <xf numFmtId="0" fontId="11" fillId="0" borderId="0" xfId="60" applyNumberFormat="1" applyFont="1" applyFill="1" applyBorder="1" applyAlignment="1"/>
    <xf numFmtId="0" fontId="11" fillId="0" borderId="0" xfId="60" applyNumberFormat="1" applyFont="1" applyFill="1" applyBorder="1"/>
    <xf numFmtId="0" fontId="24" fillId="0" borderId="0" xfId="60" applyNumberFormat="1" applyFont="1" applyFill="1" applyBorder="1"/>
    <xf numFmtId="0" fontId="24" fillId="0" borderId="0" xfId="60" applyFont="1" applyFill="1" applyBorder="1" applyAlignment="1"/>
    <xf numFmtId="3" fontId="45" fillId="0" borderId="0" xfId="60" applyNumberFormat="1" applyFont="1" applyFill="1" applyBorder="1" applyAlignment="1">
      <alignment horizontal="right"/>
    </xf>
    <xf numFmtId="3" fontId="24" fillId="0" borderId="0" xfId="60" applyNumberFormat="1" applyFont="1" applyBorder="1" applyAlignment="1"/>
    <xf numFmtId="49" fontId="11" fillId="0" borderId="0" xfId="60" quotePrefix="1" applyNumberFormat="1" applyFont="1" applyBorder="1" applyAlignment="1">
      <alignment horizontal="center"/>
    </xf>
    <xf numFmtId="0" fontId="11" fillId="0" borderId="0" xfId="60" applyNumberFormat="1" applyFont="1" applyBorder="1" applyAlignment="1">
      <alignment horizontal="center"/>
    </xf>
    <xf numFmtId="0" fontId="24" fillId="0" borderId="0" xfId="60" applyNumberFormat="1" applyFont="1" applyBorder="1" applyAlignment="1">
      <alignment horizontal="center"/>
    </xf>
    <xf numFmtId="3" fontId="44" fillId="0" borderId="0" xfId="60" quotePrefix="1" applyNumberFormat="1" applyFont="1" applyBorder="1" applyAlignment="1">
      <alignment horizontal="right"/>
    </xf>
    <xf numFmtId="0" fontId="45" fillId="0" borderId="0" xfId="60" applyFont="1" applyBorder="1" applyAlignment="1">
      <alignment horizontal="right"/>
    </xf>
    <xf numFmtId="3" fontId="11" fillId="0" borderId="0" xfId="60" applyNumberFormat="1" applyFont="1" applyBorder="1" applyAlignment="1">
      <alignment horizontal="right"/>
    </xf>
    <xf numFmtId="164" fontId="11" fillId="0" borderId="0" xfId="60" applyNumberFormat="1" applyFont="1" applyBorder="1" applyAlignment="1">
      <alignment horizontal="center"/>
    </xf>
    <xf numFmtId="3" fontId="35" fillId="0" borderId="0" xfId="60" applyNumberFormat="1" applyFont="1" applyBorder="1" applyAlignment="1"/>
    <xf numFmtId="3" fontId="44" fillId="0" borderId="0" xfId="60" applyNumberFormat="1" applyFont="1" applyBorder="1" applyAlignment="1">
      <alignment horizontal="right"/>
    </xf>
    <xf numFmtId="3" fontId="24" fillId="0" borderId="0" xfId="60" applyNumberFormat="1" applyFont="1" applyBorder="1" applyAlignment="1">
      <alignment horizontal="center"/>
    </xf>
    <xf numFmtId="49" fontId="11" fillId="0" borderId="0" xfId="60" quotePrefix="1" applyNumberFormat="1" applyFont="1" applyFill="1" applyBorder="1" applyAlignment="1">
      <alignment horizontal="center"/>
    </xf>
    <xf numFmtId="0" fontId="11" fillId="0" borderId="0" xfId="60" applyNumberFormat="1" applyFont="1" applyFill="1" applyBorder="1" applyAlignment="1" applyProtection="1">
      <alignment horizontal="center"/>
      <protection locked="0"/>
    </xf>
    <xf numFmtId="3" fontId="45" fillId="0" borderId="0" xfId="60" applyNumberFormat="1" applyFont="1" applyFill="1" applyBorder="1" applyAlignment="1"/>
    <xf numFmtId="164" fontId="11" fillId="0" borderId="0" xfId="60" applyNumberFormat="1" applyFont="1" applyFill="1" applyBorder="1" applyAlignment="1">
      <alignment horizontal="center"/>
    </xf>
    <xf numFmtId="3" fontId="44" fillId="0" borderId="0" xfId="60" applyNumberFormat="1" applyFont="1" applyFill="1" applyBorder="1" applyAlignment="1">
      <alignment horizontal="right"/>
    </xf>
    <xf numFmtId="0" fontId="6" fillId="0" borderId="0" xfId="60" applyNumberFormat="1" applyFont="1" applyBorder="1" applyAlignment="1" applyProtection="1">
      <alignment horizontal="center"/>
      <protection locked="0"/>
    </xf>
    <xf numFmtId="0" fontId="24" fillId="0" borderId="0" xfId="60" applyNumberFormat="1" applyBorder="1" applyProtection="1">
      <protection locked="0"/>
    </xf>
    <xf numFmtId="0" fontId="38" fillId="0" borderId="0" xfId="60" applyFont="1" applyFill="1" applyBorder="1" applyAlignment="1"/>
    <xf numFmtId="0" fontId="38" fillId="0" borderId="0" xfId="60" applyFont="1" applyBorder="1" applyAlignment="1"/>
    <xf numFmtId="42" fontId="11" fillId="0" borderId="0" xfId="60" applyNumberFormat="1" applyFont="1" applyFill="1" applyBorder="1"/>
    <xf numFmtId="42" fontId="11" fillId="0" borderId="0" xfId="60" applyNumberFormat="1" applyFont="1" applyFill="1" applyBorder="1" applyAlignment="1" applyProtection="1">
      <alignment horizontal="right"/>
      <protection locked="0"/>
    </xf>
    <xf numFmtId="3" fontId="44" fillId="0" borderId="0" xfId="60" applyNumberFormat="1" applyFont="1" applyFill="1" applyBorder="1" applyAlignment="1"/>
    <xf numFmtId="42" fontId="11" fillId="0" borderId="0" xfId="60" applyNumberFormat="1" applyFont="1" applyFill="1"/>
    <xf numFmtId="0" fontId="11" fillId="0" borderId="0" xfId="60" quotePrefix="1" applyNumberFormat="1" applyFont="1" applyFill="1" applyAlignment="1" applyProtection="1">
      <alignment horizontal="left"/>
      <protection locked="0"/>
    </xf>
    <xf numFmtId="173" fontId="11" fillId="0" borderId="0" xfId="32" applyNumberFormat="1" applyFont="1" applyFill="1" applyBorder="1" applyAlignment="1"/>
    <xf numFmtId="0" fontId="0" fillId="0" borderId="0" xfId="0" applyNumberFormat="1"/>
    <xf numFmtId="165" fontId="11" fillId="0" borderId="0" xfId="60" applyNumberFormat="1" applyFont="1" applyFill="1" applyBorder="1" applyAlignment="1"/>
    <xf numFmtId="0" fontId="4" fillId="5" borderId="0" xfId="53" applyFill="1" applyAlignment="1">
      <alignment horizontal="center"/>
    </xf>
    <xf numFmtId="173" fontId="48" fillId="0" borderId="0" xfId="32" applyNumberFormat="1" applyFont="1" applyFill="1" applyBorder="1"/>
    <xf numFmtId="0" fontId="53" fillId="0" borderId="9" xfId="60" applyNumberFormat="1" applyFont="1" applyBorder="1"/>
    <xf numFmtId="0" fontId="0" fillId="0" borderId="0" xfId="60" applyFont="1" applyFill="1" applyBorder="1" applyAlignment="1"/>
    <xf numFmtId="173" fontId="24" fillId="0" borderId="0" xfId="32" applyNumberFormat="1" applyFont="1" applyAlignment="1"/>
    <xf numFmtId="173" fontId="24" fillId="0" borderId="4" xfId="32" applyNumberFormat="1" applyFont="1" applyBorder="1" applyAlignment="1"/>
    <xf numFmtId="0" fontId="4" fillId="0" borderId="0" xfId="55"/>
    <xf numFmtId="0" fontId="4" fillId="0" borderId="0" xfId="55" applyFill="1"/>
    <xf numFmtId="3" fontId="11" fillId="0" borderId="0" xfId="55" applyNumberFormat="1" applyFont="1" applyFill="1" applyBorder="1" applyAlignment="1"/>
    <xf numFmtId="3" fontId="11" fillId="0" borderId="6" xfId="55" applyNumberFormat="1" applyFont="1" applyFill="1" applyBorder="1" applyAlignment="1"/>
    <xf numFmtId="173" fontId="11" fillId="0" borderId="0" xfId="32" applyNumberFormat="1" applyFont="1"/>
    <xf numFmtId="173" fontId="11" fillId="0" borderId="0" xfId="32" applyNumberFormat="1" applyFont="1" applyAlignment="1"/>
    <xf numFmtId="173" fontId="11" fillId="0" borderId="8" xfId="32" applyNumberFormat="1" applyFont="1" applyBorder="1" applyAlignment="1"/>
    <xf numFmtId="173" fontId="11" fillId="0" borderId="0" xfId="32" applyNumberFormat="1" applyFont="1" applyAlignment="1" applyProtection="1">
      <protection locked="0"/>
    </xf>
    <xf numFmtId="173" fontId="11" fillId="0" borderId="0" xfId="32" applyNumberFormat="1" applyFont="1" applyAlignment="1" applyProtection="1">
      <alignment horizontal="right"/>
      <protection locked="0"/>
    </xf>
    <xf numFmtId="173" fontId="11" fillId="0" borderId="0" xfId="32" applyNumberFormat="1" applyFont="1" applyAlignment="1">
      <alignment horizontal="right"/>
    </xf>
    <xf numFmtId="173" fontId="11" fillId="0" borderId="0" xfId="32" applyNumberFormat="1" applyFont="1" applyProtection="1">
      <protection locked="0"/>
    </xf>
    <xf numFmtId="173" fontId="11" fillId="0" borderId="0" xfId="32" applyNumberFormat="1" applyFont="1" applyAlignment="1">
      <alignment horizontal="center"/>
    </xf>
    <xf numFmtId="173" fontId="24" fillId="0" borderId="0" xfId="32" applyNumberFormat="1" applyFont="1" applyProtection="1">
      <protection locked="0"/>
    </xf>
    <xf numFmtId="173" fontId="6" fillId="0" borderId="0" xfId="32" applyNumberFormat="1" applyFont="1" applyAlignment="1" applyProtection="1">
      <alignment horizontal="center"/>
      <protection locked="0"/>
    </xf>
    <xf numFmtId="173" fontId="33" fillId="0" borderId="0" xfId="32" applyNumberFormat="1" applyFont="1" applyAlignment="1" applyProtection="1">
      <alignment horizontal="center"/>
      <protection locked="0"/>
    </xf>
    <xf numFmtId="173" fontId="11" fillId="0" borderId="0" xfId="32" applyNumberFormat="1" applyFont="1" applyFill="1" applyAlignment="1">
      <alignment horizontal="right"/>
    </xf>
    <xf numFmtId="173" fontId="11" fillId="6" borderId="0" xfId="32" applyNumberFormat="1" applyFont="1" applyFill="1" applyAlignment="1"/>
    <xf numFmtId="0" fontId="29" fillId="0" borderId="10" xfId="55" applyFont="1" applyFill="1" applyBorder="1" applyAlignment="1">
      <alignment horizontal="center"/>
    </xf>
    <xf numFmtId="0" fontId="4" fillId="0" borderId="0" xfId="55" applyFont="1" applyFill="1"/>
    <xf numFmtId="173" fontId="4" fillId="6" borderId="9" xfId="35" applyNumberFormat="1" applyFont="1" applyFill="1" applyBorder="1" applyAlignment="1">
      <alignment horizontal="right"/>
    </xf>
    <xf numFmtId="173" fontId="4" fillId="6" borderId="11" xfId="35" applyNumberFormat="1" applyFont="1" applyFill="1" applyBorder="1" applyAlignment="1">
      <alignment horizontal="right"/>
    </xf>
    <xf numFmtId="173" fontId="0" fillId="0" borderId="0" xfId="35" applyNumberFormat="1" applyFont="1" applyAlignment="1"/>
    <xf numFmtId="0" fontId="48" fillId="0" borderId="0" xfId="55" applyFont="1"/>
    <xf numFmtId="173" fontId="48" fillId="0" borderId="0" xfId="35" applyNumberFormat="1" applyFont="1" applyAlignment="1"/>
    <xf numFmtId="173" fontId="24" fillId="5" borderId="0" xfId="35" applyNumberFormat="1" applyFont="1" applyFill="1" applyAlignment="1"/>
    <xf numFmtId="0" fontId="52" fillId="0" borderId="0" xfId="55" applyFont="1"/>
    <xf numFmtId="173" fontId="4" fillId="0" borderId="0" xfId="35" applyNumberFormat="1" applyFont="1" applyFill="1" applyBorder="1" applyAlignment="1"/>
    <xf numFmtId="173" fontId="4" fillId="0" borderId="0" xfId="55" applyNumberFormat="1" applyFont="1" applyFill="1"/>
    <xf numFmtId="173" fontId="4" fillId="0" borderId="0" xfId="35" applyNumberFormat="1" applyFill="1" applyAlignment="1"/>
    <xf numFmtId="0" fontId="4" fillId="0" borderId="0" xfId="55" applyFont="1"/>
    <xf numFmtId="173" fontId="4" fillId="0" borderId="0" xfId="35" applyNumberFormat="1" applyAlignment="1"/>
    <xf numFmtId="0" fontId="4" fillId="0" borderId="0" xfId="55" applyAlignment="1"/>
    <xf numFmtId="173" fontId="4" fillId="0" borderId="0" xfId="35" applyNumberFormat="1" applyFont="1" applyFill="1" applyBorder="1"/>
    <xf numFmtId="0" fontId="4" fillId="0" borderId="0" xfId="55" applyFont="1" applyAlignment="1">
      <alignment horizontal="center"/>
    </xf>
    <xf numFmtId="0" fontId="4" fillId="0" borderId="12" xfId="55" applyFont="1" applyBorder="1"/>
    <xf numFmtId="0" fontId="4" fillId="0" borderId="4" xfId="55" applyFont="1" applyBorder="1"/>
    <xf numFmtId="0" fontId="4" fillId="0" borderId="13" xfId="55" applyFont="1" applyBorder="1" applyAlignment="1">
      <alignment horizontal="center"/>
    </xf>
    <xf numFmtId="0" fontId="4" fillId="0" borderId="9" xfId="55" applyFont="1" applyBorder="1"/>
    <xf numFmtId="0" fontId="4" fillId="0" borderId="0" xfId="55" applyFont="1" applyBorder="1"/>
    <xf numFmtId="0" fontId="4" fillId="0" borderId="10" xfId="55" applyFont="1" applyBorder="1" applyAlignment="1">
      <alignment horizontal="center"/>
    </xf>
    <xf numFmtId="0" fontId="4" fillId="0" borderId="0" xfId="55" applyFont="1" applyBorder="1" applyAlignment="1">
      <alignment horizontal="center"/>
    </xf>
    <xf numFmtId="0" fontId="4" fillId="0" borderId="0" xfId="55" applyNumberFormat="1" applyFont="1" applyFill="1" applyBorder="1" applyAlignment="1"/>
    <xf numFmtId="0" fontId="4" fillId="0" borderId="0" xfId="55" applyFont="1" applyFill="1" applyBorder="1" applyAlignment="1">
      <alignment horizontal="center" wrapText="1"/>
    </xf>
    <xf numFmtId="0" fontId="4" fillId="0" borderId="0" xfId="55" applyFont="1" applyBorder="1" applyAlignment="1"/>
    <xf numFmtId="3" fontId="4" fillId="0" borderId="0" xfId="55" applyNumberFormat="1" applyFont="1" applyBorder="1" applyAlignment="1">
      <alignment horizontal="center"/>
    </xf>
    <xf numFmtId="173" fontId="4" fillId="0" borderId="0" xfId="35" applyNumberFormat="1" applyFont="1" applyFill="1" applyBorder="1" applyAlignment="1">
      <alignment horizontal="right"/>
    </xf>
    <xf numFmtId="0" fontId="4" fillId="0" borderId="0" xfId="55" applyFont="1" applyBorder="1" applyAlignment="1">
      <alignment horizontal="right"/>
    </xf>
    <xf numFmtId="0" fontId="54" fillId="0" borderId="0" xfId="55" applyFont="1" applyBorder="1" applyAlignment="1">
      <alignment horizontal="left"/>
    </xf>
    <xf numFmtId="0" fontId="4" fillId="0" borderId="14" xfId="55" applyFont="1" applyBorder="1" applyAlignment="1">
      <alignment horizontal="center" wrapText="1"/>
    </xf>
    <xf numFmtId="0" fontId="4" fillId="0" borderId="15" xfId="55" applyFont="1" applyBorder="1" applyAlignment="1">
      <alignment horizontal="center" wrapText="1"/>
    </xf>
    <xf numFmtId="0" fontId="51" fillId="0" borderId="0" xfId="55" applyFont="1" applyFill="1" applyBorder="1" applyAlignment="1">
      <alignment horizontal="left"/>
    </xf>
    <xf numFmtId="0" fontId="4" fillId="0" borderId="4" xfId="55" applyFont="1" applyFill="1" applyBorder="1"/>
    <xf numFmtId="0" fontId="4" fillId="0" borderId="13" xfId="55" applyFont="1" applyFill="1" applyBorder="1"/>
    <xf numFmtId="0" fontId="4" fillId="0" borderId="6" xfId="55" applyNumberFormat="1" applyFont="1" applyFill="1" applyBorder="1" applyAlignment="1">
      <alignment horizontal="left"/>
    </xf>
    <xf numFmtId="173" fontId="4" fillId="6" borderId="0" xfId="35" applyNumberFormat="1" applyFont="1" applyFill="1" applyBorder="1" applyAlignment="1">
      <alignment horizontal="right"/>
    </xf>
    <xf numFmtId="0" fontId="4" fillId="0" borderId="0" xfId="55" applyFont="1" applyBorder="1" applyAlignment="1">
      <alignment horizontal="left"/>
    </xf>
    <xf numFmtId="0" fontId="4" fillId="0" borderId="0" xfId="55" applyNumberFormat="1" applyFont="1" applyFill="1" applyBorder="1" applyAlignment="1">
      <alignment horizontal="left"/>
    </xf>
    <xf numFmtId="173" fontId="4" fillId="0" borderId="0" xfId="55" applyNumberFormat="1" applyFont="1" applyBorder="1"/>
    <xf numFmtId="0" fontId="4" fillId="0" borderId="9" xfId="55" applyFont="1" applyFill="1" applyBorder="1"/>
    <xf numFmtId="0" fontId="4" fillId="0" borderId="0" xfId="55" applyFont="1" applyFill="1" applyBorder="1"/>
    <xf numFmtId="0" fontId="4" fillId="0" borderId="0" xfId="55" applyFont="1" applyFill="1" applyBorder="1" applyAlignment="1">
      <alignment horizontal="center"/>
    </xf>
    <xf numFmtId="0" fontId="4" fillId="0" borderId="10" xfId="55" applyFont="1" applyFill="1" applyBorder="1" applyAlignment="1">
      <alignment horizontal="center"/>
    </xf>
    <xf numFmtId="0" fontId="4" fillId="0" borderId="0" xfId="55" applyFont="1" applyFill="1" applyBorder="1" applyAlignment="1"/>
    <xf numFmtId="173" fontId="4" fillId="0" borderId="0" xfId="35" applyNumberFormat="1" applyFont="1" applyFill="1" applyBorder="1" applyAlignment="1">
      <alignment horizontal="center"/>
    </xf>
    <xf numFmtId="0" fontId="4" fillId="0" borderId="0" xfId="55" applyNumberFormat="1" applyFont="1" applyFill="1" applyBorder="1" applyAlignment="1">
      <alignment horizontal="center"/>
    </xf>
    <xf numFmtId="0" fontId="4" fillId="0" borderId="10" xfId="55" applyNumberFormat="1" applyFont="1" applyFill="1" applyBorder="1" applyAlignment="1">
      <alignment horizontal="center"/>
    </xf>
    <xf numFmtId="0" fontId="51" fillId="7" borderId="15" xfId="55" applyFont="1" applyFill="1" applyBorder="1" applyAlignment="1">
      <alignment horizontal="center" wrapText="1"/>
    </xf>
    <xf numFmtId="173" fontId="29" fillId="0" borderId="0" xfId="35" applyNumberFormat="1" applyFont="1" applyBorder="1" applyAlignment="1"/>
    <xf numFmtId="173" fontId="4" fillId="0" borderId="0" xfId="35" applyNumberFormat="1" applyFont="1" applyBorder="1"/>
    <xf numFmtId="173" fontId="47" fillId="0" borderId="0" xfId="35" applyNumberFormat="1" applyFont="1" applyBorder="1" applyAlignment="1"/>
    <xf numFmtId="0" fontId="48" fillId="0" borderId="0" xfId="55" applyFont="1" applyBorder="1"/>
    <xf numFmtId="0" fontId="47" fillId="0" borderId="0" xfId="55" applyFont="1" applyBorder="1" applyAlignment="1"/>
    <xf numFmtId="173" fontId="4" fillId="0" borderId="4" xfId="35" applyNumberFormat="1" applyFont="1" applyFill="1" applyBorder="1"/>
    <xf numFmtId="0" fontId="4" fillId="0" borderId="4" xfId="55" applyNumberFormat="1" applyFont="1" applyFill="1" applyBorder="1" applyAlignment="1">
      <alignment horizontal="center"/>
    </xf>
    <xf numFmtId="0" fontId="4" fillId="0" borderId="13" xfId="55" applyNumberFormat="1" applyFont="1" applyFill="1" applyBorder="1" applyAlignment="1">
      <alignment horizontal="center"/>
    </xf>
    <xf numFmtId="0" fontId="4" fillId="0" borderId="9" xfId="55" applyFont="1" applyFill="1" applyBorder="1" applyAlignment="1">
      <alignment horizontal="center"/>
    </xf>
    <xf numFmtId="0" fontId="4" fillId="0" borderId="0" xfId="55" applyFont="1" applyFill="1" applyBorder="1" applyAlignment="1">
      <alignment horizontal="left"/>
    </xf>
    <xf numFmtId="173" fontId="4" fillId="0" borderId="0" xfId="35" applyNumberFormat="1" applyFont="1" applyFill="1" applyBorder="1" applyAlignment="1">
      <alignment horizontal="left"/>
    </xf>
    <xf numFmtId="173" fontId="4" fillId="0" borderId="0" xfId="55" applyNumberFormat="1" applyFont="1" applyFill="1" applyBorder="1" applyAlignment="1">
      <alignment horizontal="left"/>
    </xf>
    <xf numFmtId="0" fontId="48" fillId="0" borderId="0" xfId="55" applyFont="1" applyFill="1" applyBorder="1"/>
    <xf numFmtId="164" fontId="4" fillId="0" borderId="0" xfId="66" applyNumberFormat="1" applyFont="1" applyFill="1" applyBorder="1" applyAlignment="1"/>
    <xf numFmtId="0" fontId="4" fillId="0" borderId="9" xfId="55" applyFont="1" applyFill="1" applyBorder="1" applyAlignment="1"/>
    <xf numFmtId="0" fontId="29" fillId="0" borderId="0" xfId="55" applyNumberFormat="1" applyFont="1" applyFill="1" applyBorder="1" applyAlignment="1">
      <alignment horizontal="center"/>
    </xf>
    <xf numFmtId="3" fontId="4" fillId="0" borderId="0" xfId="55" applyNumberFormat="1" applyFont="1" applyFill="1" applyBorder="1" applyAlignment="1"/>
    <xf numFmtId="0" fontId="29" fillId="0" borderId="0" xfId="55" applyFont="1" applyFill="1" applyBorder="1" applyAlignment="1">
      <alignment horizontal="left"/>
    </xf>
    <xf numFmtId="3" fontId="53" fillId="0" borderId="0" xfId="55" applyNumberFormat="1" applyFont="1" applyFill="1" applyBorder="1" applyAlignment="1">
      <alignment horizontal="center"/>
    </xf>
    <xf numFmtId="0" fontId="29" fillId="0" borderId="0" xfId="55" applyFont="1" applyFill="1" applyBorder="1" applyAlignment="1"/>
    <xf numFmtId="0" fontId="29" fillId="0" borderId="0" xfId="55" applyNumberFormat="1" applyFont="1" applyFill="1" applyBorder="1" applyAlignment="1">
      <alignment horizontal="left"/>
    </xf>
    <xf numFmtId="0" fontId="4" fillId="7" borderId="15" xfId="55" applyFont="1" applyFill="1" applyBorder="1"/>
    <xf numFmtId="0" fontId="51" fillId="7" borderId="16" xfId="55" applyFont="1" applyFill="1" applyBorder="1" applyAlignment="1">
      <alignment horizontal="left"/>
    </xf>
    <xf numFmtId="173" fontId="4" fillId="6" borderId="4" xfId="35" applyNumberFormat="1" applyFont="1" applyFill="1" applyBorder="1" applyAlignment="1">
      <alignment horizontal="right"/>
    </xf>
    <xf numFmtId="173" fontId="4" fillId="6" borderId="13" xfId="35" applyNumberFormat="1" applyFont="1" applyFill="1" applyBorder="1" applyAlignment="1">
      <alignment horizontal="right"/>
    </xf>
    <xf numFmtId="0" fontId="48" fillId="0" borderId="4" xfId="55" applyFont="1" applyBorder="1"/>
    <xf numFmtId="0" fontId="48" fillId="0" borderId="0" xfId="55" applyFont="1" applyBorder="1" applyAlignment="1"/>
    <xf numFmtId="173" fontId="4" fillId="6" borderId="10" xfId="35" applyNumberFormat="1" applyFont="1" applyFill="1" applyBorder="1" applyAlignment="1">
      <alignment horizontal="right"/>
    </xf>
    <xf numFmtId="0" fontId="4" fillId="0" borderId="0" xfId="55" applyFont="1" applyFill="1" applyAlignment="1">
      <alignment horizontal="center"/>
    </xf>
    <xf numFmtId="0" fontId="29" fillId="0" borderId="0" xfId="55" applyFont="1" applyBorder="1" applyAlignment="1">
      <alignment horizontal="left"/>
    </xf>
    <xf numFmtId="0" fontId="51" fillId="7" borderId="16" xfId="55" applyFont="1" applyFill="1" applyBorder="1" applyAlignment="1">
      <alignment horizontal="center" wrapText="1"/>
    </xf>
    <xf numFmtId="0" fontId="51" fillId="0" borderId="0" xfId="55" applyFont="1" applyBorder="1"/>
    <xf numFmtId="0" fontId="53" fillId="0" borderId="0" xfId="55" applyNumberFormat="1" applyFont="1" applyFill="1" applyBorder="1" applyAlignment="1">
      <alignment horizontal="center"/>
    </xf>
    <xf numFmtId="0" fontId="51" fillId="0" borderId="4" xfId="55" applyFont="1" applyBorder="1"/>
    <xf numFmtId="0" fontId="4" fillId="0" borderId="13" xfId="55" applyFont="1" applyBorder="1"/>
    <xf numFmtId="0" fontId="29" fillId="0" borderId="0" xfId="55" applyFont="1" applyFill="1" applyBorder="1" applyAlignment="1">
      <alignment horizontal="center"/>
    </xf>
    <xf numFmtId="0" fontId="4" fillId="0" borderId="10" xfId="55" applyFont="1" applyBorder="1"/>
    <xf numFmtId="3" fontId="29" fillId="0" borderId="0" xfId="55" applyNumberFormat="1" applyFont="1" applyBorder="1" applyAlignment="1"/>
    <xf numFmtId="3" fontId="29" fillId="0" borderId="0" xfId="55" applyNumberFormat="1" applyFont="1" applyBorder="1" applyAlignment="1">
      <alignment horizontal="center"/>
    </xf>
    <xf numFmtId="0" fontId="29" fillId="0" borderId="0" xfId="55" applyNumberFormat="1" applyFont="1" applyFill="1" applyBorder="1" applyAlignment="1"/>
    <xf numFmtId="0" fontId="29" fillId="0" borderId="0" xfId="55" applyNumberFormat="1" applyFont="1" applyBorder="1" applyAlignment="1">
      <alignment horizontal="left"/>
    </xf>
    <xf numFmtId="0" fontId="29" fillId="0" borderId="10" xfId="55" applyNumberFormat="1" applyFont="1" applyBorder="1" applyAlignment="1">
      <alignment horizontal="center"/>
    </xf>
    <xf numFmtId="0" fontId="53" fillId="0" borderId="4" xfId="55" applyNumberFormat="1" applyFont="1" applyBorder="1" applyAlignment="1">
      <alignment horizontal="center"/>
    </xf>
    <xf numFmtId="170" fontId="4" fillId="0" borderId="12" xfId="64" applyNumberFormat="1" applyFont="1" applyFill="1" applyBorder="1" applyAlignment="1">
      <alignment horizontal="center"/>
    </xf>
    <xf numFmtId="0" fontId="4" fillId="0" borderId="12" xfId="55" applyNumberFormat="1" applyFont="1" applyBorder="1" applyAlignment="1">
      <alignment horizontal="left"/>
    </xf>
    <xf numFmtId="172" fontId="4" fillId="0" borderId="4" xfId="55" applyNumberFormat="1" applyFont="1" applyBorder="1" applyAlignment="1"/>
    <xf numFmtId="0" fontId="4" fillId="0" borderId="4" xfId="55" applyNumberFormat="1" applyFont="1" applyBorder="1" applyAlignment="1">
      <alignment horizontal="center"/>
    </xf>
    <xf numFmtId="0" fontId="29" fillId="0" borderId="9" xfId="55" applyFont="1" applyFill="1" applyBorder="1" applyAlignment="1">
      <alignment horizontal="center"/>
    </xf>
    <xf numFmtId="0" fontId="29" fillId="6" borderId="0" xfId="55" applyFont="1" applyFill="1" applyBorder="1" applyAlignment="1">
      <alignment horizontal="center"/>
    </xf>
    <xf numFmtId="3" fontId="4" fillId="0" borderId="9" xfId="55" applyNumberFormat="1" applyFont="1" applyBorder="1" applyAlignment="1"/>
    <xf numFmtId="164" fontId="29" fillId="0" borderId="0" xfId="55" applyNumberFormat="1" applyFont="1" applyBorder="1" applyAlignment="1">
      <alignment horizontal="left"/>
    </xf>
    <xf numFmtId="0" fontId="4" fillId="0" borderId="10" xfId="55" applyNumberFormat="1" applyFont="1" applyBorder="1" applyAlignment="1">
      <alignment horizontal="center"/>
    </xf>
    <xf numFmtId="0" fontId="4" fillId="0" borderId="4" xfId="55" applyNumberFormat="1" applyFont="1" applyFill="1" applyBorder="1" applyAlignment="1">
      <alignment horizontal="left"/>
    </xf>
    <xf numFmtId="0" fontId="53" fillId="0" borderId="4" xfId="55" applyNumberFormat="1" applyFont="1" applyFill="1" applyBorder="1" applyAlignment="1">
      <alignment horizontal="center"/>
    </xf>
    <xf numFmtId="3" fontId="53" fillId="0" borderId="0" xfId="55" applyNumberFormat="1" applyFont="1" applyBorder="1" applyAlignment="1">
      <alignment horizontal="center"/>
    </xf>
    <xf numFmtId="0" fontId="4" fillId="0" borderId="12" xfId="55" applyNumberFormat="1" applyFont="1" applyFill="1" applyBorder="1" applyAlignment="1">
      <alignment horizontal="left"/>
    </xf>
    <xf numFmtId="3" fontId="4" fillId="0" borderId="0" xfId="55" applyNumberFormat="1" applyFont="1" applyFill="1" applyBorder="1" applyAlignment="1">
      <alignment horizontal="center"/>
    </xf>
    <xf numFmtId="0" fontId="53" fillId="0" borderId="0" xfId="55" applyFont="1" applyFill="1" applyBorder="1" applyAlignment="1"/>
    <xf numFmtId="173" fontId="29" fillId="0" borderId="4" xfId="35" applyNumberFormat="1" applyFont="1" applyFill="1" applyBorder="1"/>
    <xf numFmtId="0" fontId="4" fillId="0" borderId="9" xfId="55" applyFont="1" applyBorder="1" applyAlignment="1">
      <alignment horizontal="center" wrapText="1"/>
    </xf>
    <xf numFmtId="0" fontId="4" fillId="0" borderId="0" xfId="55" applyFont="1" applyBorder="1" applyAlignment="1">
      <alignment horizontal="center" wrapText="1"/>
    </xf>
    <xf numFmtId="0" fontId="51" fillId="0" borderId="0" xfId="55" applyFont="1" applyFill="1" applyBorder="1" applyAlignment="1">
      <alignment horizontal="center" wrapText="1"/>
    </xf>
    <xf numFmtId="173" fontId="29" fillId="0" borderId="0" xfId="35" applyNumberFormat="1" applyFont="1" applyFill="1" applyBorder="1"/>
    <xf numFmtId="0" fontId="51" fillId="0" borderId="0" xfId="55" applyFont="1" applyFill="1" applyBorder="1" applyAlignment="1">
      <alignment horizontal="center"/>
    </xf>
    <xf numFmtId="0" fontId="51" fillId="0" borderId="10" xfId="55" applyFont="1" applyFill="1" applyBorder="1" applyAlignment="1">
      <alignment horizontal="center"/>
    </xf>
    <xf numFmtId="173" fontId="4" fillId="0" borderId="4" xfId="35" applyNumberFormat="1" applyFont="1" applyFill="1" applyBorder="1" applyAlignment="1">
      <alignment horizontal="center"/>
    </xf>
    <xf numFmtId="173" fontId="4" fillId="0" borderId="10" xfId="35" applyNumberFormat="1" applyFont="1" applyFill="1" applyBorder="1"/>
    <xf numFmtId="3" fontId="4" fillId="0" borderId="0" xfId="60" applyNumberFormat="1" applyFont="1" applyBorder="1" applyAlignment="1">
      <alignment horizontal="right"/>
    </xf>
    <xf numFmtId="3" fontId="4" fillId="0" borderId="0" xfId="60" applyNumberFormat="1" applyFont="1" applyBorder="1" applyAlignment="1"/>
    <xf numFmtId="165" fontId="4" fillId="0" borderId="0" xfId="60" applyNumberFormat="1" applyFont="1" applyBorder="1" applyAlignment="1"/>
    <xf numFmtId="3" fontId="4" fillId="0" borderId="10" xfId="60" applyNumberFormat="1" applyFont="1" applyFill="1" applyBorder="1" applyAlignment="1"/>
    <xf numFmtId="3" fontId="4" fillId="0" borderId="0" xfId="60" applyNumberFormat="1" applyFont="1" applyFill="1" applyBorder="1" applyAlignment="1"/>
    <xf numFmtId="0" fontId="4" fillId="0" borderId="0" xfId="60" applyFont="1" applyFill="1" applyBorder="1" applyAlignment="1"/>
    <xf numFmtId="0" fontId="4" fillId="0" borderId="0" xfId="60" applyFont="1" applyBorder="1" applyAlignment="1"/>
    <xf numFmtId="0" fontId="4" fillId="0" borderId="10" xfId="60" applyNumberFormat="1" applyFont="1" applyBorder="1" applyAlignment="1" applyProtection="1">
      <alignment horizontal="center"/>
      <protection locked="0"/>
    </xf>
    <xf numFmtId="165" fontId="4" fillId="0" borderId="0" xfId="60" applyNumberFormat="1" applyFont="1" applyFill="1" applyBorder="1" applyAlignment="1"/>
    <xf numFmtId="0" fontId="51" fillId="0" borderId="15" xfId="55" applyFont="1" applyFill="1" applyBorder="1" applyAlignment="1">
      <alignment horizontal="center" wrapText="1"/>
    </xf>
    <xf numFmtId="173" fontId="29" fillId="0" borderId="15" xfId="35" applyNumberFormat="1" applyFont="1" applyFill="1" applyBorder="1"/>
    <xf numFmtId="173" fontId="4" fillId="0" borderId="15" xfId="35" applyNumberFormat="1" applyFont="1" applyFill="1" applyBorder="1" applyAlignment="1">
      <alignment horizontal="center"/>
    </xf>
    <xf numFmtId="173" fontId="4" fillId="0" borderId="16" xfId="35" applyNumberFormat="1" applyFont="1" applyFill="1" applyBorder="1"/>
    <xf numFmtId="0" fontId="4" fillId="0" borderId="15" xfId="55" applyFont="1" applyBorder="1" applyAlignment="1">
      <alignment horizontal="center"/>
    </xf>
    <xf numFmtId="0" fontId="4" fillId="0" borderId="15" xfId="55" applyNumberFormat="1" applyFont="1" applyFill="1" applyBorder="1" applyAlignment="1">
      <alignment horizontal="center"/>
    </xf>
    <xf numFmtId="0" fontId="53" fillId="0" borderId="15" xfId="55" applyFont="1" applyFill="1" applyBorder="1" applyAlignment="1"/>
    <xf numFmtId="0" fontId="29" fillId="0" borderId="15" xfId="55" applyNumberFormat="1" applyFont="1" applyFill="1" applyBorder="1" applyAlignment="1">
      <alignment horizontal="left"/>
    </xf>
    <xf numFmtId="0" fontId="4" fillId="0" borderId="16" xfId="55" applyNumberFormat="1" applyFont="1" applyFill="1" applyBorder="1" applyAlignment="1">
      <alignment horizontal="center"/>
    </xf>
    <xf numFmtId="0" fontId="51" fillId="7" borderId="17" xfId="55" applyFont="1" applyFill="1" applyBorder="1" applyAlignment="1">
      <alignment horizontal="center" wrapText="1"/>
    </xf>
    <xf numFmtId="0" fontId="4" fillId="0" borderId="0" xfId="55" applyNumberFormat="1" applyFont="1" applyBorder="1" applyAlignment="1">
      <alignment horizontal="center"/>
    </xf>
    <xf numFmtId="0" fontId="4" fillId="0" borderId="4" xfId="55" applyFont="1" applyBorder="1" applyAlignment="1"/>
    <xf numFmtId="0" fontId="4" fillId="0" borderId="9" xfId="55" applyFont="1" applyBorder="1" applyAlignment="1"/>
    <xf numFmtId="0" fontId="13" fillId="0" borderId="0" xfId="55" applyFont="1" applyBorder="1" applyAlignment="1"/>
    <xf numFmtId="173" fontId="4" fillId="0" borderId="10" xfId="35" applyNumberFormat="1" applyFont="1" applyFill="1" applyBorder="1" applyAlignment="1">
      <alignment horizontal="right"/>
    </xf>
    <xf numFmtId="0" fontId="54" fillId="0" borderId="0" xfId="55" applyNumberFormat="1" applyFont="1" applyFill="1" applyBorder="1" applyAlignment="1">
      <alignment horizontal="left"/>
    </xf>
    <xf numFmtId="3" fontId="4" fillId="0" borderId="0" xfId="55" applyNumberFormat="1" applyFont="1" applyBorder="1" applyAlignment="1">
      <alignment horizontal="right"/>
    </xf>
    <xf numFmtId="173" fontId="4" fillId="0" borderId="0" xfId="35" applyNumberFormat="1" applyFont="1" applyBorder="1" applyAlignment="1"/>
    <xf numFmtId="173" fontId="4" fillId="0" borderId="9" xfId="35" applyNumberFormat="1" applyFont="1" applyBorder="1" applyAlignment="1">
      <alignment horizontal="right"/>
    </xf>
    <xf numFmtId="173" fontId="4" fillId="0" borderId="9" xfId="35" applyNumberFormat="1" applyFont="1" applyFill="1" applyBorder="1" applyAlignment="1">
      <alignment horizontal="right"/>
    </xf>
    <xf numFmtId="0" fontId="4" fillId="0" borderId="9" xfId="55" applyNumberFormat="1" applyFont="1" applyFill="1" applyBorder="1" applyAlignment="1">
      <alignment horizontal="left"/>
    </xf>
    <xf numFmtId="173" fontId="4" fillId="0" borderId="0" xfId="55" applyNumberFormat="1" applyFont="1" applyBorder="1" applyAlignment="1"/>
    <xf numFmtId="3" fontId="4" fillId="0" borderId="9" xfId="55" applyNumberFormat="1" applyFont="1" applyBorder="1" applyAlignment="1">
      <alignment horizontal="left"/>
    </xf>
    <xf numFmtId="0" fontId="4" fillId="0" borderId="9" xfId="55" applyFont="1" applyBorder="1" applyAlignment="1">
      <alignment horizontal="left"/>
    </xf>
    <xf numFmtId="0" fontId="4" fillId="0" borderId="9" xfId="55" applyFont="1" applyBorder="1" applyAlignment="1">
      <alignment horizontal="right"/>
    </xf>
    <xf numFmtId="0" fontId="11" fillId="6" borderId="0" xfId="60" quotePrefix="1" applyNumberFormat="1" applyFont="1" applyFill="1" applyAlignment="1" applyProtection="1">
      <alignment horizontal="right"/>
      <protection locked="0"/>
    </xf>
    <xf numFmtId="0" fontId="11" fillId="6" borderId="0" xfId="60" applyNumberFormat="1" applyFont="1" applyFill="1"/>
    <xf numFmtId="0" fontId="24" fillId="6" borderId="0" xfId="60" applyFill="1" applyAlignment="1"/>
    <xf numFmtId="172" fontId="6" fillId="0" borderId="0" xfId="0" applyFont="1" applyAlignment="1">
      <alignment horizontal="center"/>
    </xf>
    <xf numFmtId="0" fontId="24" fillId="0" borderId="0" xfId="60" applyFont="1" applyAlignment="1">
      <alignment horizontal="right"/>
    </xf>
    <xf numFmtId="172" fontId="58" fillId="0" borderId="0" xfId="0" applyFont="1"/>
    <xf numFmtId="172" fontId="0" fillId="0" borderId="0" xfId="0"/>
    <xf numFmtId="173" fontId="58" fillId="0" borderId="0" xfId="0" applyNumberFormat="1" applyFont="1" applyProtection="1">
      <protection locked="0"/>
    </xf>
    <xf numFmtId="173" fontId="0" fillId="0" borderId="0" xfId="0" applyNumberFormat="1"/>
    <xf numFmtId="178" fontId="0" fillId="0" borderId="0" xfId="0" applyNumberFormat="1"/>
    <xf numFmtId="174" fontId="0" fillId="0" borderId="0" xfId="41" applyNumberFormat="1" applyFont="1"/>
    <xf numFmtId="174" fontId="0" fillId="0" borderId="0" xfId="0" applyNumberFormat="1"/>
    <xf numFmtId="173" fontId="4" fillId="0" borderId="0" xfId="34" applyNumberFormat="1" applyFont="1" applyFill="1" applyBorder="1" applyAlignment="1">
      <alignment horizontal="center"/>
    </xf>
    <xf numFmtId="0" fontId="50" fillId="0" borderId="0" xfId="55" applyFont="1" applyBorder="1" applyAlignment="1"/>
    <xf numFmtId="0" fontId="46" fillId="0" borderId="0" xfId="55" applyFont="1" applyBorder="1"/>
    <xf numFmtId="172" fontId="11" fillId="0" borderId="0" xfId="0" applyFont="1" applyFill="1" applyProtection="1">
      <protection locked="0"/>
    </xf>
    <xf numFmtId="172" fontId="48" fillId="0" borderId="0" xfId="0" applyFont="1" applyFill="1" applyAlignment="1" applyProtection="1">
      <alignment horizontal="center"/>
      <protection locked="0"/>
    </xf>
    <xf numFmtId="173" fontId="48" fillId="0" borderId="0" xfId="0" applyNumberFormat="1" applyFont="1" applyFill="1" applyProtection="1">
      <protection locked="0"/>
    </xf>
    <xf numFmtId="172" fontId="47" fillId="0" borderId="0" xfId="0" applyFont="1" applyFill="1" applyAlignment="1" applyProtection="1">
      <alignment horizontal="center"/>
      <protection locked="0"/>
    </xf>
    <xf numFmtId="173" fontId="48" fillId="0" borderId="4" xfId="0" applyNumberFormat="1" applyFont="1" applyFill="1" applyBorder="1" applyProtection="1">
      <protection locked="0"/>
    </xf>
    <xf numFmtId="172" fontId="48" fillId="0" borderId="4" xfId="0" applyFont="1" applyFill="1" applyBorder="1" applyAlignment="1" applyProtection="1">
      <alignment horizontal="center"/>
      <protection locked="0"/>
    </xf>
    <xf numFmtId="172" fontId="11" fillId="0" borderId="4" xfId="0" applyFont="1" applyFill="1" applyBorder="1" applyProtection="1">
      <protection locked="0"/>
    </xf>
    <xf numFmtId="0" fontId="47" fillId="0" borderId="0" xfId="0" applyNumberFormat="1" applyFont="1" applyFill="1" applyAlignment="1" applyProtection="1">
      <alignment horizontal="left"/>
      <protection locked="0"/>
    </xf>
    <xf numFmtId="172" fontId="47" fillId="0" borderId="0" xfId="0" applyFont="1" applyFill="1" applyAlignment="1" applyProtection="1">
      <alignment horizontal="center" wrapText="1"/>
      <protection locked="0"/>
    </xf>
    <xf numFmtId="173" fontId="47" fillId="0" borderId="0" xfId="0" applyNumberFormat="1" applyFont="1" applyFill="1" applyAlignment="1" applyProtection="1">
      <alignment horizontal="center" wrapText="1"/>
      <protection locked="0"/>
    </xf>
    <xf numFmtId="173" fontId="47" fillId="0" borderId="0" xfId="0" applyNumberFormat="1" applyFont="1" applyFill="1" applyAlignment="1" applyProtection="1">
      <alignment horizontal="center"/>
      <protection locked="0"/>
    </xf>
    <xf numFmtId="178" fontId="48" fillId="0" borderId="0" xfId="64" applyNumberFormat="1" applyFont="1" applyFill="1" applyProtection="1">
      <protection locked="0"/>
    </xf>
    <xf numFmtId="173" fontId="48" fillId="0" borderId="0" xfId="0" applyNumberFormat="1" applyFont="1" applyFill="1" applyAlignment="1" applyProtection="1">
      <alignment horizontal="center"/>
      <protection locked="0"/>
    </xf>
    <xf numFmtId="173" fontId="48" fillId="0" borderId="6" xfId="32" applyNumberFormat="1" applyFont="1" applyFill="1" applyBorder="1" applyProtection="1">
      <protection locked="0"/>
    </xf>
    <xf numFmtId="172" fontId="0" fillId="0" borderId="0" xfId="0" applyFill="1"/>
    <xf numFmtId="0" fontId="4" fillId="0" borderId="0" xfId="53" applyFont="1"/>
    <xf numFmtId="172" fontId="58" fillId="0" borderId="0" xfId="0" applyFont="1" applyFill="1" applyProtection="1">
      <protection locked="0"/>
    </xf>
    <xf numFmtId="172" fontId="0" fillId="0" borderId="0" xfId="0" applyFill="1" applyProtection="1">
      <protection locked="0"/>
    </xf>
    <xf numFmtId="172" fontId="48" fillId="0" borderId="0" xfId="0" applyFont="1" applyFill="1" applyProtection="1">
      <protection locked="0"/>
    </xf>
    <xf numFmtId="172" fontId="48" fillId="0" borderId="24" xfId="0" applyFont="1" applyFill="1" applyBorder="1" applyAlignment="1" applyProtection="1">
      <alignment horizontal="center" wrapText="1"/>
      <protection locked="0"/>
    </xf>
    <xf numFmtId="172" fontId="48" fillId="0" borderId="25" xfId="0" applyFont="1" applyFill="1" applyBorder="1" applyAlignment="1" applyProtection="1">
      <alignment horizontal="center" wrapText="1"/>
      <protection locked="0"/>
    </xf>
    <xf numFmtId="172" fontId="48" fillId="0" borderId="25" xfId="0" applyFont="1" applyFill="1" applyBorder="1" applyProtection="1">
      <protection locked="0"/>
    </xf>
    <xf numFmtId="5" fontId="48" fillId="0" borderId="26" xfId="0" applyNumberFormat="1" applyFont="1" applyFill="1" applyBorder="1" applyAlignment="1" applyProtection="1">
      <alignment horizontal="center"/>
      <protection locked="0"/>
    </xf>
    <xf numFmtId="173" fontId="48" fillId="0" borderId="0" xfId="0" applyNumberFormat="1" applyFont="1" applyFill="1" applyAlignment="1" applyProtection="1">
      <alignment horizontal="left"/>
      <protection locked="0"/>
    </xf>
    <xf numFmtId="172" fontId="55" fillId="0" borderId="0" xfId="0" applyFont="1" applyFill="1" applyAlignment="1" applyProtection="1">
      <alignment horizontal="center"/>
      <protection locked="0"/>
    </xf>
    <xf numFmtId="173" fontId="48" fillId="0" borderId="0" xfId="32" applyNumberFormat="1" applyFont="1" applyFill="1" applyProtection="1">
      <protection locked="0"/>
    </xf>
    <xf numFmtId="178" fontId="48" fillId="0" borderId="0" xfId="0" applyNumberFormat="1" applyFont="1" applyFill="1" applyProtection="1">
      <protection locked="0"/>
    </xf>
    <xf numFmtId="173" fontId="47" fillId="0" borderId="0" xfId="32" applyNumberFormat="1" applyFont="1" applyFill="1" applyProtection="1">
      <protection locked="0"/>
    </xf>
    <xf numFmtId="172" fontId="58" fillId="0" borderId="0" xfId="0" applyFont="1" applyFill="1"/>
    <xf numFmtId="173" fontId="47" fillId="0" borderId="0" xfId="32" applyNumberFormat="1" applyFont="1" applyFill="1" applyAlignment="1" applyProtection="1">
      <alignment horizontal="center"/>
      <protection locked="0"/>
    </xf>
    <xf numFmtId="172" fontId="55" fillId="0" borderId="0" xfId="0" applyFont="1" applyFill="1" applyProtection="1">
      <protection locked="0"/>
    </xf>
    <xf numFmtId="173" fontId="47" fillId="0" borderId="0" xfId="0" applyNumberFormat="1" applyFont="1" applyFill="1" applyProtection="1">
      <protection locked="0"/>
    </xf>
    <xf numFmtId="174" fontId="58" fillId="0" borderId="0" xfId="41" applyNumberFormat="1" applyFont="1" applyFill="1"/>
    <xf numFmtId="0" fontId="6" fillId="0" borderId="0" xfId="55" applyFont="1" applyFill="1"/>
    <xf numFmtId="0" fontId="33" fillId="0" borderId="0" xfId="55" applyFont="1" applyFill="1" applyBorder="1"/>
    <xf numFmtId="0" fontId="4" fillId="0" borderId="0" xfId="60" applyNumberFormat="1" applyFont="1" applyFill="1" applyBorder="1" applyAlignment="1"/>
    <xf numFmtId="0" fontId="63" fillId="0" borderId="0" xfId="55" applyNumberFormat="1" applyFont="1" applyFill="1" applyBorder="1" applyAlignment="1">
      <alignment horizontal="left"/>
    </xf>
    <xf numFmtId="172" fontId="0" fillId="0" borderId="0" xfId="0" applyFill="1" applyBorder="1" applyAlignment="1"/>
    <xf numFmtId="172" fontId="14" fillId="0" borderId="0" xfId="0" applyFont="1" applyFill="1" applyBorder="1" applyAlignment="1"/>
    <xf numFmtId="0" fontId="14" fillId="0" borderId="0" xfId="55" applyFont="1" applyFill="1" applyBorder="1" applyAlignment="1"/>
    <xf numFmtId="3" fontId="14" fillId="0" borderId="0" xfId="55" applyNumberFormat="1" applyFont="1" applyFill="1" applyBorder="1" applyAlignment="1">
      <alignment horizontal="center"/>
    </xf>
    <xf numFmtId="0" fontId="14" fillId="0" borderId="0" xfId="55" applyFont="1" applyFill="1" applyBorder="1" applyAlignment="1">
      <alignment horizontal="center"/>
    </xf>
    <xf numFmtId="172" fontId="14" fillId="0" borderId="9" xfId="0" applyFont="1" applyFill="1" applyBorder="1" applyAlignment="1"/>
    <xf numFmtId="0" fontId="29" fillId="0" borderId="16" xfId="55" applyFont="1" applyFill="1" applyBorder="1" applyAlignment="1">
      <alignment horizontal="center" wrapText="1"/>
    </xf>
    <xf numFmtId="0" fontId="29" fillId="0" borderId="15" xfId="54" applyFont="1" applyFill="1" applyBorder="1" applyAlignment="1">
      <alignment horizontal="center" wrapText="1"/>
    </xf>
    <xf numFmtId="0" fontId="56" fillId="0" borderId="10" xfId="55" applyNumberFormat="1" applyFont="1" applyFill="1" applyBorder="1" applyAlignment="1">
      <alignment horizontal="center"/>
    </xf>
    <xf numFmtId="0" fontId="56" fillId="0" borderId="0" xfId="55" applyFont="1" applyFill="1" applyBorder="1"/>
    <xf numFmtId="0" fontId="56" fillId="0" borderId="0" xfId="55" applyFont="1" applyFill="1" applyBorder="1" applyAlignment="1"/>
    <xf numFmtId="3" fontId="56" fillId="0" borderId="0" xfId="55" applyNumberFormat="1" applyFont="1" applyFill="1" applyBorder="1" applyAlignment="1">
      <alignment horizontal="center"/>
    </xf>
    <xf numFmtId="0" fontId="56" fillId="0" borderId="10" xfId="55" applyFont="1" applyFill="1" applyBorder="1"/>
    <xf numFmtId="0" fontId="56" fillId="0" borderId="9" xfId="55" applyFont="1" applyFill="1" applyBorder="1"/>
    <xf numFmtId="0" fontId="56" fillId="0" borderId="13" xfId="55" applyNumberFormat="1" applyFont="1" applyFill="1" applyBorder="1" applyAlignment="1">
      <alignment horizontal="center"/>
    </xf>
    <xf numFmtId="0" fontId="56" fillId="0" borderId="4" xfId="55" applyNumberFormat="1" applyFont="1" applyFill="1" applyBorder="1" applyAlignment="1">
      <alignment horizontal="right"/>
    </xf>
    <xf numFmtId="0" fontId="56" fillId="0" borderId="4" xfId="55" applyNumberFormat="1" applyFont="1" applyFill="1" applyBorder="1" applyAlignment="1">
      <alignment horizontal="left"/>
    </xf>
    <xf numFmtId="0" fontId="56" fillId="0" borderId="4" xfId="55" applyFont="1" applyFill="1" applyBorder="1" applyAlignment="1"/>
    <xf numFmtId="0" fontId="56" fillId="0" borderId="4" xfId="55" applyNumberFormat="1" applyFont="1" applyFill="1" applyBorder="1" applyAlignment="1">
      <alignment horizontal="center"/>
    </xf>
    <xf numFmtId="0" fontId="56" fillId="0" borderId="0" xfId="55" applyFont="1" applyFill="1"/>
    <xf numFmtId="173" fontId="56" fillId="0" borderId="4" xfId="55" applyNumberFormat="1" applyFont="1" applyFill="1" applyBorder="1" applyAlignment="1">
      <alignment horizontal="center"/>
    </xf>
    <xf numFmtId="173" fontId="24" fillId="0" borderId="0" xfId="32" applyNumberFormat="1" applyFont="1" applyFill="1" applyAlignment="1"/>
    <xf numFmtId="0" fontId="11" fillId="0" borderId="0" xfId="60" quotePrefix="1" applyNumberFormat="1" applyFont="1" applyFill="1" applyAlignment="1">
      <alignment horizontal="left"/>
    </xf>
    <xf numFmtId="0" fontId="39" fillId="0" borderId="0" xfId="60" applyNumberFormat="1" applyFont="1" applyFill="1" applyAlignment="1" applyProtection="1">
      <alignment horizontal="center"/>
      <protection locked="0"/>
    </xf>
    <xf numFmtId="0" fontId="14" fillId="0" borderId="0" xfId="55" applyNumberFormat="1" applyFont="1" applyFill="1" applyBorder="1" applyAlignment="1">
      <alignment horizontal="left"/>
    </xf>
    <xf numFmtId="0" fontId="11" fillId="0" borderId="6" xfId="60" applyNumberFormat="1" applyFont="1" applyBorder="1" applyAlignment="1"/>
    <xf numFmtId="3" fontId="11" fillId="0" borderId="6" xfId="60" applyNumberFormat="1" applyFont="1" applyFill="1" applyBorder="1" applyAlignment="1"/>
    <xf numFmtId="173" fontId="11" fillId="0" borderId="6" xfId="32" applyNumberFormat="1" applyFont="1" applyFill="1" applyBorder="1" applyAlignment="1"/>
    <xf numFmtId="3" fontId="11" fillId="0" borderId="6" xfId="60" applyNumberFormat="1" applyFont="1" applyBorder="1" applyAlignment="1"/>
    <xf numFmtId="173" fontId="11" fillId="0" borderId="6" xfId="32" applyNumberFormat="1" applyFont="1" applyBorder="1" applyAlignment="1"/>
    <xf numFmtId="0" fontId="0" fillId="0" borderId="6" xfId="60" applyFont="1" applyBorder="1" applyAlignment="1"/>
    <xf numFmtId="0" fontId="11" fillId="0" borderId="6" xfId="60" applyNumberFormat="1" applyFont="1" applyFill="1" applyBorder="1" applyAlignment="1"/>
    <xf numFmtId="173" fontId="24" fillId="0" borderId="6" xfId="32" applyNumberFormat="1" applyFont="1" applyBorder="1" applyAlignment="1"/>
    <xf numFmtId="0" fontId="24" fillId="0" borderId="6" xfId="60" applyBorder="1" applyAlignment="1"/>
    <xf numFmtId="10" fontId="11" fillId="0" borderId="6" xfId="60" applyNumberFormat="1" applyFont="1" applyBorder="1" applyAlignment="1">
      <alignment horizontal="left"/>
    </xf>
    <xf numFmtId="0" fontId="11" fillId="6" borderId="0" xfId="60" applyNumberFormat="1" applyFont="1" applyFill="1" applyAlignment="1">
      <alignment horizontal="left"/>
    </xf>
    <xf numFmtId="3" fontId="0" fillId="0" borderId="0" xfId="60" applyNumberFormat="1" applyFont="1" applyAlignment="1">
      <alignment horizontal="right"/>
    </xf>
    <xf numFmtId="43" fontId="14" fillId="0" borderId="0" xfId="55" applyNumberFormat="1" applyFont="1" applyFill="1" applyBorder="1" applyAlignment="1">
      <alignment horizontal="center"/>
    </xf>
    <xf numFmtId="173" fontId="4" fillId="6" borderId="0" xfId="32" applyNumberFormat="1" applyFont="1" applyFill="1" applyBorder="1"/>
    <xf numFmtId="0" fontId="54" fillId="0" borderId="15" xfId="55" applyFont="1" applyBorder="1" applyAlignment="1">
      <alignment horizontal="left"/>
    </xf>
    <xf numFmtId="0" fontId="4" fillId="0" borderId="9" xfId="55" applyFont="1" applyFill="1" applyBorder="1" applyAlignment="1">
      <alignment horizontal="left" wrapText="1"/>
    </xf>
    <xf numFmtId="0" fontId="4" fillId="0" borderId="12" xfId="55" applyFont="1" applyFill="1" applyBorder="1" applyAlignment="1">
      <alignment horizontal="left" wrapText="1"/>
    </xf>
    <xf numFmtId="173" fontId="11" fillId="0" borderId="0" xfId="32" applyNumberFormat="1" applyFont="1" applyFill="1"/>
    <xf numFmtId="0" fontId="4" fillId="6" borderId="0" xfId="55" applyFont="1" applyFill="1" applyBorder="1" applyAlignment="1">
      <alignment horizontal="center"/>
    </xf>
    <xf numFmtId="0" fontId="48" fillId="0" borderId="0" xfId="55" applyFont="1" applyFill="1" applyAlignment="1">
      <alignment vertical="top"/>
    </xf>
    <xf numFmtId="0" fontId="4" fillId="0" borderId="0" xfId="55" applyFill="1" applyAlignment="1">
      <alignment vertical="top"/>
    </xf>
    <xf numFmtId="179" fontId="11" fillId="0" borderId="0" xfId="32" applyNumberFormat="1" applyFont="1" applyFill="1" applyAlignment="1">
      <alignment horizontal="right"/>
    </xf>
    <xf numFmtId="10" fontId="11" fillId="0" borderId="0" xfId="64" applyNumberFormat="1" applyFont="1" applyBorder="1" applyAlignment="1"/>
    <xf numFmtId="172" fontId="48" fillId="6" borderId="0" xfId="0" applyFont="1" applyFill="1" applyProtection="1">
      <protection locked="0"/>
    </xf>
    <xf numFmtId="0" fontId="48" fillId="6" borderId="0" xfId="0" applyNumberFormat="1" applyFont="1" applyFill="1" applyAlignment="1" applyProtection="1">
      <alignment horizontal="center"/>
      <protection locked="0"/>
    </xf>
    <xf numFmtId="0" fontId="48" fillId="0" borderId="0" xfId="0" applyNumberFormat="1" applyFont="1" applyFill="1" applyAlignment="1" applyProtection="1">
      <alignment horizontal="center"/>
      <protection locked="0"/>
    </xf>
    <xf numFmtId="169" fontId="48" fillId="6" borderId="26" xfId="0" applyNumberFormat="1" applyFont="1" applyFill="1" applyBorder="1" applyAlignment="1" applyProtection="1">
      <alignment horizontal="center"/>
      <protection locked="0"/>
    </xf>
    <xf numFmtId="173" fontId="48" fillId="0" borderId="0" xfId="32" applyNumberFormat="1" applyFont="1" applyFill="1"/>
    <xf numFmtId="178" fontId="48" fillId="6" borderId="0" xfId="64" applyNumberFormat="1" applyFont="1" applyFill="1" applyProtection="1">
      <protection locked="0"/>
    </xf>
    <xf numFmtId="0" fontId="11" fillId="0" borderId="0" xfId="0" applyNumberFormat="1" applyFont="1" applyFill="1" applyBorder="1" applyAlignment="1"/>
    <xf numFmtId="0" fontId="64" fillId="0" borderId="0" xfId="0" applyNumberFormat="1" applyFont="1" applyFill="1" applyBorder="1" applyAlignment="1"/>
    <xf numFmtId="0" fontId="4" fillId="0" borderId="0" xfId="55" applyNumberFormat="1" applyFont="1" applyBorder="1" applyAlignment="1">
      <alignment horizontal="left"/>
    </xf>
    <xf numFmtId="164" fontId="4" fillId="6" borderId="0" xfId="66" applyNumberFormat="1" applyFont="1" applyFill="1" applyBorder="1" applyAlignment="1">
      <alignment horizontal="center"/>
    </xf>
    <xf numFmtId="9" fontId="4" fillId="6" borderId="0" xfId="66" applyFont="1" applyFill="1" applyBorder="1" applyAlignment="1">
      <alignment horizontal="center"/>
    </xf>
    <xf numFmtId="172" fontId="6" fillId="0" borderId="0" xfId="0" applyFont="1" applyFill="1" applyAlignment="1" applyProtection="1">
      <protection locked="0"/>
    </xf>
    <xf numFmtId="172" fontId="4" fillId="0" borderId="0" xfId="0" applyFont="1"/>
    <xf numFmtId="173" fontId="4" fillId="0" borderId="0" xfId="35" applyNumberFormat="1" applyFont="1" applyAlignment="1"/>
    <xf numFmtId="172" fontId="4" fillId="0" borderId="0" xfId="0" applyFont="1" applyBorder="1" applyAlignment="1">
      <alignment horizontal="centerContinuous"/>
    </xf>
    <xf numFmtId="0" fontId="4" fillId="0" borderId="10" xfId="55" applyFont="1" applyFill="1" applyBorder="1"/>
    <xf numFmtId="0" fontId="66" fillId="0" borderId="0" xfId="53" applyFont="1"/>
    <xf numFmtId="0" fontId="11" fillId="0" borderId="0" xfId="53" applyFont="1"/>
    <xf numFmtId="0" fontId="11" fillId="0" borderId="0" xfId="53" applyFont="1" applyFill="1"/>
    <xf numFmtId="0" fontId="11" fillId="0" borderId="0" xfId="53" applyFont="1" applyFill="1" applyAlignment="1"/>
    <xf numFmtId="0" fontId="11" fillId="0" borderId="0" xfId="53" applyFont="1" applyFill="1" applyAlignment="1">
      <alignment horizontal="center"/>
    </xf>
    <xf numFmtId="0" fontId="11" fillId="0" borderId="0" xfId="53" applyFont="1" applyBorder="1"/>
    <xf numFmtId="0" fontId="11" fillId="0" borderId="0" xfId="53" applyFont="1" applyBorder="1" applyAlignment="1"/>
    <xf numFmtId="0" fontId="11" fillId="0" borderId="0" xfId="53" applyFont="1" applyFill="1" applyBorder="1"/>
    <xf numFmtId="41" fontId="6" fillId="0" borderId="0" xfId="53" applyNumberFormat="1" applyFont="1" applyBorder="1" applyAlignment="1">
      <alignment horizontal="center"/>
    </xf>
    <xf numFmtId="0" fontId="11" fillId="0" borderId="0" xfId="53" applyFont="1" applyFill="1" applyBorder="1" applyAlignment="1">
      <alignment horizontal="left"/>
    </xf>
    <xf numFmtId="0" fontId="11" fillId="0" borderId="0" xfId="53" applyFont="1" applyAlignment="1">
      <alignment horizontal="left"/>
    </xf>
    <xf numFmtId="0" fontId="48" fillId="0" borderId="0" xfId="53" applyFont="1" applyFill="1" applyAlignment="1">
      <alignment horizontal="left"/>
    </xf>
    <xf numFmtId="0" fontId="48" fillId="0" borderId="0" xfId="53" applyFont="1" applyFill="1"/>
    <xf numFmtId="0" fontId="48" fillId="0" borderId="0" xfId="53" applyFont="1" applyFill="1" applyAlignment="1">
      <alignment horizontal="right"/>
    </xf>
    <xf numFmtId="37" fontId="48" fillId="0" borderId="0" xfId="53" applyNumberFormat="1" applyFont="1" applyFill="1"/>
    <xf numFmtId="37" fontId="48" fillId="0" borderId="0" xfId="53" applyNumberFormat="1" applyFont="1" applyFill="1" applyAlignment="1">
      <alignment horizontal="left"/>
    </xf>
    <xf numFmtId="43" fontId="48" fillId="0" borderId="0" xfId="53" applyNumberFormat="1" applyFont="1" applyFill="1"/>
    <xf numFmtId="0" fontId="48" fillId="6" borderId="30" xfId="53" applyFont="1" applyFill="1" applyBorder="1"/>
    <xf numFmtId="41" fontId="48" fillId="6" borderId="7" xfId="53" applyNumberFormat="1" applyFont="1" applyFill="1" applyBorder="1"/>
    <xf numFmtId="41" fontId="48" fillId="6" borderId="7" xfId="33" applyFont="1" applyFill="1" applyBorder="1"/>
    <xf numFmtId="0" fontId="48" fillId="6" borderId="31" xfId="53" applyFont="1" applyFill="1" applyBorder="1" applyAlignment="1">
      <alignment wrapText="1"/>
    </xf>
    <xf numFmtId="0" fontId="48" fillId="6" borderId="30" xfId="53" applyFont="1" applyFill="1" applyBorder="1" applyAlignment="1">
      <alignment wrapText="1"/>
    </xf>
    <xf numFmtId="0" fontId="48" fillId="6" borderId="7" xfId="53" applyFont="1" applyFill="1" applyBorder="1"/>
    <xf numFmtId="37" fontId="48" fillId="0" borderId="31" xfId="53" applyNumberFormat="1" applyFont="1" applyFill="1" applyBorder="1" applyAlignment="1">
      <alignment wrapText="1"/>
    </xf>
    <xf numFmtId="173" fontId="48" fillId="6" borderId="7" xfId="32" applyNumberFormat="1" applyFont="1" applyFill="1" applyBorder="1"/>
    <xf numFmtId="173" fontId="48" fillId="6" borderId="7" xfId="32" applyNumberFormat="1" applyFont="1" applyFill="1" applyBorder="1" applyAlignment="1">
      <alignment horizontal="right"/>
    </xf>
    <xf numFmtId="173" fontId="48" fillId="6" borderId="7" xfId="32" applyNumberFormat="1" applyFont="1" applyFill="1" applyBorder="1" applyAlignment="1">
      <alignment horizontal="center"/>
    </xf>
    <xf numFmtId="173" fontId="48" fillId="6" borderId="32" xfId="32" applyNumberFormat="1" applyFont="1" applyFill="1" applyBorder="1"/>
    <xf numFmtId="0" fontId="48" fillId="6" borderId="33" xfId="53" applyFont="1" applyFill="1" applyBorder="1" applyAlignment="1">
      <alignment wrapText="1"/>
    </xf>
    <xf numFmtId="0" fontId="48" fillId="0" borderId="0" xfId="53" applyFont="1" applyBorder="1"/>
    <xf numFmtId="0" fontId="48" fillId="0" borderId="0" xfId="53" applyFont="1" applyFill="1" applyBorder="1" applyAlignment="1">
      <alignment wrapText="1"/>
    </xf>
    <xf numFmtId="0" fontId="48" fillId="0" borderId="0" xfId="53" applyFont="1" applyBorder="1" applyAlignment="1">
      <alignment horizontal="left"/>
    </xf>
    <xf numFmtId="37" fontId="48" fillId="6" borderId="34" xfId="53" applyNumberFormat="1" applyFont="1" applyFill="1" applyBorder="1" applyAlignment="1">
      <alignment horizontal="center"/>
    </xf>
    <xf numFmtId="37" fontId="48" fillId="6" borderId="7" xfId="53" applyNumberFormat="1" applyFont="1" applyFill="1" applyBorder="1"/>
    <xf numFmtId="0" fontId="48" fillId="6" borderId="34" xfId="53" applyFont="1" applyFill="1" applyBorder="1" applyAlignment="1">
      <alignment horizontal="center"/>
    </xf>
    <xf numFmtId="173" fontId="48" fillId="0" borderId="7" xfId="32" applyNumberFormat="1" applyFont="1" applyFill="1" applyBorder="1"/>
    <xf numFmtId="0" fontId="48" fillId="0" borderId="0" xfId="53" applyFont="1" applyFill="1" applyBorder="1"/>
    <xf numFmtId="37" fontId="48" fillId="0" borderId="0" xfId="53" applyNumberFormat="1" applyFont="1" applyFill="1" applyBorder="1"/>
    <xf numFmtId="0" fontId="48" fillId="0" borderId="0" xfId="53" applyFont="1" applyFill="1" applyBorder="1" applyAlignment="1">
      <alignment horizontal="center"/>
    </xf>
    <xf numFmtId="37" fontId="48" fillId="0" borderId="0" xfId="53" applyNumberFormat="1" applyFont="1" applyFill="1" applyBorder="1" applyAlignment="1">
      <alignment horizontal="center"/>
    </xf>
    <xf numFmtId="173" fontId="48" fillId="6" borderId="32" xfId="32" applyNumberFormat="1" applyFont="1" applyFill="1" applyBorder="1" applyAlignment="1">
      <alignment horizontal="right"/>
    </xf>
    <xf numFmtId="173" fontId="48" fillId="0" borderId="0" xfId="53" applyNumberFormat="1"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Continuous"/>
    </xf>
    <xf numFmtId="0" fontId="48" fillId="0" borderId="0" xfId="53" applyFont="1" applyFill="1" applyBorder="1" applyAlignment="1">
      <alignment horizontal="left"/>
    </xf>
    <xf numFmtId="0" fontId="68" fillId="0" borderId="0" xfId="53" applyFont="1" applyFill="1" applyAlignment="1">
      <alignment horizontal="center"/>
    </xf>
    <xf numFmtId="0" fontId="48" fillId="0" borderId="0" xfId="53" applyFont="1" applyFill="1" applyAlignment="1">
      <alignment horizontal="center"/>
    </xf>
    <xf numFmtId="0" fontId="48" fillId="0" borderId="34" xfId="53" applyFont="1" applyBorder="1"/>
    <xf numFmtId="173" fontId="48" fillId="0" borderId="7" xfId="32" applyNumberFormat="1" applyFont="1" applyBorder="1"/>
    <xf numFmtId="0" fontId="48" fillId="0" borderId="35" xfId="53" applyFont="1" applyFill="1" applyBorder="1"/>
    <xf numFmtId="0" fontId="48" fillId="0" borderId="36" xfId="53" applyFont="1" applyFill="1" applyBorder="1"/>
    <xf numFmtId="0" fontId="48" fillId="0" borderId="37" xfId="53" applyFont="1" applyFill="1" applyBorder="1"/>
    <xf numFmtId="173" fontId="48" fillId="0" borderId="38" xfId="32" applyNumberFormat="1" applyFont="1" applyFill="1" applyBorder="1"/>
    <xf numFmtId="0" fontId="48" fillId="0" borderId="39" xfId="53" applyFont="1" applyFill="1" applyBorder="1" applyAlignment="1">
      <alignment wrapText="1"/>
    </xf>
    <xf numFmtId="37" fontId="48" fillId="0" borderId="0" xfId="53" applyNumberFormat="1" applyFont="1" applyFill="1" applyBorder="1" applyAlignment="1">
      <alignment wrapText="1"/>
    </xf>
    <xf numFmtId="0" fontId="48" fillId="0" borderId="30" xfId="53" applyFont="1" applyFill="1" applyBorder="1" applyAlignment="1"/>
    <xf numFmtId="0" fontId="48" fillId="0" borderId="30" xfId="53" applyFont="1" applyFill="1" applyBorder="1"/>
    <xf numFmtId="0" fontId="48" fillId="0" borderId="40" xfId="53" applyFont="1" applyFill="1" applyBorder="1"/>
    <xf numFmtId="0" fontId="48" fillId="0" borderId="34" xfId="53" applyFont="1" applyFill="1" applyBorder="1" applyAlignment="1"/>
    <xf numFmtId="0" fontId="48" fillId="0" borderId="34" xfId="53" applyFont="1" applyFill="1" applyBorder="1"/>
    <xf numFmtId="0" fontId="48" fillId="0" borderId="41" xfId="53" applyFont="1" applyFill="1" applyBorder="1"/>
    <xf numFmtId="173" fontId="48" fillId="0" borderId="38" xfId="32" applyNumberFormat="1" applyFont="1" applyFill="1" applyBorder="1" applyAlignment="1">
      <alignment horizontal="right"/>
    </xf>
    <xf numFmtId="0" fontId="46" fillId="0" borderId="0" xfId="53" applyFont="1" applyFill="1" applyBorder="1"/>
    <xf numFmtId="41" fontId="48" fillId="0" borderId="0" xfId="53" applyNumberFormat="1" applyFont="1" applyFill="1" applyBorder="1" applyAlignment="1">
      <alignment horizontal="center"/>
    </xf>
    <xf numFmtId="0" fontId="68" fillId="0" borderId="0" xfId="53" applyFont="1" applyFill="1" applyAlignment="1">
      <alignment horizontal="left"/>
    </xf>
    <xf numFmtId="0" fontId="68" fillId="0" borderId="0" xfId="53" applyFont="1" applyFill="1"/>
    <xf numFmtId="173" fontId="68" fillId="0" borderId="0" xfId="32" applyNumberFormat="1" applyFont="1" applyFill="1"/>
    <xf numFmtId="37" fontId="68" fillId="0" borderId="0" xfId="53" applyNumberFormat="1" applyFont="1" applyFill="1"/>
    <xf numFmtId="37" fontId="68" fillId="0" borderId="0" xfId="53" applyNumberFormat="1" applyFont="1" applyFill="1" applyAlignment="1">
      <alignment horizontal="left"/>
    </xf>
    <xf numFmtId="43" fontId="68" fillId="0" borderId="0" xfId="53" applyNumberFormat="1" applyFont="1" applyFill="1"/>
    <xf numFmtId="0" fontId="68" fillId="6" borderId="30" xfId="53" applyFont="1" applyFill="1" applyBorder="1"/>
    <xf numFmtId="41" fontId="68" fillId="6" borderId="7" xfId="53" applyNumberFormat="1" applyFont="1" applyFill="1" applyBorder="1"/>
    <xf numFmtId="41" fontId="68" fillId="6" borderId="7" xfId="33" applyFont="1" applyFill="1" applyBorder="1"/>
    <xf numFmtId="0" fontId="68" fillId="6" borderId="31" xfId="53" applyFont="1" applyFill="1" applyBorder="1" applyAlignment="1">
      <alignment wrapText="1"/>
    </xf>
    <xf numFmtId="0" fontId="68" fillId="6" borderId="30" xfId="53" applyFont="1" applyFill="1" applyBorder="1" applyAlignment="1">
      <alignment wrapText="1"/>
    </xf>
    <xf numFmtId="0" fontId="68" fillId="6" borderId="7" xfId="53" applyFont="1" applyFill="1" applyBorder="1"/>
    <xf numFmtId="37" fontId="68" fillId="0" borderId="31" xfId="53" applyNumberFormat="1" applyFont="1" applyFill="1" applyBorder="1" applyAlignment="1">
      <alignment wrapText="1"/>
    </xf>
    <xf numFmtId="173" fontId="68" fillId="6" borderId="7" xfId="32" applyNumberFormat="1" applyFont="1" applyFill="1" applyBorder="1"/>
    <xf numFmtId="173" fontId="68" fillId="6" borderId="7" xfId="32" applyNumberFormat="1" applyFont="1" applyFill="1" applyBorder="1" applyAlignment="1">
      <alignment horizontal="right"/>
    </xf>
    <xf numFmtId="173" fontId="68" fillId="6" borderId="7" xfId="32" applyNumberFormat="1" applyFont="1" applyFill="1" applyBorder="1" applyAlignment="1">
      <alignment horizontal="center"/>
    </xf>
    <xf numFmtId="173" fontId="68" fillId="6" borderId="32" xfId="32" applyNumberFormat="1" applyFont="1" applyFill="1" applyBorder="1"/>
    <xf numFmtId="0" fontId="68" fillId="6" borderId="33" xfId="53" applyFont="1" applyFill="1" applyBorder="1" applyAlignment="1">
      <alignment wrapText="1"/>
    </xf>
    <xf numFmtId="0" fontId="68" fillId="0" borderId="0" xfId="53" applyFont="1" applyBorder="1"/>
    <xf numFmtId="0" fontId="68" fillId="0" borderId="0" xfId="53" applyFont="1" applyFill="1" applyBorder="1" applyAlignment="1">
      <alignment wrapText="1"/>
    </xf>
    <xf numFmtId="0" fontId="68" fillId="0" borderId="0" xfId="53" applyFont="1" applyBorder="1" applyAlignment="1">
      <alignment horizontal="left"/>
    </xf>
    <xf numFmtId="37" fontId="68" fillId="6" borderId="34" xfId="53" applyNumberFormat="1" applyFont="1" applyFill="1" applyBorder="1" applyAlignment="1">
      <alignment horizontal="center"/>
    </xf>
    <xf numFmtId="37" fontId="68" fillId="6" borderId="7" xfId="53" applyNumberFormat="1" applyFont="1" applyFill="1" applyBorder="1"/>
    <xf numFmtId="0" fontId="68" fillId="6" borderId="34" xfId="53" applyFont="1" applyFill="1" applyBorder="1" applyAlignment="1">
      <alignment horizontal="center"/>
    </xf>
    <xf numFmtId="173" fontId="68" fillId="0" borderId="7" xfId="32" applyNumberFormat="1" applyFont="1" applyFill="1" applyBorder="1"/>
    <xf numFmtId="0" fontId="68" fillId="0" borderId="0" xfId="53" applyFont="1" applyFill="1" applyBorder="1"/>
    <xf numFmtId="37" fontId="68" fillId="0" borderId="0" xfId="53" applyNumberFormat="1" applyFont="1" applyFill="1" applyBorder="1"/>
    <xf numFmtId="0" fontId="68" fillId="0" borderId="0" xfId="53" applyFont="1" applyFill="1" applyBorder="1" applyAlignment="1">
      <alignment horizontal="center"/>
    </xf>
    <xf numFmtId="37" fontId="68" fillId="0" borderId="0" xfId="53" applyNumberFormat="1" applyFont="1" applyFill="1" applyBorder="1" applyAlignment="1">
      <alignment horizontal="center"/>
    </xf>
    <xf numFmtId="173" fontId="68" fillId="6" borderId="32" xfId="32" applyNumberFormat="1" applyFont="1" applyFill="1" applyBorder="1" applyAlignment="1">
      <alignment horizontal="right"/>
    </xf>
    <xf numFmtId="173" fontId="68" fillId="0" borderId="0" xfId="53" applyNumberFormat="1"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Continuous"/>
    </xf>
    <xf numFmtId="0" fontId="68" fillId="0" borderId="0" xfId="53" applyFont="1" applyFill="1" applyBorder="1" applyAlignment="1">
      <alignment horizontal="left"/>
    </xf>
    <xf numFmtId="173" fontId="68" fillId="0" borderId="0" xfId="32" applyNumberFormat="1" applyFont="1" applyFill="1" applyBorder="1"/>
    <xf numFmtId="0" fontId="68" fillId="0" borderId="34" xfId="53" applyFont="1" applyBorder="1"/>
    <xf numFmtId="173" fontId="68" fillId="0" borderId="7" xfId="32" applyNumberFormat="1" applyFont="1" applyBorder="1"/>
    <xf numFmtId="0" fontId="68" fillId="0" borderId="35" xfId="53" applyFont="1" applyFill="1" applyBorder="1"/>
    <xf numFmtId="0" fontId="68" fillId="0" borderId="36" xfId="53" applyFont="1" applyFill="1" applyBorder="1"/>
    <xf numFmtId="0" fontId="68" fillId="0" borderId="37" xfId="53" applyFont="1" applyFill="1" applyBorder="1"/>
    <xf numFmtId="173" fontId="68" fillId="0" borderId="38" xfId="32" applyNumberFormat="1" applyFont="1" applyFill="1" applyBorder="1"/>
    <xf numFmtId="0" fontId="68" fillId="0" borderId="39" xfId="53" applyFont="1" applyFill="1" applyBorder="1" applyAlignment="1">
      <alignment wrapText="1"/>
    </xf>
    <xf numFmtId="37" fontId="68" fillId="0" borderId="0" xfId="53" applyNumberFormat="1" applyFont="1" applyFill="1" applyBorder="1" applyAlignment="1">
      <alignment wrapText="1"/>
    </xf>
    <xf numFmtId="0" fontId="68" fillId="0" borderId="30" xfId="53" applyFont="1" applyFill="1" applyBorder="1" applyAlignment="1"/>
    <xf numFmtId="0" fontId="68" fillId="0" borderId="30" xfId="53" applyFont="1" applyFill="1" applyBorder="1"/>
    <xf numFmtId="0" fontId="68" fillId="0" borderId="40" xfId="53" applyFont="1" applyFill="1" applyBorder="1"/>
    <xf numFmtId="0" fontId="68" fillId="0" borderId="34" xfId="53" applyFont="1" applyFill="1" applyBorder="1" applyAlignment="1"/>
    <xf numFmtId="0" fontId="68" fillId="0" borderId="34" xfId="53" applyFont="1" applyFill="1" applyBorder="1"/>
    <xf numFmtId="0" fontId="68" fillId="0" borderId="41" xfId="53" applyFont="1" applyFill="1" applyBorder="1"/>
    <xf numFmtId="173" fontId="68" fillId="0" borderId="38" xfId="32" applyNumberFormat="1" applyFont="1" applyFill="1" applyBorder="1" applyAlignment="1">
      <alignment horizontal="right"/>
    </xf>
    <xf numFmtId="41" fontId="68" fillId="0" borderId="0" xfId="53" applyNumberFormat="1" applyFont="1" applyFill="1" applyBorder="1" applyAlignment="1">
      <alignment horizontal="center"/>
    </xf>
    <xf numFmtId="0" fontId="68" fillId="0" borderId="0" xfId="53" applyFont="1" applyFill="1" applyAlignment="1">
      <alignment horizontal="right"/>
    </xf>
    <xf numFmtId="0" fontId="68" fillId="0" borderId="0" xfId="60" applyNumberFormat="1" applyFont="1" applyFill="1" applyProtection="1">
      <protection locked="0"/>
    </xf>
    <xf numFmtId="0" fontId="68" fillId="0" borderId="0" xfId="60" applyFont="1" applyFill="1" applyAlignment="1"/>
    <xf numFmtId="0" fontId="6" fillId="0" borderId="0" xfId="0" applyNumberFormat="1" applyFont="1" applyBorder="1" applyAlignment="1">
      <alignment horizontal="left"/>
    </xf>
    <xf numFmtId="2" fontId="0" fillId="0" borderId="0" xfId="0" applyNumberFormat="1" applyBorder="1" applyAlignment="1">
      <alignment horizontal="center" wrapText="1"/>
    </xf>
    <xf numFmtId="2" fontId="0" fillId="0" borderId="0" xfId="0" applyNumberFormat="1" applyBorder="1"/>
    <xf numFmtId="0" fontId="11" fillId="0" borderId="0" xfId="0" applyNumberFormat="1" applyFont="1" applyBorder="1" applyAlignment="1">
      <alignment horizontal="left"/>
    </xf>
    <xf numFmtId="0" fontId="11" fillId="0" borderId="0" xfId="0" applyNumberFormat="1" applyFont="1" applyBorder="1"/>
    <xf numFmtId="0" fontId="11" fillId="0" borderId="0" xfId="0" applyNumberFormat="1" applyFont="1" applyFill="1" applyBorder="1"/>
    <xf numFmtId="0" fontId="69" fillId="0" borderId="0" xfId="0" applyNumberFormat="1" applyFont="1"/>
    <xf numFmtId="173" fontId="4" fillId="0" borderId="10" xfId="32" applyNumberFormat="1" applyFont="1" applyFill="1" applyBorder="1" applyAlignment="1"/>
    <xf numFmtId="173" fontId="11" fillId="0" borderId="10" xfId="32" applyNumberFormat="1" applyFont="1" applyFill="1" applyBorder="1" applyAlignment="1"/>
    <xf numFmtId="0" fontId="66" fillId="8" borderId="0" xfId="0" applyNumberFormat="1" applyFont="1" applyFill="1" applyBorder="1" applyAlignment="1">
      <alignment horizontal="left"/>
    </xf>
    <xf numFmtId="0" fontId="66" fillId="8" borderId="0" xfId="0" applyNumberFormat="1" applyFont="1" applyFill="1" applyAlignment="1"/>
    <xf numFmtId="0" fontId="66" fillId="8" borderId="0" xfId="0" applyNumberFormat="1" applyFont="1" applyFill="1"/>
    <xf numFmtId="43" fontId="66" fillId="8" borderId="0" xfId="32" applyFont="1" applyFill="1"/>
    <xf numFmtId="176" fontId="66" fillId="8" borderId="0" xfId="64" applyNumberFormat="1" applyFont="1" applyFill="1"/>
    <xf numFmtId="43" fontId="66" fillId="8" borderId="0" xfId="0" applyNumberFormat="1" applyFont="1" applyFill="1"/>
    <xf numFmtId="0" fontId="68" fillId="9" borderId="0" xfId="60" applyNumberFormat="1" applyFont="1" applyFill="1" applyProtection="1">
      <protection locked="0"/>
    </xf>
    <xf numFmtId="0" fontId="49" fillId="0" borderId="0" xfId="55" applyFont="1" applyFill="1" applyBorder="1" applyAlignment="1">
      <alignment horizontal="left"/>
    </xf>
    <xf numFmtId="0" fontId="49" fillId="0" borderId="0" xfId="55" applyFont="1" applyFill="1" applyBorder="1" applyAlignment="1"/>
    <xf numFmtId="0" fontId="48" fillId="0" borderId="0" xfId="55" applyFont="1" applyFill="1" applyBorder="1" applyAlignment="1">
      <alignment horizontal="center" wrapText="1"/>
    </xf>
    <xf numFmtId="0" fontId="48" fillId="0" borderId="9" xfId="55" applyFont="1" applyFill="1" applyBorder="1" applyAlignment="1">
      <alignment horizontal="center" wrapText="1"/>
    </xf>
    <xf numFmtId="0" fontId="48" fillId="0" borderId="9" xfId="55" applyFont="1" applyBorder="1"/>
    <xf numFmtId="172" fontId="69" fillId="0" borderId="0" xfId="0" applyFont="1" applyFill="1" applyProtection="1">
      <protection locked="0"/>
    </xf>
    <xf numFmtId="178" fontId="0" fillId="0" borderId="0" xfId="0" applyNumberFormat="1" applyFill="1"/>
    <xf numFmtId="174" fontId="24" fillId="0" borderId="0" xfId="41" applyNumberFormat="1" applyFont="1" applyFill="1"/>
    <xf numFmtId="173" fontId="53" fillId="6" borderId="0" xfId="32" applyNumberFormat="1" applyFont="1" applyFill="1" applyBorder="1" applyAlignment="1">
      <alignment horizontal="center"/>
    </xf>
    <xf numFmtId="173" fontId="53" fillId="6" borderId="6" xfId="32" applyNumberFormat="1" applyFont="1" applyFill="1" applyBorder="1" applyAlignment="1">
      <alignment horizontal="center"/>
    </xf>
    <xf numFmtId="173" fontId="53" fillId="0" borderId="0" xfId="32" applyNumberFormat="1" applyFont="1" applyFill="1" applyBorder="1" applyAlignment="1">
      <alignment horizontal="center"/>
    </xf>
    <xf numFmtId="173" fontId="4" fillId="0" borderId="0" xfId="32" applyNumberFormat="1" applyFont="1" applyBorder="1" applyAlignment="1">
      <alignment horizontal="center"/>
    </xf>
    <xf numFmtId="173" fontId="53" fillId="0" borderId="0" xfId="32" applyNumberFormat="1" applyFont="1" applyBorder="1" applyAlignment="1">
      <alignment horizontal="center"/>
    </xf>
    <xf numFmtId="172" fontId="71" fillId="0" borderId="0" xfId="0" applyFont="1" applyAlignment="1"/>
    <xf numFmtId="0" fontId="51" fillId="7" borderId="0" xfId="55" applyFont="1" applyFill="1" applyBorder="1" applyAlignment="1">
      <alignment horizontal="center" wrapText="1"/>
    </xf>
    <xf numFmtId="43" fontId="4" fillId="0" borderId="0" xfId="55" applyNumberFormat="1" applyFont="1" applyFill="1" applyBorder="1" applyAlignment="1">
      <alignment horizontal="center"/>
    </xf>
    <xf numFmtId="0" fontId="73" fillId="0" borderId="0" xfId="55" applyFont="1" applyFill="1"/>
    <xf numFmtId="0" fontId="51" fillId="0" borderId="16" xfId="55" applyFont="1" applyFill="1" applyBorder="1" applyAlignment="1">
      <alignment horizontal="left"/>
    </xf>
    <xf numFmtId="0" fontId="4" fillId="0" borderId="15" xfId="55" applyFont="1" applyBorder="1"/>
    <xf numFmtId="0" fontId="4" fillId="0" borderId="14" xfId="55" applyFont="1" applyBorder="1"/>
    <xf numFmtId="0" fontId="4" fillId="11" borderId="0" xfId="55" applyFont="1" applyFill="1"/>
    <xf numFmtId="0" fontId="51" fillId="0" borderId="16" xfId="55" applyFont="1" applyFill="1" applyBorder="1" applyAlignment="1">
      <alignment horizontal="center" wrapText="1"/>
    </xf>
    <xf numFmtId="3" fontId="29" fillId="0" borderId="0" xfId="55" applyNumberFormat="1" applyFont="1" applyFill="1" applyBorder="1" applyAlignment="1">
      <alignment horizontal="center"/>
    </xf>
    <xf numFmtId="0" fontId="51" fillId="12" borderId="0" xfId="55" applyFont="1" applyFill="1" applyBorder="1" applyAlignment="1">
      <alignment horizontal="left"/>
    </xf>
    <xf numFmtId="0" fontId="4" fillId="12" borderId="0" xfId="55" applyFont="1" applyFill="1"/>
    <xf numFmtId="172" fontId="73" fillId="0" borderId="0" xfId="0" applyFont="1" applyFill="1" applyBorder="1" applyAlignment="1"/>
    <xf numFmtId="0" fontId="73" fillId="0" borderId="4" xfId="55" applyFont="1" applyFill="1" applyBorder="1"/>
    <xf numFmtId="0" fontId="68" fillId="0" borderId="0" xfId="0" applyNumberFormat="1" applyFont="1" applyFill="1" applyBorder="1" applyAlignment="1"/>
    <xf numFmtId="0" fontId="74" fillId="0" borderId="0" xfId="55" applyFont="1" applyFill="1" applyBorder="1" applyAlignment="1">
      <alignment horizontal="left"/>
    </xf>
    <xf numFmtId="43" fontId="14" fillId="13" borderId="0" xfId="55" applyNumberFormat="1" applyFont="1" applyFill="1" applyBorder="1" applyAlignment="1">
      <alignment horizontal="center"/>
    </xf>
    <xf numFmtId="173" fontId="56" fillId="13" borderId="13" xfId="35" applyNumberFormat="1" applyFont="1" applyFill="1" applyBorder="1" applyAlignment="1">
      <alignment horizontal="right"/>
    </xf>
    <xf numFmtId="173" fontId="56" fillId="13" borderId="4" xfId="35" applyNumberFormat="1" applyFont="1" applyFill="1" applyBorder="1" applyAlignment="1">
      <alignment horizontal="right"/>
    </xf>
    <xf numFmtId="172" fontId="75" fillId="0" borderId="0" xfId="0" applyFont="1" applyBorder="1" applyAlignment="1"/>
    <xf numFmtId="0" fontId="4" fillId="0" borderId="0" xfId="55" applyNumberFormat="1" applyFont="1" applyFill="1" applyBorder="1" applyAlignment="1">
      <alignment horizontal="right"/>
    </xf>
    <xf numFmtId="0" fontId="53" fillId="0" borderId="0" xfId="55" applyFont="1" applyFill="1" applyBorder="1" applyAlignment="1">
      <alignment horizontal="center"/>
    </xf>
    <xf numFmtId="173" fontId="4" fillId="13" borderId="0" xfId="35" applyNumberFormat="1" applyFont="1" applyFill="1" applyBorder="1" applyAlignment="1">
      <alignment horizontal="right"/>
    </xf>
    <xf numFmtId="173" fontId="4" fillId="13" borderId="10" xfId="35" applyNumberFormat="1" applyFont="1" applyFill="1" applyBorder="1" applyAlignment="1">
      <alignment horizontal="right"/>
    </xf>
    <xf numFmtId="43" fontId="11" fillId="0" borderId="0" xfId="32" applyFont="1" applyAlignment="1"/>
    <xf numFmtId="177" fontId="11" fillId="0" borderId="0" xfId="32" applyNumberFormat="1" applyFont="1" applyAlignment="1"/>
    <xf numFmtId="179" fontId="11" fillId="0" borderId="0" xfId="32" applyNumberFormat="1" applyFont="1" applyAlignment="1"/>
    <xf numFmtId="179" fontId="11" fillId="0" borderId="6" xfId="32" applyNumberFormat="1" applyFont="1" applyBorder="1" applyAlignment="1"/>
    <xf numFmtId="43" fontId="11" fillId="0" borderId="0" xfId="32" applyFont="1" applyFill="1" applyAlignment="1"/>
    <xf numFmtId="179" fontId="11" fillId="0" borderId="0" xfId="32" applyNumberFormat="1" applyFont="1" applyFill="1" applyAlignment="1"/>
    <xf numFmtId="179" fontId="11" fillId="0" borderId="6" xfId="32" applyNumberFormat="1" applyFont="1" applyFill="1" applyBorder="1" applyAlignment="1"/>
    <xf numFmtId="43" fontId="11" fillId="6" borderId="0" xfId="32" applyFont="1" applyFill="1" applyAlignment="1"/>
    <xf numFmtId="43" fontId="11" fillId="6" borderId="0" xfId="32" applyNumberFormat="1" applyFont="1" applyFill="1" applyAlignment="1"/>
    <xf numFmtId="43" fontId="11" fillId="6" borderId="4" xfId="32" applyFont="1" applyFill="1" applyBorder="1" applyAlignment="1"/>
    <xf numFmtId="43" fontId="11" fillId="0" borderId="4" xfId="32" applyFont="1" applyBorder="1" applyAlignment="1"/>
    <xf numFmtId="43" fontId="11" fillId="0" borderId="0" xfId="32" quotePrefix="1" applyFont="1" applyFill="1" applyAlignment="1">
      <alignment horizontal="right"/>
    </xf>
    <xf numFmtId="43" fontId="11" fillId="0" borderId="4" xfId="32" quotePrefix="1" applyFont="1" applyBorder="1" applyAlignment="1">
      <alignment horizontal="right"/>
    </xf>
    <xf numFmtId="177" fontId="11" fillId="0" borderId="4" xfId="32" applyNumberFormat="1" applyFont="1" applyBorder="1" applyAlignment="1"/>
    <xf numFmtId="43" fontId="68" fillId="6" borderId="0" xfId="32" applyFont="1" applyFill="1" applyProtection="1">
      <protection locked="0"/>
    </xf>
    <xf numFmtId="179" fontId="11" fillId="0" borderId="0" xfId="32" applyNumberFormat="1" applyFont="1" applyFill="1" applyAlignment="1">
      <alignment horizontal="center"/>
    </xf>
    <xf numFmtId="179" fontId="11" fillId="0" borderId="0" xfId="32" applyNumberFormat="1" applyFont="1" applyAlignment="1">
      <alignment horizontal="center"/>
    </xf>
    <xf numFmtId="179" fontId="24" fillId="0" borderId="0" xfId="32" applyNumberFormat="1" applyFont="1" applyFill="1" applyAlignment="1"/>
    <xf numFmtId="179" fontId="11" fillId="0" borderId="0" xfId="32" applyNumberFormat="1" applyFont="1" applyFill="1" applyBorder="1" applyAlignment="1"/>
    <xf numFmtId="43" fontId="4" fillId="6" borderId="0" xfId="32" applyFont="1" applyFill="1" applyBorder="1" applyAlignment="1">
      <alignment horizontal="right"/>
    </xf>
    <xf numFmtId="43" fontId="11" fillId="0" borderId="10" xfId="32" applyFont="1" applyFill="1" applyBorder="1" applyAlignment="1"/>
    <xf numFmtId="43" fontId="48" fillId="0" borderId="0" xfId="32" applyFont="1" applyFill="1"/>
    <xf numFmtId="172" fontId="68" fillId="0" borderId="0" xfId="0" applyFont="1" applyFill="1" applyAlignment="1"/>
    <xf numFmtId="10" fontId="68" fillId="0" borderId="0" xfId="60" applyNumberFormat="1" applyFont="1" applyFill="1" applyProtection="1">
      <protection locked="0"/>
    </xf>
    <xf numFmtId="0" fontId="0" fillId="0" borderId="0" xfId="60" applyFont="1" applyFill="1" applyAlignment="1"/>
    <xf numFmtId="3" fontId="24" fillId="0" borderId="0" xfId="60" applyNumberFormat="1" applyFont="1" applyFill="1" applyBorder="1" applyAlignment="1"/>
    <xf numFmtId="173" fontId="24" fillId="0" borderId="0" xfId="60" applyNumberFormat="1" applyFill="1" applyAlignment="1"/>
    <xf numFmtId="0" fontId="0" fillId="0" borderId="0" xfId="60" applyFont="1" applyFill="1" applyBorder="1" applyAlignment="1">
      <alignment horizontal="left"/>
    </xf>
    <xf numFmtId="0" fontId="11" fillId="0" borderId="0" xfId="60" applyNumberFormat="1" applyFont="1" applyFill="1" applyAlignment="1">
      <alignment horizontal="center"/>
    </xf>
    <xf numFmtId="49" fontId="11" fillId="0" borderId="0" xfId="60" applyNumberFormat="1" applyFont="1" applyFill="1" applyAlignment="1">
      <alignment horizontal="left"/>
    </xf>
    <xf numFmtId="173" fontId="11" fillId="0" borderId="0" xfId="32" applyNumberFormat="1" applyFont="1" applyFill="1" applyAlignment="1">
      <alignment horizontal="center"/>
    </xf>
    <xf numFmtId="49" fontId="11" fillId="0" borderId="0" xfId="32" applyNumberFormat="1" applyFont="1" applyFill="1" applyAlignment="1">
      <alignment horizontal="center"/>
    </xf>
    <xf numFmtId="0" fontId="0" fillId="0" borderId="0" xfId="60" applyFont="1" applyFill="1" applyAlignment="1">
      <alignment wrapText="1"/>
    </xf>
    <xf numFmtId="3" fontId="0" fillId="0" borderId="0" xfId="60" applyNumberFormat="1" applyFont="1" applyFill="1" applyBorder="1" applyAlignment="1"/>
    <xf numFmtId="0" fontId="33" fillId="0" borderId="0" xfId="60" applyNumberFormat="1" applyFont="1" applyFill="1" applyAlignment="1"/>
    <xf numFmtId="3" fontId="35" fillId="0" borderId="0" xfId="60" applyNumberFormat="1" applyFont="1" applyFill="1" applyBorder="1" applyAlignment="1"/>
    <xf numFmtId="0" fontId="35" fillId="0" borderId="0" xfId="60" applyNumberFormat="1" applyFont="1" applyFill="1" applyAlignment="1">
      <alignment horizontal="left"/>
    </xf>
    <xf numFmtId="3" fontId="11" fillId="0" borderId="0" xfId="60" applyNumberFormat="1" applyFont="1" applyFill="1" applyBorder="1" applyAlignment="1">
      <alignment horizontal="right"/>
    </xf>
    <xf numFmtId="3" fontId="4" fillId="0" borderId="0" xfId="55" applyNumberFormat="1" applyFont="1" applyFill="1" applyBorder="1" applyAlignment="1">
      <alignment horizontal="center" wrapText="1"/>
    </xf>
    <xf numFmtId="173" fontId="14" fillId="0" borderId="0" xfId="32" applyNumberFormat="1" applyFont="1" applyFill="1" applyBorder="1" applyAlignment="1">
      <alignment horizontal="center"/>
    </xf>
    <xf numFmtId="173" fontId="4" fillId="0" borderId="0" xfId="32" applyNumberFormat="1" applyFont="1" applyFill="1" applyBorder="1" applyAlignment="1">
      <alignment horizontal="center"/>
    </xf>
    <xf numFmtId="173" fontId="4" fillId="0" borderId="0" xfId="32" applyNumberFormat="1" applyFont="1" applyFill="1" applyBorder="1" applyAlignment="1">
      <alignment horizontal="center" wrapText="1"/>
    </xf>
    <xf numFmtId="172" fontId="4" fillId="0" borderId="0" xfId="0" applyFont="1" applyFill="1" applyBorder="1" applyAlignment="1"/>
    <xf numFmtId="173" fontId="4" fillId="0" borderId="0" xfId="32" applyNumberFormat="1" applyFont="1" applyFill="1" applyBorder="1"/>
    <xf numFmtId="172" fontId="57" fillId="0" borderId="0" xfId="0" applyFont="1" applyFill="1" applyBorder="1" applyAlignment="1"/>
    <xf numFmtId="0" fontId="33" fillId="0" borderId="0" xfId="55" applyFont="1" applyFill="1" applyBorder="1" applyAlignment="1"/>
    <xf numFmtId="0" fontId="33" fillId="0" borderId="0" xfId="55" applyFont="1" applyFill="1" applyBorder="1" applyAlignment="1">
      <alignment horizontal="center"/>
    </xf>
    <xf numFmtId="173" fontId="33" fillId="0" borderId="0" xfId="32" applyNumberFormat="1" applyFont="1" applyFill="1" applyBorder="1" applyAlignment="1">
      <alignment horizontal="center"/>
    </xf>
    <xf numFmtId="173" fontId="33" fillId="0" borderId="0" xfId="32" applyNumberFormat="1" applyFont="1" applyFill="1" applyBorder="1" applyAlignment="1">
      <alignment horizontal="center" wrapText="1"/>
    </xf>
    <xf numFmtId="173" fontId="4" fillId="13" borderId="0" xfId="32" applyNumberFormat="1" applyFont="1" applyFill="1" applyBorder="1" applyAlignment="1">
      <alignment horizontal="center"/>
    </xf>
    <xf numFmtId="173" fontId="4" fillId="0" borderId="0" xfId="55" applyNumberFormat="1" applyFont="1" applyFill="1" applyBorder="1"/>
    <xf numFmtId="173" fontId="4" fillId="13" borderId="0" xfId="32" applyNumberFormat="1" applyFont="1" applyFill="1" applyBorder="1"/>
    <xf numFmtId="0" fontId="66" fillId="0" borderId="0" xfId="53" applyFont="1" applyFill="1"/>
    <xf numFmtId="0" fontId="66" fillId="0" borderId="0" xfId="53" applyFont="1" applyFill="1" applyBorder="1"/>
    <xf numFmtId="0" fontId="68" fillId="0" borderId="0" xfId="53" applyFont="1" applyFill="1" applyBorder="1" applyAlignment="1"/>
    <xf numFmtId="0" fontId="48" fillId="0" borderId="0" xfId="53" applyFont="1" applyFill="1" applyBorder="1" applyAlignment="1"/>
    <xf numFmtId="173" fontId="0" fillId="0" borderId="0" xfId="32" applyNumberFormat="1" applyFont="1" applyAlignment="1"/>
    <xf numFmtId="0" fontId="11" fillId="0" borderId="0" xfId="59" applyNumberFormat="1" applyFont="1" applyFill="1" applyBorder="1" applyAlignment="1" applyProtection="1">
      <protection locked="0"/>
    </xf>
    <xf numFmtId="0" fontId="11" fillId="0" borderId="0" xfId="59" applyNumberFormat="1" applyFont="1" applyFill="1" applyBorder="1" applyAlignment="1" applyProtection="1">
      <alignment horizontal="center"/>
      <protection locked="0"/>
    </xf>
    <xf numFmtId="0" fontId="40" fillId="6" borderId="0" xfId="59" applyNumberFormat="1" applyFont="1" applyFill="1" applyAlignment="1">
      <alignment horizontal="right"/>
    </xf>
    <xf numFmtId="3" fontId="11" fillId="0" borderId="0" xfId="59" applyNumberFormat="1" applyFont="1" applyFill="1" applyBorder="1" applyAlignment="1"/>
    <xf numFmtId="0" fontId="11" fillId="0" borderId="0" xfId="59" applyNumberFormat="1" applyFont="1" applyFill="1" applyBorder="1" applyProtection="1">
      <protection locked="0"/>
    </xf>
    <xf numFmtId="0" fontId="11" fillId="0" borderId="0" xfId="59" applyNumberFormat="1" applyFont="1" applyFill="1" applyBorder="1"/>
    <xf numFmtId="0" fontId="40" fillId="0" borderId="0" xfId="62" applyNumberFormat="1" applyFont="1" applyFill="1" applyAlignment="1">
      <alignment horizontal="center"/>
    </xf>
    <xf numFmtId="172" fontId="40" fillId="0" borderId="0" xfId="0" applyFont="1" applyAlignment="1"/>
    <xf numFmtId="43" fontId="40" fillId="0" borderId="0" xfId="32" applyFont="1" applyAlignment="1"/>
    <xf numFmtId="173" fontId="40" fillId="0" borderId="0" xfId="32" applyNumberFormat="1" applyFont="1" applyAlignment="1" applyProtection="1">
      <alignment horizontal="center"/>
      <protection locked="0"/>
    </xf>
    <xf numFmtId="0" fontId="40" fillId="0" borderId="0" xfId="62" applyNumberFormat="1" applyFont="1" applyAlignment="1" applyProtection="1">
      <protection locked="0"/>
    </xf>
    <xf numFmtId="3" fontId="40" fillId="0" borderId="0" xfId="62" applyNumberFormat="1" applyFont="1" applyAlignment="1"/>
    <xf numFmtId="3" fontId="40" fillId="0" borderId="4" xfId="62" applyNumberFormat="1" applyFont="1" applyBorder="1" applyAlignment="1">
      <alignment horizontal="center"/>
    </xf>
    <xf numFmtId="0" fontId="40" fillId="0" borderId="0" xfId="62" applyNumberFormat="1" applyFont="1" applyAlignment="1"/>
    <xf numFmtId="3" fontId="40" fillId="0" borderId="0" xfId="62" applyNumberFormat="1" applyFont="1" applyAlignment="1">
      <alignment horizontal="center"/>
    </xf>
    <xf numFmtId="0" fontId="40" fillId="0" borderId="4" xfId="62" applyNumberFormat="1" applyFont="1" applyBorder="1" applyAlignment="1" applyProtection="1">
      <alignment horizontal="center"/>
      <protection locked="0"/>
    </xf>
    <xf numFmtId="172" fontId="40" fillId="0" borderId="0" xfId="62" applyFont="1" applyFill="1" applyAlignment="1"/>
    <xf numFmtId="168" fontId="40" fillId="0" borderId="0" xfId="62" applyNumberFormat="1" applyFont="1" applyAlignment="1"/>
    <xf numFmtId="172" fontId="40" fillId="0" borderId="0" xfId="62" applyFont="1" applyAlignment="1"/>
    <xf numFmtId="43" fontId="40" fillId="0" borderId="0" xfId="32" applyFont="1" applyFill="1" applyAlignment="1">
      <alignment horizontal="center"/>
    </xf>
    <xf numFmtId="3" fontId="40" fillId="0" borderId="0" xfId="62" applyNumberFormat="1" applyFont="1" applyFill="1" applyAlignment="1"/>
    <xf numFmtId="166" fontId="40" fillId="0" borderId="0" xfId="62" applyNumberFormat="1" applyFont="1" applyAlignment="1">
      <alignment horizontal="center"/>
    </xf>
    <xf numFmtId="173" fontId="40" fillId="0" borderId="0" xfId="32" applyNumberFormat="1" applyFont="1" applyBorder="1" applyAlignment="1"/>
    <xf numFmtId="10" fontId="40" fillId="0" borderId="0" xfId="62" applyNumberFormat="1" applyFont="1" applyFill="1" applyAlignment="1">
      <alignment horizontal="left"/>
    </xf>
    <xf numFmtId="3" fontId="40" fillId="0" borderId="0" xfId="56" applyNumberFormat="1" applyFont="1" applyAlignment="1"/>
    <xf numFmtId="166" fontId="40" fillId="0" borderId="0" xfId="56" applyNumberFormat="1" applyFont="1" applyAlignment="1"/>
    <xf numFmtId="43" fontId="40" fillId="0" borderId="0" xfId="32" applyFont="1" applyBorder="1" applyAlignment="1"/>
    <xf numFmtId="0" fontId="40" fillId="0" borderId="0" xfId="56" applyFont="1" applyAlignment="1"/>
    <xf numFmtId="0" fontId="4" fillId="13" borderId="0" xfId="55" applyFont="1" applyFill="1" applyBorder="1" applyAlignment="1"/>
    <xf numFmtId="0" fontId="4" fillId="13" borderId="6" xfId="55" applyFont="1" applyFill="1" applyBorder="1" applyAlignment="1"/>
    <xf numFmtId="173" fontId="14" fillId="13" borderId="0" xfId="32" applyNumberFormat="1" applyFont="1" applyFill="1" applyBorder="1" applyAlignment="1">
      <alignment horizontal="center"/>
    </xf>
    <xf numFmtId="173" fontId="4" fillId="13" borderId="6" xfId="32" applyNumberFormat="1" applyFont="1" applyFill="1" applyBorder="1"/>
    <xf numFmtId="173" fontId="14" fillId="13" borderId="6" xfId="32" applyNumberFormat="1" applyFont="1" applyFill="1" applyBorder="1" applyAlignment="1">
      <alignment horizontal="center"/>
    </xf>
    <xf numFmtId="173" fontId="40" fillId="0" borderId="0" xfId="32" applyNumberFormat="1" applyFont="1" applyAlignment="1"/>
    <xf numFmtId="0" fontId="40" fillId="0" borderId="0" xfId="0" applyNumberFormat="1" applyFont="1"/>
    <xf numFmtId="0" fontId="40" fillId="0" borderId="0" xfId="0" applyNumberFormat="1" applyFont="1" applyAlignment="1">
      <alignment horizontal="left"/>
    </xf>
    <xf numFmtId="3" fontId="4" fillId="0" borderId="6" xfId="55" applyNumberFormat="1" applyFont="1" applyFill="1" applyBorder="1" applyAlignment="1"/>
    <xf numFmtId="0" fontId="4" fillId="0" borderId="0" xfId="60" applyNumberFormat="1" applyFont="1" applyBorder="1" applyAlignment="1"/>
    <xf numFmtId="0" fontId="24" fillId="0" borderId="0" xfId="60" applyFill="1" applyAlignment="1">
      <alignment horizontal="center"/>
    </xf>
    <xf numFmtId="0" fontId="4" fillId="13" borderId="0" xfId="55" applyFont="1" applyFill="1" applyBorder="1"/>
    <xf numFmtId="0" fontId="11" fillId="13" borderId="0" xfId="60" applyNumberFormat="1" applyFont="1" applyFill="1"/>
    <xf numFmtId="0" fontId="11" fillId="13" borderId="0" xfId="60" applyNumberFormat="1" applyFont="1" applyFill="1" applyAlignment="1">
      <alignment horizontal="right"/>
    </xf>
    <xf numFmtId="0" fontId="11" fillId="13" borderId="0" xfId="60" applyNumberFormat="1" applyFont="1" applyFill="1" applyProtection="1">
      <protection locked="0"/>
    </xf>
    <xf numFmtId="0" fontId="24" fillId="13" borderId="0" xfId="60" applyFill="1" applyAlignment="1"/>
    <xf numFmtId="0" fontId="29" fillId="13" borderId="0" xfId="55" applyFont="1" applyFill="1" applyBorder="1" applyAlignment="1">
      <alignment horizontal="center"/>
    </xf>
    <xf numFmtId="0" fontId="29" fillId="0" borderId="0" xfId="53" applyFont="1" applyAlignment="1">
      <alignment horizontal="center"/>
    </xf>
    <xf numFmtId="173" fontId="4" fillId="0" borderId="0" xfId="32" applyNumberFormat="1" applyFont="1"/>
    <xf numFmtId="42" fontId="4" fillId="0" borderId="0" xfId="53" applyNumberFormat="1" applyFont="1"/>
    <xf numFmtId="43" fontId="68" fillId="0" borderId="0" xfId="32" applyFont="1" applyFill="1"/>
    <xf numFmtId="172" fontId="0" fillId="0" borderId="0" xfId="60" applyNumberFormat="1" applyFont="1" applyFill="1" applyAlignment="1"/>
    <xf numFmtId="0" fontId="40" fillId="0" borderId="0" xfId="0" applyNumberFormat="1" applyFont="1" applyAlignment="1">
      <alignment horizontal="center"/>
    </xf>
    <xf numFmtId="173" fontId="40" fillId="0" borderId="0" xfId="0" applyNumberFormat="1" applyFont="1" applyFill="1"/>
    <xf numFmtId="173" fontId="40" fillId="0" borderId="0" xfId="32" applyNumberFormat="1" applyFont="1"/>
    <xf numFmtId="173" fontId="40" fillId="0" borderId="0" xfId="32" applyNumberFormat="1" applyFont="1" applyFill="1"/>
    <xf numFmtId="0" fontId="40" fillId="0" borderId="0" xfId="0" applyNumberFormat="1" applyFont="1" applyFill="1"/>
    <xf numFmtId="0" fontId="40" fillId="0" borderId="0" xfId="53" applyFont="1"/>
    <xf numFmtId="0" fontId="52" fillId="7" borderId="0" xfId="55" applyFont="1" applyFill="1" applyBorder="1" applyAlignment="1">
      <alignment horizontal="center" wrapText="1"/>
    </xf>
    <xf numFmtId="0" fontId="51" fillId="0" borderId="0" xfId="55" applyFont="1" applyFill="1" applyBorder="1" applyAlignment="1"/>
    <xf numFmtId="3" fontId="4" fillId="0" borderId="0" xfId="55" applyNumberFormat="1" applyFont="1" applyFill="1" applyBorder="1" applyAlignment="1">
      <alignment horizontal="right"/>
    </xf>
    <xf numFmtId="0" fontId="4" fillId="0" borderId="0" xfId="55" applyFont="1" applyFill="1" applyBorder="1" applyAlignment="1">
      <alignment horizontal="right"/>
    </xf>
    <xf numFmtId="173" fontId="4" fillId="0" borderId="0" xfId="55" applyNumberFormat="1" applyFont="1" applyFill="1" applyBorder="1" applyAlignment="1"/>
    <xf numFmtId="173" fontId="4" fillId="0" borderId="0" xfId="55" applyNumberFormat="1" applyFont="1" applyFill="1" applyBorder="1" applyAlignment="1">
      <alignment horizontal="right"/>
    </xf>
    <xf numFmtId="0" fontId="51" fillId="0" borderId="10" xfId="55" applyFont="1" applyFill="1" applyBorder="1" applyAlignment="1">
      <alignment horizontal="left"/>
    </xf>
    <xf numFmtId="0" fontId="3" fillId="0" borderId="0" xfId="55" applyFont="1" applyAlignment="1"/>
    <xf numFmtId="43" fontId="4" fillId="13" borderId="0" xfId="32" applyFont="1" applyFill="1" applyBorder="1" applyAlignment="1"/>
    <xf numFmtId="0" fontId="4" fillId="0" borderId="15" xfId="55" applyFont="1" applyFill="1" applyBorder="1" applyAlignment="1"/>
    <xf numFmtId="0" fontId="4" fillId="0" borderId="0" xfId="55" applyFont="1" applyBorder="1" applyAlignment="1">
      <alignment horizontal="center" wrapText="1"/>
    </xf>
    <xf numFmtId="0" fontId="51" fillId="0" borderId="15" xfId="55" applyFont="1" applyFill="1" applyBorder="1" applyAlignment="1">
      <alignment horizontal="center" wrapText="1"/>
    </xf>
    <xf numFmtId="0" fontId="4" fillId="0" borderId="9" xfId="55" applyFont="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173" fontId="11" fillId="0" borderId="0" xfId="32" applyNumberFormat="1" applyFont="1" applyBorder="1" applyAlignment="1"/>
    <xf numFmtId="166" fontId="11" fillId="0" borderId="0" xfId="60" applyNumberFormat="1" applyFont="1" applyBorder="1" applyAlignment="1">
      <alignment horizontal="center"/>
    </xf>
    <xf numFmtId="9" fontId="11" fillId="0" borderId="0" xfId="64" applyFont="1" applyAlignment="1">
      <alignment horizontal="center"/>
    </xf>
    <xf numFmtId="173" fontId="61" fillId="0" borderId="0" xfId="32" applyNumberFormat="1" applyFont="1" applyAlignment="1"/>
    <xf numFmtId="173" fontId="4" fillId="13" borderId="0" xfId="35" applyNumberFormat="1" applyFont="1" applyFill="1" applyBorder="1" applyAlignment="1">
      <alignment horizontal="left"/>
    </xf>
    <xf numFmtId="0" fontId="4" fillId="13" borderId="9" xfId="55" applyFont="1" applyFill="1" applyBorder="1" applyAlignment="1">
      <alignment horizontal="center"/>
    </xf>
    <xf numFmtId="0" fontId="47" fillId="0" borderId="4" xfId="55" applyFont="1" applyBorder="1" applyAlignment="1"/>
    <xf numFmtId="173" fontId="47" fillId="0" borderId="4" xfId="35" applyNumberFormat="1" applyFont="1" applyBorder="1" applyAlignment="1"/>
    <xf numFmtId="173" fontId="29" fillId="0" borderId="4" xfId="35" applyNumberFormat="1" applyFont="1" applyBorder="1" applyAlignment="1"/>
    <xf numFmtId="0" fontId="4" fillId="13" borderId="0" xfId="55" applyFont="1" applyFill="1" applyBorder="1" applyAlignment="1">
      <alignment horizontal="left"/>
    </xf>
    <xf numFmtId="0" fontId="4" fillId="13" borderId="9" xfId="55" applyFont="1" applyFill="1" applyBorder="1"/>
    <xf numFmtId="173" fontId="29" fillId="13" borderId="4" xfId="35" applyNumberFormat="1" applyFont="1" applyFill="1" applyBorder="1" applyAlignment="1"/>
    <xf numFmtId="0" fontId="4" fillId="13" borderId="4" xfId="55" applyFont="1" applyFill="1" applyBorder="1" applyAlignment="1">
      <alignment horizontal="center" wrapText="1"/>
    </xf>
    <xf numFmtId="0" fontId="4" fillId="13" borderId="12" xfId="55" applyFont="1" applyFill="1" applyBorder="1" applyAlignment="1">
      <alignment horizontal="center" wrapText="1"/>
    </xf>
    <xf numFmtId="42" fontId="0" fillId="0" borderId="0" xfId="60" applyNumberFormat="1" applyFont="1" applyFill="1" applyAlignment="1"/>
    <xf numFmtId="173" fontId="4" fillId="0" borderId="15" xfId="0" applyNumberFormat="1" applyFont="1" applyFill="1" applyBorder="1" applyAlignment="1" applyProtection="1">
      <alignment horizontal="center" wrapText="1"/>
    </xf>
    <xf numFmtId="0" fontId="53" fillId="0" borderId="4" xfId="55" applyFont="1" applyFill="1" applyBorder="1" applyAlignment="1"/>
    <xf numFmtId="173" fontId="4" fillId="0" borderId="13" xfId="35" applyNumberFormat="1" applyFont="1" applyFill="1" applyBorder="1"/>
    <xf numFmtId="0" fontId="51" fillId="0" borderId="4" xfId="55" applyFont="1" applyFill="1" applyBorder="1" applyAlignment="1">
      <alignment horizontal="center" wrapText="1"/>
    </xf>
    <xf numFmtId="0" fontId="4" fillId="0" borderId="4" xfId="55" applyFont="1" applyBorder="1" applyAlignment="1">
      <alignment horizontal="center" wrapText="1"/>
    </xf>
    <xf numFmtId="0" fontId="4" fillId="0" borderId="12" xfId="55" applyFont="1" applyBorder="1" applyAlignment="1">
      <alignment horizontal="center" wrapText="1"/>
    </xf>
    <xf numFmtId="167" fontId="11" fillId="0" borderId="0" xfId="60" applyNumberFormat="1" applyFont="1" applyBorder="1" applyAlignment="1"/>
    <xf numFmtId="0" fontId="65" fillId="0" borderId="0" xfId="53" applyFont="1" applyAlignment="1">
      <alignment horizontal="center"/>
    </xf>
    <xf numFmtId="0" fontId="65" fillId="0" borderId="0" xfId="53" applyFont="1" applyAlignment="1">
      <alignment horizontal="left"/>
    </xf>
    <xf numFmtId="0" fontId="65" fillId="0" borderId="0" xfId="53" applyFont="1"/>
    <xf numFmtId="0" fontId="65" fillId="0" borderId="0" xfId="53" applyFont="1" applyAlignment="1">
      <alignment horizontal="center" wrapText="1"/>
    </xf>
    <xf numFmtId="0" fontId="76" fillId="0" borderId="0" xfId="53" applyNumberFormat="1" applyFont="1" applyFill="1"/>
    <xf numFmtId="0" fontId="77" fillId="0" borderId="0" xfId="53" applyFont="1" applyFill="1"/>
    <xf numFmtId="0" fontId="78" fillId="0" borderId="0" xfId="53" applyFont="1" applyAlignment="1">
      <alignment horizontal="center"/>
    </xf>
    <xf numFmtId="0" fontId="65" fillId="0" borderId="0" xfId="53" applyFont="1" applyBorder="1" applyAlignment="1"/>
    <xf numFmtId="0" fontId="65" fillId="0" borderId="0" xfId="0" applyNumberFormat="1" applyFont="1" applyBorder="1" applyAlignment="1">
      <alignment horizontal="center" wrapText="1"/>
    </xf>
    <xf numFmtId="0" fontId="65" fillId="0" borderId="0" xfId="63" applyFont="1" applyFill="1" applyBorder="1" applyAlignment="1">
      <alignment horizontal="center" wrapText="1"/>
    </xf>
    <xf numFmtId="0" fontId="65" fillId="0" borderId="42" xfId="0" applyNumberFormat="1" applyFont="1" applyBorder="1" applyAlignment="1">
      <alignment horizontal="center" wrapText="1"/>
    </xf>
    <xf numFmtId="0" fontId="65" fillId="0" borderId="0" xfId="53" applyFont="1" applyBorder="1" applyAlignment="1">
      <alignment horizontal="left" wrapText="1"/>
    </xf>
    <xf numFmtId="0" fontId="65" fillId="0" borderId="0" xfId="0" applyNumberFormat="1" applyFont="1" applyFill="1" applyBorder="1" applyAlignment="1">
      <alignment horizontal="center" wrapText="1"/>
    </xf>
    <xf numFmtId="0" fontId="65" fillId="0" borderId="18" xfId="53" applyFont="1" applyBorder="1" applyAlignment="1">
      <alignment horizontal="center" wrapText="1"/>
    </xf>
    <xf numFmtId="0" fontId="65" fillId="0" borderId="2" xfId="53" applyFont="1" applyBorder="1" applyAlignment="1">
      <alignment horizontal="center" wrapText="1"/>
    </xf>
    <xf numFmtId="0" fontId="65" fillId="0" borderId="19" xfId="53" applyFont="1" applyBorder="1" applyAlignment="1">
      <alignment horizontal="center" wrapText="1"/>
    </xf>
    <xf numFmtId="0" fontId="65" fillId="0" borderId="0" xfId="53" applyFont="1" applyBorder="1" applyAlignment="1">
      <alignment horizontal="left"/>
    </xf>
    <xf numFmtId="0" fontId="65" fillId="0" borderId="0" xfId="0" applyNumberFormat="1" applyFont="1" applyFill="1" applyBorder="1"/>
    <xf numFmtId="0" fontId="65" fillId="0" borderId="20" xfId="53" applyFont="1" applyBorder="1"/>
    <xf numFmtId="0" fontId="65" fillId="0" borderId="0" xfId="53" applyFont="1" applyBorder="1"/>
    <xf numFmtId="0" fontId="65" fillId="0" borderId="21" xfId="53" applyFont="1" applyBorder="1" applyAlignment="1">
      <alignment horizontal="center"/>
    </xf>
    <xf numFmtId="0" fontId="65" fillId="0" borderId="21" xfId="53" applyFont="1" applyBorder="1"/>
    <xf numFmtId="0" fontId="65" fillId="13" borderId="0" xfId="0" applyNumberFormat="1" applyFont="1" applyFill="1" applyBorder="1" applyAlignment="1"/>
    <xf numFmtId="0" fontId="65" fillId="13" borderId="0" xfId="0" applyNumberFormat="1" applyFont="1" applyFill="1" applyBorder="1" applyAlignment="1">
      <alignment horizontal="center"/>
    </xf>
    <xf numFmtId="173" fontId="65" fillId="13" borderId="0" xfId="32" applyNumberFormat="1" applyFont="1" applyFill="1" applyBorder="1" applyAlignment="1">
      <alignment horizontal="center"/>
    </xf>
    <xf numFmtId="173" fontId="65" fillId="13" borderId="20" xfId="32" applyNumberFormat="1" applyFont="1" applyFill="1" applyBorder="1"/>
    <xf numFmtId="173" fontId="65" fillId="13" borderId="0" xfId="32" applyNumberFormat="1" applyFont="1" applyFill="1" applyBorder="1"/>
    <xf numFmtId="173" fontId="65" fillId="0" borderId="21" xfId="32" applyNumberFormat="1" applyFont="1" applyFill="1" applyBorder="1"/>
    <xf numFmtId="43" fontId="65" fillId="13" borderId="0" xfId="32" applyFont="1" applyFill="1" applyBorder="1" applyAlignment="1">
      <alignment horizontal="center"/>
    </xf>
    <xf numFmtId="173" fontId="65" fillId="0" borderId="21" xfId="32" applyNumberFormat="1" applyFont="1" applyBorder="1"/>
    <xf numFmtId="43" fontId="65" fillId="13" borderId="0" xfId="32" applyFont="1" applyFill="1" applyBorder="1" applyAlignment="1"/>
    <xf numFmtId="10" fontId="65" fillId="13" borderId="0" xfId="32" applyNumberFormat="1" applyFont="1" applyFill="1" applyBorder="1" applyAlignment="1">
      <alignment horizontal="center"/>
    </xf>
    <xf numFmtId="173" fontId="65" fillId="13" borderId="20" xfId="32" applyNumberFormat="1" applyFont="1" applyFill="1" applyBorder="1" applyAlignment="1">
      <alignment horizontal="center"/>
    </xf>
    <xf numFmtId="43" fontId="65" fillId="13" borderId="0" xfId="32" applyFont="1" applyFill="1" applyBorder="1" applyAlignment="1">
      <alignment horizontal="left"/>
    </xf>
    <xf numFmtId="43" fontId="65" fillId="13" borderId="20" xfId="32" applyFont="1" applyFill="1" applyBorder="1" applyAlignment="1">
      <alignment horizontal="center"/>
    </xf>
    <xf numFmtId="0" fontId="78" fillId="0" borderId="0" xfId="53" applyFont="1" applyBorder="1" applyAlignment="1"/>
    <xf numFmtId="173" fontId="65" fillId="0" borderId="22" xfId="53" applyNumberFormat="1" applyFont="1" applyBorder="1"/>
    <xf numFmtId="173" fontId="65" fillId="0" borderId="6" xfId="53" applyNumberFormat="1" applyFont="1" applyBorder="1"/>
    <xf numFmtId="173" fontId="65" fillId="0" borderId="23" xfId="53" applyNumberFormat="1" applyFont="1" applyBorder="1"/>
    <xf numFmtId="173" fontId="65" fillId="0" borderId="21" xfId="53" applyNumberFormat="1" applyFont="1" applyBorder="1"/>
    <xf numFmtId="0" fontId="65" fillId="0" borderId="7" xfId="53" applyFont="1" applyBorder="1" applyAlignment="1">
      <alignment horizontal="center" wrapText="1"/>
    </xf>
    <xf numFmtId="0" fontId="42" fillId="0" borderId="0" xfId="53" applyFont="1" applyAlignment="1"/>
    <xf numFmtId="173" fontId="4" fillId="0" borderId="0" xfId="53" applyNumberFormat="1"/>
    <xf numFmtId="172" fontId="68" fillId="0" borderId="0" xfId="0" applyFont="1" applyAlignment="1">
      <alignment vertical="center"/>
    </xf>
    <xf numFmtId="43" fontId="65" fillId="0" borderId="0" xfId="32" applyFont="1" applyFill="1" applyBorder="1" applyAlignment="1">
      <alignment horizontal="center"/>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5" xfId="55" applyFont="1" applyFill="1" applyBorder="1" applyAlignment="1">
      <alignment horizontal="center"/>
    </xf>
    <xf numFmtId="0" fontId="51" fillId="7" borderId="15" xfId="55" applyFont="1" applyFill="1" applyBorder="1" applyAlignment="1">
      <alignment horizontal="center" wrapText="1"/>
    </xf>
    <xf numFmtId="0" fontId="52" fillId="7" borderId="14" xfId="55" applyFont="1" applyFill="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173" fontId="11" fillId="0" borderId="0" xfId="35" applyNumberFormat="1" applyFont="1" applyFill="1" applyBorder="1" applyAlignment="1"/>
    <xf numFmtId="173" fontId="53" fillId="13" borderId="0" xfId="32" applyNumberFormat="1" applyFont="1" applyFill="1" applyBorder="1" applyAlignment="1">
      <alignment horizontal="center"/>
    </xf>
    <xf numFmtId="173" fontId="4" fillId="0" borderId="4" xfId="35" applyNumberFormat="1" applyFont="1" applyBorder="1"/>
    <xf numFmtId="0" fontId="48" fillId="0" borderId="4" xfId="55" applyFont="1" applyBorder="1" applyAlignment="1"/>
    <xf numFmtId="0" fontId="48" fillId="0" borderId="0" xfId="55" applyFont="1" applyFill="1" applyBorder="1" applyAlignment="1">
      <alignment horizontal="center"/>
    </xf>
    <xf numFmtId="173" fontId="4" fillId="13" borderId="7" xfId="35" applyNumberFormat="1" applyFont="1" applyFill="1" applyBorder="1" applyAlignment="1">
      <alignment horizontal="left"/>
    </xf>
    <xf numFmtId="164" fontId="4" fillId="13" borderId="7" xfId="66" applyNumberFormat="1" applyFont="1" applyFill="1" applyBorder="1" applyAlignment="1">
      <alignment horizontal="left"/>
    </xf>
    <xf numFmtId="0" fontId="4" fillId="13" borderId="7" xfId="55" applyFont="1" applyFill="1" applyBorder="1"/>
    <xf numFmtId="173" fontId="4" fillId="13" borderId="46" xfId="35" applyNumberFormat="1" applyFont="1" applyFill="1" applyBorder="1"/>
    <xf numFmtId="173" fontId="29" fillId="13" borderId="46" xfId="35" applyNumberFormat="1" applyFont="1" applyFill="1" applyBorder="1" applyAlignment="1"/>
    <xf numFmtId="0" fontId="0" fillId="0" borderId="0" xfId="60" applyFont="1" applyFill="1" applyAlignment="1">
      <alignment horizontal="center"/>
    </xf>
    <xf numFmtId="0" fontId="4" fillId="0" borderId="15" xfId="55" applyFont="1" applyFill="1" applyBorder="1" applyAlignment="1">
      <alignment horizontal="right"/>
    </xf>
    <xf numFmtId="173" fontId="4" fillId="0" borderId="16" xfId="0" applyNumberFormat="1" applyFont="1" applyFill="1" applyBorder="1" applyAlignment="1" applyProtection="1">
      <alignment horizontal="center" wrapText="1"/>
    </xf>
    <xf numFmtId="173" fontId="40" fillId="0" borderId="0" xfId="32" applyNumberFormat="1" applyFont="1" applyFill="1" applyAlignment="1" applyProtection="1">
      <alignment horizontal="center"/>
      <protection locked="0"/>
    </xf>
    <xf numFmtId="0" fontId="65" fillId="0" borderId="0" xfId="53" applyFont="1" applyFill="1" applyAlignment="1">
      <alignment horizontal="center"/>
    </xf>
    <xf numFmtId="0" fontId="65" fillId="0" borderId="0" xfId="53" applyFont="1" applyFill="1" applyAlignment="1">
      <alignment horizontal="left"/>
    </xf>
    <xf numFmtId="43" fontId="68" fillId="0" borderId="0" xfId="32" applyFont="1" applyFill="1" applyProtection="1">
      <protection locked="0"/>
    </xf>
    <xf numFmtId="43" fontId="11" fillId="0" borderId="0" xfId="32" applyFont="1" applyBorder="1" applyAlignment="1"/>
    <xf numFmtId="0" fontId="79" fillId="0" borderId="0" xfId="60" applyNumberFormat="1" applyFont="1" applyFill="1" applyProtection="1">
      <protection locked="0"/>
    </xf>
    <xf numFmtId="0" fontId="80" fillId="0" borderId="0" xfId="60" applyNumberFormat="1" applyFont="1" applyFill="1" applyAlignment="1" applyProtection="1">
      <alignment horizontal="center"/>
      <protection locked="0"/>
    </xf>
    <xf numFmtId="9" fontId="11" fillId="13" borderId="0" xfId="64" applyFont="1" applyFill="1" applyAlignment="1"/>
    <xf numFmtId="9" fontId="11" fillId="0" borderId="0" xfId="64" applyFont="1" applyAlignment="1"/>
    <xf numFmtId="177" fontId="65" fillId="13" borderId="0" xfId="32" applyNumberFormat="1" applyFont="1" applyFill="1" applyBorder="1" applyAlignment="1">
      <alignment horizontal="center"/>
    </xf>
    <xf numFmtId="177" fontId="40" fillId="0" borderId="0" xfId="32" applyNumberFormat="1" applyFont="1" applyFill="1"/>
    <xf numFmtId="177" fontId="40" fillId="0" borderId="0" xfId="32" applyNumberFormat="1" applyFont="1"/>
    <xf numFmtId="177" fontId="65" fillId="0" borderId="0" xfId="32" applyNumberFormat="1" applyFont="1" applyFill="1" applyBorder="1" applyAlignment="1">
      <alignment horizontal="center"/>
    </xf>
    <xf numFmtId="177" fontId="65" fillId="13" borderId="0" xfId="0" applyNumberFormat="1" applyFont="1" applyFill="1" applyBorder="1" applyAlignment="1">
      <alignment horizontal="center"/>
    </xf>
    <xf numFmtId="173" fontId="4" fillId="0" borderId="0" xfId="32" applyNumberFormat="1"/>
    <xf numFmtId="0" fontId="65" fillId="13" borderId="44" xfId="53" applyFont="1" applyFill="1" applyBorder="1" applyAlignment="1"/>
    <xf numFmtId="0" fontId="65" fillId="13" borderId="29" xfId="53" applyFont="1" applyFill="1" applyBorder="1" applyAlignment="1"/>
    <xf numFmtId="0" fontId="65" fillId="13" borderId="45" xfId="53" applyFont="1" applyFill="1" applyBorder="1" applyAlignment="1"/>
    <xf numFmtId="172" fontId="48" fillId="0" borderId="0" xfId="0" applyFont="1" applyAlignment="1"/>
    <xf numFmtId="0" fontId="48" fillId="0" borderId="0" xfId="0" applyNumberFormat="1" applyFont="1"/>
    <xf numFmtId="172" fontId="0" fillId="0" borderId="0" xfId="0" applyFill="1" applyAlignment="1">
      <alignment horizontal="center"/>
    </xf>
    <xf numFmtId="172" fontId="39" fillId="0" borderId="0" xfId="0" applyFont="1" applyFill="1" applyAlignment="1">
      <alignment horizontal="center"/>
    </xf>
    <xf numFmtId="172" fontId="0" fillId="0" borderId="0" xfId="0" applyFont="1" applyAlignment="1"/>
    <xf numFmtId="172" fontId="0" fillId="0" borderId="0" xfId="0" applyFont="1" applyFill="1"/>
    <xf numFmtId="10" fontId="4" fillId="13" borderId="0" xfId="64" applyNumberFormat="1" applyFont="1" applyFill="1" applyBorder="1" applyAlignment="1"/>
    <xf numFmtId="10" fontId="4" fillId="0" borderId="0" xfId="64" applyNumberFormat="1" applyFont="1" applyFill="1" applyBorder="1" applyAlignment="1">
      <alignment horizontal="center"/>
    </xf>
    <xf numFmtId="43" fontId="40" fillId="0" borderId="0" xfId="0" applyNumberFormat="1" applyFont="1"/>
    <xf numFmtId="179" fontId="40" fillId="0" borderId="0" xfId="32" applyNumberFormat="1" applyFont="1" applyAlignment="1"/>
    <xf numFmtId="179" fontId="40" fillId="0" borderId="4" xfId="32" applyNumberFormat="1" applyFont="1" applyBorder="1" applyAlignment="1"/>
    <xf numFmtId="10" fontId="11" fillId="0" borderId="0" xfId="64" applyNumberFormat="1" applyFont="1" applyFill="1" applyAlignment="1"/>
    <xf numFmtId="10" fontId="0" fillId="0" borderId="0" xfId="0" applyNumberFormat="1"/>
    <xf numFmtId="10" fontId="11" fillId="0" borderId="0" xfId="53" applyNumberFormat="1" applyFont="1"/>
    <xf numFmtId="10" fontId="4" fillId="0" borderId="0" xfId="55" applyNumberFormat="1"/>
    <xf numFmtId="10" fontId="4" fillId="0" borderId="0" xfId="53" applyNumberFormat="1"/>
    <xf numFmtId="10" fontId="4" fillId="0" borderId="0" xfId="55" applyNumberFormat="1" applyFont="1"/>
    <xf numFmtId="172" fontId="67" fillId="0" borderId="0" xfId="0" applyFont="1" applyAlignment="1"/>
    <xf numFmtId="172" fontId="3" fillId="0" borderId="0" xfId="0" applyFont="1" applyAlignment="1">
      <alignment horizontal="center"/>
    </xf>
    <xf numFmtId="172" fontId="68" fillId="0" borderId="0" xfId="0" applyFont="1" applyAlignment="1"/>
    <xf numFmtId="0" fontId="68" fillId="0" borderId="0" xfId="60" applyFont="1" applyAlignment="1"/>
    <xf numFmtId="43" fontId="0" fillId="0" borderId="0" xfId="32" applyFont="1" applyFill="1" applyAlignment="1">
      <alignment horizontal="right"/>
    </xf>
    <xf numFmtId="10" fontId="40" fillId="0" borderId="0" xfId="32" applyNumberFormat="1" applyFont="1" applyFill="1" applyAlignment="1"/>
    <xf numFmtId="0" fontId="70" fillId="7" borderId="15" xfId="55" applyFont="1" applyFill="1" applyBorder="1" applyAlignment="1">
      <alignment horizontal="center" wrapText="1"/>
    </xf>
    <xf numFmtId="2" fontId="0" fillId="0" borderId="0" xfId="0" applyNumberFormat="1" applyFont="1" applyFill="1"/>
    <xf numFmtId="49" fontId="0" fillId="0" borderId="0" xfId="32" applyNumberFormat="1" applyFont="1" applyFill="1"/>
    <xf numFmtId="49" fontId="0" fillId="0" borderId="0" xfId="0" applyNumberFormat="1" applyFont="1" applyFill="1"/>
    <xf numFmtId="0" fontId="11" fillId="0" borderId="0" xfId="60" applyNumberFormat="1" applyFont="1" applyAlignment="1">
      <alignment horizontal="right"/>
    </xf>
    <xf numFmtId="173" fontId="0" fillId="0" borderId="0" xfId="32" applyNumberFormat="1" applyFont="1" applyAlignment="1">
      <alignment horizontal="center"/>
    </xf>
    <xf numFmtId="173" fontId="48" fillId="0" borderId="0" xfId="32" applyNumberFormat="1" applyFont="1" applyAlignment="1">
      <alignment horizontal="center"/>
    </xf>
    <xf numFmtId="172" fontId="65" fillId="0" borderId="0" xfId="0" applyFont="1"/>
    <xf numFmtId="172" fontId="65" fillId="0" borderId="0" xfId="0" applyFont="1" applyFill="1"/>
    <xf numFmtId="172" fontId="65" fillId="0" borderId="23" xfId="0" applyFont="1" applyFill="1" applyBorder="1"/>
    <xf numFmtId="172" fontId="65" fillId="0" borderId="6" xfId="0" applyFont="1" applyFill="1" applyBorder="1"/>
    <xf numFmtId="174" fontId="65" fillId="0" borderId="6" xfId="41" applyNumberFormat="1" applyFont="1" applyFill="1" applyBorder="1"/>
    <xf numFmtId="172" fontId="65" fillId="0" borderId="6" xfId="0" applyFont="1" applyFill="1" applyBorder="1" applyProtection="1">
      <protection locked="0"/>
    </xf>
    <xf numFmtId="172" fontId="65" fillId="0" borderId="22" xfId="0" applyFont="1" applyFill="1" applyBorder="1" applyProtection="1">
      <protection locked="0"/>
    </xf>
    <xf numFmtId="172" fontId="65" fillId="0" borderId="21" xfId="0" applyFont="1" applyFill="1" applyBorder="1"/>
    <xf numFmtId="172" fontId="65" fillId="0" borderId="0" xfId="0" applyFont="1" applyFill="1" applyBorder="1"/>
    <xf numFmtId="174" fontId="65" fillId="0" borderId="0" xfId="41" applyNumberFormat="1" applyFont="1" applyFill="1" applyBorder="1"/>
    <xf numFmtId="172" fontId="65" fillId="0" borderId="0" xfId="0" applyFont="1" applyFill="1" applyBorder="1" applyProtection="1">
      <protection locked="0"/>
    </xf>
    <xf numFmtId="172" fontId="65" fillId="0" borderId="20" xfId="0" applyFont="1" applyFill="1" applyBorder="1" applyProtection="1">
      <protection locked="0"/>
    </xf>
    <xf numFmtId="172" fontId="65" fillId="0" borderId="20" xfId="0" applyFont="1" applyFill="1" applyBorder="1"/>
    <xf numFmtId="173" fontId="65" fillId="0" borderId="21" xfId="32" applyNumberFormat="1" applyFont="1" applyFill="1" applyBorder="1" applyProtection="1">
      <protection locked="0"/>
    </xf>
    <xf numFmtId="173" fontId="65" fillId="0" borderId="0" xfId="32" applyNumberFormat="1" applyFont="1" applyFill="1" applyBorder="1" applyProtection="1">
      <protection locked="0"/>
    </xf>
    <xf numFmtId="178" fontId="65" fillId="0" borderId="0" xfId="0" applyNumberFormat="1" applyFont="1" applyFill="1" applyBorder="1" applyProtection="1">
      <protection locked="0"/>
    </xf>
    <xf numFmtId="173" fontId="65" fillId="0" borderId="0" xfId="0" applyNumberFormat="1" applyFont="1" applyFill="1" applyBorder="1" applyProtection="1">
      <protection locked="0"/>
    </xf>
    <xf numFmtId="173" fontId="65" fillId="0" borderId="6" xfId="32" applyNumberFormat="1" applyFont="1" applyFill="1" applyBorder="1" applyProtection="1">
      <protection locked="0"/>
    </xf>
    <xf numFmtId="173" fontId="78" fillId="0" borderId="0" xfId="0" applyNumberFormat="1" applyFont="1" applyFill="1" applyBorder="1" applyProtection="1">
      <protection locked="0"/>
    </xf>
    <xf numFmtId="173" fontId="78" fillId="0" borderId="0" xfId="32" applyNumberFormat="1" applyFont="1" applyFill="1" applyBorder="1" applyAlignment="1" applyProtection="1">
      <alignment horizontal="center"/>
      <protection locked="0"/>
    </xf>
    <xf numFmtId="172" fontId="83" fillId="0" borderId="0" xfId="0" applyFont="1" applyFill="1" applyBorder="1" applyProtection="1">
      <protection locked="0"/>
    </xf>
    <xf numFmtId="172" fontId="83" fillId="0" borderId="20" xfId="0" applyFont="1" applyFill="1" applyBorder="1" applyProtection="1">
      <protection locked="0"/>
    </xf>
    <xf numFmtId="173" fontId="78" fillId="0" borderId="21" xfId="32" applyNumberFormat="1" applyFont="1" applyFill="1" applyBorder="1" applyProtection="1">
      <protection locked="0"/>
    </xf>
    <xf numFmtId="4" fontId="65" fillId="0" borderId="0" xfId="0" applyNumberFormat="1" applyFont="1" applyFill="1" applyBorder="1" applyAlignment="1" applyProtection="1">
      <alignment horizontal="center"/>
      <protection locked="0"/>
    </xf>
    <xf numFmtId="4" fontId="65" fillId="0" borderId="0" xfId="0" applyNumberFormat="1" applyFont="1" applyFill="1" applyBorder="1" applyAlignment="1">
      <alignment horizontal="center"/>
    </xf>
    <xf numFmtId="172" fontId="65" fillId="0" borderId="21" xfId="0" applyFont="1" applyFill="1" applyBorder="1" applyAlignment="1" applyProtection="1">
      <alignment horizontal="center"/>
      <protection locked="0"/>
    </xf>
    <xf numFmtId="172" fontId="65" fillId="0" borderId="0" xfId="0" applyFont="1" applyFill="1" applyBorder="1" applyAlignment="1" applyProtection="1">
      <alignment horizontal="center"/>
      <protection locked="0"/>
    </xf>
    <xf numFmtId="172" fontId="78" fillId="0" borderId="0" xfId="0" applyFont="1" applyFill="1" applyBorder="1" applyAlignment="1" applyProtection="1">
      <alignment horizontal="center"/>
      <protection locked="0"/>
    </xf>
    <xf numFmtId="172" fontId="83" fillId="0" borderId="0" xfId="0" applyFont="1" applyFill="1" applyBorder="1" applyAlignment="1" applyProtection="1">
      <alignment horizontal="center"/>
      <protection locked="0"/>
    </xf>
    <xf numFmtId="172" fontId="83" fillId="0" borderId="20" xfId="0" applyFont="1" applyFill="1" applyBorder="1" applyAlignment="1" applyProtection="1">
      <alignment horizontal="left"/>
      <protection locked="0"/>
    </xf>
    <xf numFmtId="0" fontId="78" fillId="0" borderId="20" xfId="0" applyNumberFormat="1" applyFont="1" applyFill="1" applyBorder="1" applyAlignment="1" applyProtection="1">
      <alignment horizontal="left"/>
      <protection locked="0"/>
    </xf>
    <xf numFmtId="172" fontId="65" fillId="0" borderId="19" xfId="0" applyFont="1" applyFill="1" applyBorder="1" applyAlignment="1" applyProtection="1">
      <alignment horizontal="center"/>
      <protection locked="0"/>
    </xf>
    <xf numFmtId="172" fontId="65" fillId="0" borderId="2" xfId="0" applyFont="1" applyFill="1" applyBorder="1" applyAlignment="1" applyProtection="1">
      <alignment horizontal="center"/>
      <protection locked="0"/>
    </xf>
    <xf numFmtId="172" fontId="78" fillId="0" borderId="2" xfId="0" applyFont="1" applyFill="1" applyBorder="1" applyAlignment="1" applyProtection="1">
      <alignment horizontal="center"/>
      <protection locked="0"/>
    </xf>
    <xf numFmtId="172" fontId="65" fillId="0" borderId="2" xfId="0" applyFont="1" applyFill="1" applyBorder="1" applyProtection="1">
      <protection locked="0"/>
    </xf>
    <xf numFmtId="172" fontId="83" fillId="0" borderId="2" xfId="0" applyFont="1" applyFill="1" applyBorder="1" applyAlignment="1" applyProtection="1">
      <alignment horizontal="center"/>
      <protection locked="0"/>
    </xf>
    <xf numFmtId="172" fontId="83" fillId="0" borderId="18" xfId="0" applyFont="1" applyFill="1" applyBorder="1" applyAlignment="1" applyProtection="1">
      <alignment horizontal="left"/>
      <protection locked="0"/>
    </xf>
    <xf numFmtId="172" fontId="65" fillId="0" borderId="0" xfId="0" applyFont="1" applyBorder="1"/>
    <xf numFmtId="174" fontId="65" fillId="0" borderId="0" xfId="41" applyNumberFormat="1" applyFont="1" applyBorder="1"/>
    <xf numFmtId="178" fontId="65" fillId="0" borderId="0" xfId="0" applyNumberFormat="1" applyFont="1" applyBorder="1"/>
    <xf numFmtId="172" fontId="65" fillId="0" borderId="0" xfId="0" applyFont="1" applyBorder="1" applyProtection="1">
      <protection locked="0"/>
    </xf>
    <xf numFmtId="173" fontId="65" fillId="0" borderId="0" xfId="0" applyNumberFormat="1" applyFont="1"/>
    <xf numFmtId="173" fontId="65" fillId="0" borderId="0" xfId="0" applyNumberFormat="1" applyFont="1" applyFill="1" applyProtection="1">
      <protection locked="0"/>
    </xf>
    <xf numFmtId="172" fontId="65" fillId="0" borderId="0" xfId="0" applyFont="1" applyFill="1" applyProtection="1">
      <protection locked="0"/>
    </xf>
    <xf numFmtId="172" fontId="65" fillId="0" borderId="0" xfId="0" applyFont="1" applyFill="1" applyAlignment="1" applyProtection="1">
      <alignment horizontal="center"/>
      <protection locked="0"/>
    </xf>
    <xf numFmtId="173" fontId="65" fillId="0" borderId="0" xfId="0" applyNumberFormat="1" applyFont="1" applyFill="1" applyAlignment="1" applyProtection="1">
      <alignment horizontal="center"/>
      <protection locked="0"/>
    </xf>
    <xf numFmtId="178" fontId="65" fillId="0" borderId="0" xfId="64" applyNumberFormat="1" applyFont="1" applyFill="1" applyProtection="1">
      <protection locked="0"/>
    </xf>
    <xf numFmtId="0" fontId="78" fillId="0" borderId="0" xfId="0" applyNumberFormat="1" applyFont="1" applyFill="1" applyAlignment="1" applyProtection="1">
      <alignment horizontal="left"/>
      <protection locked="0"/>
    </xf>
    <xf numFmtId="173" fontId="78" fillId="0" borderId="0" xfId="0" applyNumberFormat="1" applyFont="1" applyFill="1" applyAlignment="1" applyProtection="1">
      <alignment horizontal="center"/>
      <protection locked="0"/>
    </xf>
    <xf numFmtId="173" fontId="78" fillId="0" borderId="0" xfId="0" applyNumberFormat="1" applyFont="1" applyFill="1" applyAlignment="1" applyProtection="1">
      <alignment horizontal="center" wrapText="1"/>
      <protection locked="0"/>
    </xf>
    <xf numFmtId="172" fontId="78" fillId="0" borderId="0" xfId="0" applyFont="1" applyFill="1" applyAlignment="1" applyProtection="1">
      <alignment horizontal="center"/>
      <protection locked="0"/>
    </xf>
    <xf numFmtId="172" fontId="78" fillId="0" borderId="0" xfId="0" applyFont="1" applyFill="1" applyAlignment="1" applyProtection="1">
      <alignment horizontal="center" wrapText="1"/>
      <protection locked="0"/>
    </xf>
    <xf numFmtId="172" fontId="65" fillId="0" borderId="12" xfId="0" applyFont="1" applyFill="1" applyBorder="1" applyProtection="1">
      <protection locked="0"/>
    </xf>
    <xf numFmtId="172" fontId="65" fillId="0" borderId="4" xfId="0" applyFont="1" applyFill="1" applyBorder="1" applyProtection="1">
      <protection locked="0"/>
    </xf>
    <xf numFmtId="173" fontId="65" fillId="0" borderId="4" xfId="0" applyNumberFormat="1" applyFont="1" applyFill="1" applyBorder="1" applyProtection="1">
      <protection locked="0"/>
    </xf>
    <xf numFmtId="172" fontId="65" fillId="0" borderId="4" xfId="0" applyFont="1" applyFill="1" applyBorder="1" applyAlignment="1" applyProtection="1">
      <alignment horizontal="center"/>
      <protection locked="0"/>
    </xf>
    <xf numFmtId="173" fontId="65" fillId="0" borderId="13" xfId="0" applyNumberFormat="1" applyFont="1" applyFill="1" applyBorder="1" applyProtection="1">
      <protection locked="0"/>
    </xf>
    <xf numFmtId="172" fontId="65" fillId="0" borderId="9" xfId="0" applyFont="1" applyFill="1" applyBorder="1" applyProtection="1">
      <protection locked="0"/>
    </xf>
    <xf numFmtId="173" fontId="65" fillId="0" borderId="10" xfId="0" applyNumberFormat="1" applyFont="1" applyFill="1" applyBorder="1" applyProtection="1">
      <protection locked="0"/>
    </xf>
    <xf numFmtId="172" fontId="65" fillId="0" borderId="0" xfId="0" applyFont="1" applyFill="1" applyBorder="1" applyAlignment="1" applyProtection="1">
      <alignment horizontal="left"/>
      <protection locked="0"/>
    </xf>
    <xf numFmtId="172" fontId="65" fillId="0" borderId="10" xfId="0" applyFont="1" applyFill="1" applyBorder="1" applyAlignment="1" applyProtection="1">
      <alignment horizontal="left"/>
      <protection locked="0"/>
    </xf>
    <xf numFmtId="172" fontId="84" fillId="0" borderId="10" xfId="0" applyFont="1" applyFill="1" applyBorder="1" applyProtection="1">
      <protection locked="0"/>
    </xf>
    <xf numFmtId="172" fontId="84" fillId="0" borderId="10" xfId="0" applyFont="1" applyBorder="1"/>
    <xf numFmtId="164" fontId="65" fillId="0" borderId="0" xfId="0" applyNumberFormat="1" applyFont="1" applyFill="1" applyBorder="1" applyProtection="1">
      <protection locked="0"/>
    </xf>
    <xf numFmtId="44" fontId="65" fillId="0" borderId="9" xfId="41" applyFont="1" applyFill="1" applyBorder="1" applyProtection="1">
      <protection locked="0"/>
    </xf>
    <xf numFmtId="44" fontId="65" fillId="0" borderId="0" xfId="0" applyNumberFormat="1" applyFont="1" applyBorder="1"/>
    <xf numFmtId="10" fontId="65" fillId="0" borderId="0" xfId="0" applyNumberFormat="1" applyFont="1" applyBorder="1" applyAlignment="1">
      <alignment horizontal="center"/>
    </xf>
    <xf numFmtId="10" fontId="65" fillId="0" borderId="0" xfId="0" applyNumberFormat="1" applyFont="1" applyFill="1" applyBorder="1" applyAlignment="1" applyProtection="1">
      <alignment horizontal="center"/>
      <protection locked="0"/>
    </xf>
    <xf numFmtId="0" fontId="65" fillId="0" borderId="10" xfId="0" applyNumberFormat="1" applyFont="1" applyFill="1" applyBorder="1" applyAlignment="1" applyProtection="1">
      <alignment horizontal="center"/>
      <protection locked="0"/>
    </xf>
    <xf numFmtId="44" fontId="65" fillId="0" borderId="11" xfId="41" applyFont="1" applyFill="1" applyBorder="1" applyProtection="1">
      <protection locked="0"/>
    </xf>
    <xf numFmtId="0" fontId="65" fillId="0" borderId="0" xfId="0" applyNumberFormat="1" applyFont="1" applyFill="1" applyBorder="1" applyAlignment="1" applyProtection="1">
      <alignment horizontal="center"/>
      <protection locked="0"/>
    </xf>
    <xf numFmtId="170" fontId="65" fillId="0" borderId="0" xfId="0" applyNumberFormat="1" applyFont="1" applyFill="1" applyBorder="1" applyAlignment="1" applyProtection="1">
      <alignment horizontal="center"/>
      <protection locked="0"/>
    </xf>
    <xf numFmtId="175" fontId="65" fillId="0" borderId="0" xfId="0" applyNumberFormat="1" applyFont="1" applyFill="1" applyBorder="1" applyProtection="1">
      <protection locked="0"/>
    </xf>
    <xf numFmtId="0" fontId="65" fillId="0" borderId="0" xfId="0" applyNumberFormat="1" applyFont="1" applyBorder="1" applyAlignment="1">
      <alignment horizontal="center"/>
    </xf>
    <xf numFmtId="172" fontId="78" fillId="0" borderId="0" xfId="0" applyFont="1" applyFill="1" applyBorder="1" applyAlignment="1" applyProtection="1">
      <alignment horizontal="center" wrapText="1"/>
      <protection locked="0"/>
    </xf>
    <xf numFmtId="172" fontId="78" fillId="0" borderId="0" xfId="0" applyFont="1" applyFill="1" applyBorder="1" applyProtection="1">
      <protection locked="0"/>
    </xf>
    <xf numFmtId="172" fontId="78" fillId="0" borderId="9" xfId="0" applyFont="1" applyFill="1" applyBorder="1" applyAlignment="1" applyProtection="1">
      <alignment horizontal="center"/>
      <protection locked="0"/>
    </xf>
    <xf numFmtId="172" fontId="78" fillId="0" borderId="0" xfId="0" applyFont="1" applyBorder="1" applyAlignment="1">
      <alignment horizontal="center"/>
    </xf>
    <xf numFmtId="172" fontId="78" fillId="0" borderId="10" xfId="0" applyFont="1" applyBorder="1" applyAlignment="1">
      <alignment horizontal="center"/>
    </xf>
    <xf numFmtId="172" fontId="85" fillId="0" borderId="0" xfId="0" applyFont="1" applyFill="1" applyAlignment="1" applyProtection="1">
      <alignment horizontal="left"/>
      <protection locked="0"/>
    </xf>
    <xf numFmtId="182" fontId="65" fillId="0" borderId="0" xfId="32" applyNumberFormat="1" applyFont="1" applyFill="1" applyBorder="1" applyProtection="1">
      <protection locked="0"/>
    </xf>
    <xf numFmtId="1" fontId="65" fillId="0" borderId="0" xfId="0" applyNumberFormat="1" applyFont="1" applyFill="1" applyBorder="1" applyProtection="1">
      <protection locked="0"/>
    </xf>
    <xf numFmtId="172" fontId="83" fillId="0" borderId="0" xfId="0" applyFont="1" applyFill="1" applyBorder="1" applyAlignment="1" applyProtection="1">
      <alignment horizontal="left"/>
      <protection locked="0"/>
    </xf>
    <xf numFmtId="0" fontId="78" fillId="0" borderId="0" xfId="0" applyNumberFormat="1" applyFont="1" applyFill="1" applyBorder="1" applyAlignment="1" applyProtection="1">
      <alignment horizontal="left"/>
      <protection locked="0"/>
    </xf>
    <xf numFmtId="173" fontId="78" fillId="0" borderId="0" xfId="32" applyNumberFormat="1" applyFont="1" applyFill="1" applyBorder="1" applyProtection="1">
      <protection locked="0"/>
    </xf>
    <xf numFmtId="172" fontId="40" fillId="0" borderId="7" xfId="0" applyFont="1" applyBorder="1" applyAlignment="1"/>
    <xf numFmtId="172" fontId="0" fillId="0" borderId="7" xfId="0" applyBorder="1" applyAlignment="1"/>
    <xf numFmtId="172" fontId="0" fillId="14" borderId="7" xfId="0" applyFill="1" applyBorder="1" applyAlignment="1"/>
    <xf numFmtId="172" fontId="65" fillId="0" borderId="0" xfId="0" applyFont="1" applyAlignment="1"/>
    <xf numFmtId="49" fontId="0" fillId="0" borderId="0" xfId="0" applyNumberFormat="1" applyAlignment="1"/>
    <xf numFmtId="43" fontId="29" fillId="13" borderId="10" xfId="32" applyFont="1" applyFill="1" applyBorder="1"/>
    <xf numFmtId="172" fontId="46" fillId="0" borderId="0" xfId="59" applyFont="1" applyFill="1" applyBorder="1" applyAlignment="1"/>
    <xf numFmtId="49" fontId="46" fillId="0" borderId="0" xfId="59" applyNumberFormat="1" applyFont="1" applyFill="1" applyBorder="1" applyAlignment="1">
      <alignment horizontal="left"/>
    </xf>
    <xf numFmtId="0" fontId="65" fillId="0" borderId="0" xfId="55" applyFont="1" applyFill="1"/>
    <xf numFmtId="0" fontId="65" fillId="0" borderId="0" xfId="55" applyFont="1" applyFill="1" applyBorder="1"/>
    <xf numFmtId="0" fontId="65" fillId="0" borderId="0" xfId="55" applyFont="1" applyFill="1" applyAlignment="1">
      <alignment horizontal="left"/>
    </xf>
    <xf numFmtId="0" fontId="78" fillId="0" borderId="0" xfId="55" applyFont="1" applyFill="1" applyBorder="1" applyAlignment="1">
      <alignment horizontal="left"/>
    </xf>
    <xf numFmtId="43" fontId="65" fillId="0" borderId="0" xfId="55" applyNumberFormat="1" applyFont="1" applyFill="1" applyBorder="1"/>
    <xf numFmtId="0" fontId="65" fillId="0" borderId="0" xfId="55" applyFont="1" applyFill="1" applyBorder="1" applyAlignment="1">
      <alignment horizontal="left"/>
    </xf>
    <xf numFmtId="0" fontId="78" fillId="0" borderId="16" xfId="55" applyFont="1" applyFill="1" applyBorder="1"/>
    <xf numFmtId="0" fontId="65" fillId="0" borderId="15" xfId="55" applyFont="1" applyFill="1" applyBorder="1"/>
    <xf numFmtId="0" fontId="65" fillId="0" borderId="14" xfId="55" applyFont="1" applyFill="1" applyBorder="1"/>
    <xf numFmtId="0" fontId="78" fillId="0" borderId="13" xfId="55" applyFont="1" applyFill="1" applyBorder="1"/>
    <xf numFmtId="0" fontId="65" fillId="0" borderId="4" xfId="55" applyFont="1" applyFill="1" applyBorder="1"/>
    <xf numFmtId="174" fontId="78" fillId="6" borderId="12" xfId="43" applyNumberFormat="1" applyFont="1" applyFill="1" applyBorder="1"/>
    <xf numFmtId="174" fontId="78" fillId="0" borderId="0" xfId="43" applyNumberFormat="1" applyFont="1" applyFill="1" applyBorder="1"/>
    <xf numFmtId="0" fontId="78" fillId="0" borderId="0" xfId="55" quotePrefix="1" applyFont="1" applyFill="1" applyBorder="1" applyAlignment="1">
      <alignment horizontal="center"/>
    </xf>
    <xf numFmtId="164" fontId="78" fillId="0" borderId="0" xfId="55" applyNumberFormat="1" applyFont="1" applyFill="1" applyBorder="1" applyAlignment="1">
      <alignment horizontal="center"/>
    </xf>
    <xf numFmtId="10" fontId="87" fillId="0" borderId="14" xfId="64" applyNumberFormat="1" applyFont="1" applyFill="1" applyBorder="1" applyAlignment="1"/>
    <xf numFmtId="178" fontId="86" fillId="0" borderId="0" xfId="64" applyNumberFormat="1" applyFont="1" applyFill="1" applyBorder="1"/>
    <xf numFmtId="10" fontId="78" fillId="0" borderId="0" xfId="55" applyNumberFormat="1" applyFont="1" applyFill="1" applyBorder="1" applyAlignment="1">
      <alignment horizontal="center"/>
    </xf>
    <xf numFmtId="0" fontId="78" fillId="0" borderId="10" xfId="55" applyFont="1" applyFill="1" applyBorder="1"/>
    <xf numFmtId="9" fontId="78" fillId="0" borderId="9" xfId="64" applyFont="1" applyFill="1" applyBorder="1"/>
    <xf numFmtId="172" fontId="65" fillId="0" borderId="0" xfId="0" applyFont="1" applyFill="1" applyAlignment="1"/>
    <xf numFmtId="10" fontId="78" fillId="0" borderId="9" xfId="66" applyNumberFormat="1" applyFont="1" applyFill="1" applyBorder="1"/>
    <xf numFmtId="9" fontId="65" fillId="0" borderId="0" xfId="55" applyNumberFormat="1" applyFont="1" applyFill="1" applyBorder="1"/>
    <xf numFmtId="0" fontId="65" fillId="0" borderId="0" xfId="55" applyFont="1" applyFill="1" applyBorder="1" applyAlignment="1">
      <alignment horizontal="center"/>
    </xf>
    <xf numFmtId="174" fontId="65" fillId="0" borderId="0" xfId="43" applyNumberFormat="1" applyFont="1" applyFill="1" applyBorder="1"/>
    <xf numFmtId="0" fontId="65" fillId="0" borderId="4" xfId="55" applyFont="1" applyFill="1" applyBorder="1" applyAlignment="1">
      <alignment horizontal="center"/>
    </xf>
    <xf numFmtId="10" fontId="78" fillId="0" borderId="12" xfId="66" applyNumberFormat="1" applyFont="1" applyFill="1" applyBorder="1"/>
    <xf numFmtId="0" fontId="78" fillId="0" borderId="0" xfId="55" applyFont="1" applyFill="1" applyBorder="1"/>
    <xf numFmtId="10" fontId="78" fillId="0" borderId="0" xfId="66" applyNumberFormat="1" applyFont="1" applyFill="1" applyBorder="1"/>
    <xf numFmtId="0" fontId="65" fillId="0" borderId="16" xfId="55" applyFont="1" applyFill="1" applyBorder="1"/>
    <xf numFmtId="174" fontId="65" fillId="0" borderId="14" xfId="43" applyNumberFormat="1" applyFont="1" applyFill="1" applyBorder="1"/>
    <xf numFmtId="174" fontId="65" fillId="0" borderId="9" xfId="43" applyNumberFormat="1" applyFont="1" applyFill="1" applyBorder="1" applyAlignment="1">
      <alignment horizontal="center"/>
    </xf>
    <xf numFmtId="0" fontId="65" fillId="13" borderId="10" xfId="55" applyFont="1" applyFill="1" applyBorder="1"/>
    <xf numFmtId="0" fontId="65" fillId="13" borderId="0" xfId="55" applyFont="1" applyFill="1" applyBorder="1"/>
    <xf numFmtId="173" fontId="65" fillId="13" borderId="0" xfId="35" applyNumberFormat="1" applyFont="1" applyFill="1" applyBorder="1" applyAlignment="1">
      <alignment horizontal="right"/>
    </xf>
    <xf numFmtId="173" fontId="65" fillId="13" borderId="9" xfId="35" applyNumberFormat="1" applyFont="1" applyFill="1" applyBorder="1" applyAlignment="1">
      <alignment horizontal="right"/>
    </xf>
    <xf numFmtId="173" fontId="65" fillId="0" borderId="0" xfId="55" applyNumberFormat="1" applyFont="1" applyFill="1" applyBorder="1"/>
    <xf numFmtId="10" fontId="65" fillId="0" borderId="0" xfId="55" applyNumberFormat="1" applyFont="1" applyFill="1" applyBorder="1"/>
    <xf numFmtId="173" fontId="86" fillId="0" borderId="0" xfId="55" applyNumberFormat="1" applyFont="1" applyFill="1" applyBorder="1"/>
    <xf numFmtId="3" fontId="65" fillId="0" borderId="0" xfId="55" applyNumberFormat="1" applyFont="1" applyFill="1" applyBorder="1"/>
    <xf numFmtId="173" fontId="65" fillId="13" borderId="0" xfId="35" applyNumberFormat="1" applyFont="1" applyFill="1" applyBorder="1"/>
    <xf numFmtId="173" fontId="65" fillId="13" borderId="9" xfId="35" applyNumberFormat="1" applyFont="1" applyFill="1" applyBorder="1"/>
    <xf numFmtId="43" fontId="65" fillId="13" borderId="0" xfId="32" applyFont="1" applyFill="1" applyBorder="1"/>
    <xf numFmtId="43" fontId="65" fillId="13" borderId="9" xfId="32" applyFont="1" applyFill="1" applyBorder="1"/>
    <xf numFmtId="0" fontId="65" fillId="0" borderId="10" xfId="55" applyFont="1" applyFill="1" applyBorder="1"/>
    <xf numFmtId="173" fontId="65" fillId="0" borderId="0" xfId="35" applyNumberFormat="1" applyFont="1" applyFill="1" applyBorder="1"/>
    <xf numFmtId="0" fontId="65" fillId="0" borderId="8" xfId="55" applyFont="1" applyFill="1" applyBorder="1"/>
    <xf numFmtId="173" fontId="78" fillId="0" borderId="47" xfId="35" applyNumberFormat="1" applyFont="1" applyFill="1" applyBorder="1"/>
    <xf numFmtId="0" fontId="65" fillId="0" borderId="13" xfId="55" applyFont="1" applyFill="1" applyBorder="1"/>
    <xf numFmtId="173" fontId="65" fillId="0" borderId="4" xfId="35" applyNumberFormat="1" applyFont="1" applyFill="1" applyBorder="1"/>
    <xf numFmtId="173" fontId="65" fillId="0" borderId="12" xfId="35" applyNumberFormat="1" applyFont="1" applyFill="1" applyBorder="1"/>
    <xf numFmtId="0" fontId="65" fillId="13" borderId="16" xfId="55" applyFont="1" applyFill="1" applyBorder="1"/>
    <xf numFmtId="173" fontId="65" fillId="13" borderId="15" xfId="35" applyNumberFormat="1" applyFont="1" applyFill="1" applyBorder="1"/>
    <xf numFmtId="0" fontId="65" fillId="13" borderId="15" xfId="55" applyFont="1" applyFill="1" applyBorder="1"/>
    <xf numFmtId="173" fontId="65" fillId="13" borderId="14" xfId="35" applyNumberFormat="1" applyFont="1" applyFill="1" applyBorder="1"/>
    <xf numFmtId="164" fontId="65" fillId="0" borderId="0" xfId="64" applyNumberFormat="1" applyFont="1" applyFill="1" applyBorder="1"/>
    <xf numFmtId="173" fontId="65" fillId="13" borderId="0" xfId="112" applyNumberFormat="1" applyFont="1" applyFill="1" applyBorder="1"/>
    <xf numFmtId="173" fontId="65" fillId="6" borderId="9" xfId="35" applyNumberFormat="1" applyFont="1" applyFill="1" applyBorder="1"/>
    <xf numFmtId="10" fontId="65" fillId="13" borderId="0" xfId="66" applyNumberFormat="1" applyFont="1" applyFill="1" applyBorder="1"/>
    <xf numFmtId="43" fontId="65" fillId="6" borderId="9" xfId="55" applyNumberFormat="1" applyFont="1" applyFill="1" applyBorder="1"/>
    <xf numFmtId="0" fontId="78" fillId="13" borderId="13" xfId="55" applyFont="1" applyFill="1" applyBorder="1"/>
    <xf numFmtId="173" fontId="65" fillId="13" borderId="4" xfId="35" applyNumberFormat="1" applyFont="1" applyFill="1" applyBorder="1"/>
    <xf numFmtId="0" fontId="65" fillId="13" borderId="4" xfId="55" applyFont="1" applyFill="1" applyBorder="1"/>
    <xf numFmtId="10" fontId="65" fillId="13" borderId="4" xfId="66" applyNumberFormat="1" applyFont="1" applyFill="1" applyBorder="1"/>
    <xf numFmtId="43" fontId="65" fillId="6" borderId="12" xfId="55" applyNumberFormat="1" applyFont="1" applyFill="1" applyBorder="1"/>
    <xf numFmtId="164" fontId="65" fillId="0" borderId="0" xfId="55" applyNumberFormat="1" applyFont="1" applyFill="1" applyBorder="1"/>
    <xf numFmtId="164" fontId="65" fillId="0" borderId="0" xfId="66" applyNumberFormat="1" applyFont="1" applyFill="1" applyBorder="1"/>
    <xf numFmtId="0" fontId="65" fillId="0" borderId="28" xfId="55" applyFont="1" applyFill="1" applyBorder="1"/>
    <xf numFmtId="0" fontId="78" fillId="0" borderId="3" xfId="55" applyFont="1" applyFill="1" applyBorder="1"/>
    <xf numFmtId="0" fontId="65" fillId="0" borderId="16" xfId="55" applyFont="1" applyFill="1" applyBorder="1" applyAlignment="1">
      <alignment horizontal="center"/>
    </xf>
    <xf numFmtId="0" fontId="65" fillId="0" borderId="15" xfId="55" applyFont="1" applyFill="1" applyBorder="1" applyAlignment="1">
      <alignment horizontal="center"/>
    </xf>
    <xf numFmtId="0" fontId="65" fillId="0" borderId="14" xfId="55" applyFont="1" applyFill="1" applyBorder="1" applyAlignment="1">
      <alignment horizontal="center"/>
    </xf>
    <xf numFmtId="0" fontId="78" fillId="0" borderId="10" xfId="55" applyFont="1" applyFill="1" applyBorder="1" applyAlignment="1">
      <alignment horizontal="center"/>
    </xf>
    <xf numFmtId="0" fontId="78" fillId="0" borderId="0" xfId="55" applyFont="1" applyFill="1" applyBorder="1" applyAlignment="1">
      <alignment horizontal="center" wrapText="1"/>
    </xf>
    <xf numFmtId="0" fontId="78" fillId="0" borderId="9" xfId="55" applyFont="1" applyFill="1" applyBorder="1" applyAlignment="1">
      <alignment horizontal="center" wrapText="1"/>
    </xf>
    <xf numFmtId="0" fontId="78" fillId="0" borderId="13" xfId="55" applyFont="1" applyFill="1" applyBorder="1" applyAlignment="1">
      <alignment horizontal="center"/>
    </xf>
    <xf numFmtId="0" fontId="65" fillId="0" borderId="4" xfId="55" applyFont="1" applyFill="1" applyBorder="1" applyAlignment="1">
      <alignment horizontal="center" wrapText="1"/>
    </xf>
    <xf numFmtId="0" fontId="65" fillId="0" borderId="12" xfId="55" applyFont="1" applyFill="1" applyBorder="1" applyAlignment="1">
      <alignment horizontal="center" wrapText="1"/>
    </xf>
    <xf numFmtId="14" fontId="88" fillId="13" borderId="10" xfId="55" applyNumberFormat="1" applyFont="1" applyFill="1" applyBorder="1" applyAlignment="1">
      <alignment horizontal="center"/>
    </xf>
    <xf numFmtId="0" fontId="65" fillId="13" borderId="0" xfId="55" applyFont="1" applyFill="1" applyBorder="1" applyAlignment="1">
      <alignment horizontal="center"/>
    </xf>
    <xf numFmtId="173" fontId="88" fillId="13" borderId="0" xfId="35" applyNumberFormat="1" applyFont="1" applyFill="1" applyBorder="1"/>
    <xf numFmtId="173" fontId="65" fillId="0" borderId="9" xfId="35" applyNumberFormat="1" applyFont="1" applyFill="1" applyBorder="1"/>
    <xf numFmtId="0" fontId="88" fillId="13" borderId="0" xfId="55" applyFont="1" applyFill="1" applyBorder="1" applyAlignment="1">
      <alignment horizontal="center"/>
    </xf>
    <xf numFmtId="173" fontId="88" fillId="0" borderId="0" xfId="35" applyNumberFormat="1" applyFont="1" applyFill="1" applyBorder="1"/>
    <xf numFmtId="43" fontId="65" fillId="0" borderId="0" xfId="35" applyNumberFormat="1" applyFont="1" applyFill="1" applyBorder="1"/>
    <xf numFmtId="43" fontId="65" fillId="0" borderId="0" xfId="32" applyFont="1" applyFill="1"/>
    <xf numFmtId="173" fontId="65" fillId="0" borderId="0" xfId="55" applyNumberFormat="1" applyFont="1" applyFill="1"/>
    <xf numFmtId="14" fontId="65" fillId="13" borderId="10" xfId="55" applyNumberFormat="1" applyFont="1" applyFill="1" applyBorder="1" applyAlignment="1">
      <alignment horizontal="center"/>
    </xf>
    <xf numFmtId="0" fontId="65" fillId="13" borderId="0" xfId="55" quotePrefix="1" applyFont="1" applyFill="1" applyBorder="1" applyAlignment="1">
      <alignment horizontal="center"/>
    </xf>
    <xf numFmtId="178" fontId="65" fillId="0" borderId="0" xfId="64" applyNumberFormat="1" applyFont="1" applyFill="1" applyBorder="1"/>
    <xf numFmtId="180" fontId="65" fillId="0" borderId="0" xfId="35" applyNumberFormat="1" applyFont="1" applyFill="1" applyBorder="1"/>
    <xf numFmtId="14" fontId="65" fillId="0" borderId="13" xfId="55" applyNumberFormat="1" applyFont="1" applyFill="1" applyBorder="1" applyAlignment="1">
      <alignment horizontal="center"/>
    </xf>
    <xf numFmtId="0" fontId="65" fillId="0" borderId="0" xfId="55" applyFont="1"/>
    <xf numFmtId="0" fontId="65" fillId="0" borderId="0" xfId="55" applyFont="1" applyAlignment="1">
      <alignment horizontal="left"/>
    </xf>
    <xf numFmtId="172" fontId="24" fillId="0" borderId="0" xfId="113" applyFont="1" applyFill="1" applyAlignment="1"/>
    <xf numFmtId="172" fontId="0" fillId="12" borderId="0" xfId="0" applyFill="1" applyAlignment="1"/>
    <xf numFmtId="174" fontId="0" fillId="0" borderId="0" xfId="41" applyNumberFormat="1" applyFont="1" applyAlignment="1"/>
    <xf numFmtId="173" fontId="0" fillId="0" borderId="0" xfId="32" applyNumberFormat="1" applyFont="1" applyAlignment="1">
      <alignment horizontal="right"/>
    </xf>
    <xf numFmtId="172" fontId="0" fillId="0" borderId="0" xfId="0" applyFill="1" applyAlignment="1"/>
    <xf numFmtId="3" fontId="11" fillId="0" borderId="0" xfId="59" applyNumberFormat="1" applyFont="1" applyFill="1" applyBorder="1" applyAlignment="1">
      <alignment horizontal="center"/>
    </xf>
    <xf numFmtId="0" fontId="40" fillId="0" borderId="4" xfId="62" applyNumberFormat="1" applyFont="1" applyFill="1" applyBorder="1" applyAlignment="1" applyProtection="1">
      <alignment horizontal="center"/>
      <protection locked="0"/>
    </xf>
    <xf numFmtId="172" fontId="69" fillId="0" borderId="0" xfId="0" applyFont="1" applyAlignment="1">
      <alignment vertical="center"/>
    </xf>
    <xf numFmtId="0" fontId="69" fillId="0" borderId="0" xfId="55" applyFont="1" applyFill="1"/>
    <xf numFmtId="0" fontId="69" fillId="0" borderId="0" xfId="55" applyFont="1"/>
    <xf numFmtId="0" fontId="69" fillId="0" borderId="0" xfId="55" applyFont="1" applyFill="1" applyAlignment="1">
      <alignment horizontal="left"/>
    </xf>
    <xf numFmtId="0" fontId="69" fillId="0" borderId="0" xfId="55" applyFont="1" applyFill="1" applyAlignment="1">
      <alignment horizontal="center" wrapText="1"/>
    </xf>
    <xf numFmtId="173" fontId="69" fillId="0" borderId="0" xfId="32" applyNumberFormat="1" applyFont="1" applyFill="1"/>
    <xf numFmtId="0" fontId="69" fillId="0" borderId="0" xfId="55" applyFont="1" applyFill="1" applyAlignment="1">
      <alignment horizontal="right"/>
    </xf>
    <xf numFmtId="0" fontId="91" fillId="0" borderId="0" xfId="55" applyFont="1" applyFill="1"/>
    <xf numFmtId="173" fontId="69" fillId="0" borderId="0" xfId="35" applyNumberFormat="1" applyFont="1" applyFill="1"/>
    <xf numFmtId="172" fontId="69" fillId="0" borderId="0" xfId="0" applyFont="1" applyFill="1" applyAlignment="1">
      <alignment vertical="top" wrapText="1"/>
    </xf>
    <xf numFmtId="172" fontId="65" fillId="0" borderId="0" xfId="0" applyFont="1" applyAlignment="1">
      <alignment horizontal="left" wrapText="1"/>
    </xf>
    <xf numFmtId="172" fontId="0" fillId="0" borderId="0" xfId="0" applyBorder="1" applyAlignment="1">
      <alignment horizontal="center"/>
    </xf>
    <xf numFmtId="172" fontId="29" fillId="0" borderId="0" xfId="0" applyFont="1" applyFill="1" applyBorder="1" applyAlignment="1">
      <alignment horizontal="center"/>
    </xf>
    <xf numFmtId="172" fontId="29" fillId="0" borderId="6" xfId="0" applyFont="1" applyBorder="1" applyAlignment="1">
      <alignment horizontal="center"/>
    </xf>
    <xf numFmtId="172" fontId="29" fillId="0" borderId="6" xfId="0" applyFont="1" applyFill="1" applyBorder="1" applyAlignment="1">
      <alignment horizontal="center"/>
    </xf>
    <xf numFmtId="172" fontId="0" fillId="0" borderId="0" xfId="0" applyBorder="1"/>
    <xf numFmtId="172" fontId="0" fillId="0" borderId="0" xfId="0" applyFill="1" applyBorder="1" applyAlignment="1">
      <alignment horizontal="center"/>
    </xf>
    <xf numFmtId="172" fontId="0" fillId="0" borderId="0" xfId="0" applyFill="1" applyBorder="1"/>
    <xf numFmtId="172" fontId="0" fillId="0" borderId="0" xfId="0" applyFill="1" applyBorder="1" applyAlignment="1">
      <alignment horizontal="left" indent="1"/>
    </xf>
    <xf numFmtId="173" fontId="4" fillId="6" borderId="48" xfId="32" applyNumberFormat="1" applyFill="1" applyBorder="1"/>
    <xf numFmtId="173" fontId="4" fillId="0" borderId="9" xfId="32" applyNumberFormat="1" applyBorder="1"/>
    <xf numFmtId="173" fontId="4" fillId="6" borderId="49" xfId="32" applyNumberFormat="1" applyFill="1" applyBorder="1"/>
    <xf numFmtId="173" fontId="4" fillId="0" borderId="50" xfId="32" applyNumberFormat="1" applyBorder="1"/>
    <xf numFmtId="172" fontId="0" fillId="0" borderId="0" xfId="0" applyFill="1" applyBorder="1" applyAlignment="1">
      <alignment horizontal="left" indent="2"/>
    </xf>
    <xf numFmtId="173" fontId="4" fillId="6" borderId="51" xfId="32" applyNumberFormat="1" applyFill="1" applyBorder="1"/>
    <xf numFmtId="172" fontId="0" fillId="0" borderId="0" xfId="0" applyFill="1" applyBorder="1" applyAlignment="1">
      <alignment horizontal="left"/>
    </xf>
    <xf numFmtId="172" fontId="4" fillId="0" borderId="0" xfId="0" applyFont="1" applyFill="1" applyBorder="1" applyAlignment="1">
      <alignment horizontal="center"/>
    </xf>
    <xf numFmtId="173" fontId="4" fillId="0" borderId="0" xfId="32" applyNumberFormat="1" applyBorder="1"/>
    <xf numFmtId="173" fontId="4" fillId="0" borderId="3" xfId="32" applyNumberFormat="1" applyBorder="1"/>
    <xf numFmtId="172" fontId="4" fillId="0" borderId="0" xfId="0" applyFont="1" applyFill="1" applyBorder="1"/>
    <xf numFmtId="172" fontId="4" fillId="0" borderId="0" xfId="0" applyFont="1" applyFill="1" applyBorder="1" applyAlignment="1">
      <alignment horizontal="left" wrapText="1" indent="1"/>
    </xf>
    <xf numFmtId="173" fontId="4" fillId="0" borderId="9" xfId="32" applyNumberFormat="1" applyFill="1" applyBorder="1"/>
    <xf numFmtId="172" fontId="0" fillId="0" borderId="0" xfId="0" applyFill="1" applyBorder="1" applyAlignment="1">
      <alignment horizontal="left" wrapText="1" indent="1"/>
    </xf>
    <xf numFmtId="172" fontId="4" fillId="0" borderId="0" xfId="0" applyFont="1" applyFill="1" applyBorder="1" applyAlignment="1">
      <alignment horizontal="left" wrapText="1" indent="2"/>
    </xf>
    <xf numFmtId="172" fontId="4" fillId="0" borderId="0" xfId="0" applyFont="1" applyFill="1" applyBorder="1" applyAlignment="1">
      <alignment horizontal="left" indent="1"/>
    </xf>
    <xf numFmtId="172" fontId="4" fillId="0" borderId="0" xfId="0" applyFont="1" applyBorder="1" applyAlignment="1">
      <alignment horizontal="left" indent="1"/>
    </xf>
    <xf numFmtId="172" fontId="0" fillId="0" borderId="4" xfId="0" applyBorder="1"/>
    <xf numFmtId="173" fontId="4" fillId="0" borderId="0" xfId="32" applyNumberFormat="1" applyFont="1" applyBorder="1"/>
    <xf numFmtId="173" fontId="0" fillId="0" borderId="0" xfId="32" applyNumberFormat="1" applyFont="1" applyBorder="1"/>
    <xf numFmtId="173" fontId="0" fillId="0" borderId="9" xfId="32" applyNumberFormat="1" applyFont="1" applyBorder="1"/>
    <xf numFmtId="173" fontId="0" fillId="0" borderId="0" xfId="32" applyNumberFormat="1" applyFont="1"/>
    <xf numFmtId="0" fontId="0" fillId="0" borderId="0" xfId="32" applyNumberFormat="1" applyFont="1" applyAlignment="1">
      <alignment horizontal="center"/>
    </xf>
    <xf numFmtId="0" fontId="0" fillId="0" borderId="10" xfId="32" applyNumberFormat="1" applyFont="1" applyBorder="1" applyAlignment="1">
      <alignment horizontal="center"/>
    </xf>
    <xf numFmtId="0" fontId="29" fillId="0" borderId="27" xfId="32" applyNumberFormat="1" applyFont="1" applyBorder="1" applyAlignment="1">
      <alignment horizontal="center"/>
    </xf>
    <xf numFmtId="0" fontId="0" fillId="0" borderId="13" xfId="32" applyNumberFormat="1" applyFont="1" applyBorder="1" applyAlignment="1">
      <alignment horizontal="center"/>
    </xf>
    <xf numFmtId="0" fontId="51" fillId="0" borderId="0" xfId="32" applyNumberFormat="1" applyFont="1" applyFill="1" applyBorder="1" applyAlignment="1">
      <alignment horizontal="left"/>
    </xf>
    <xf numFmtId="173" fontId="0" fillId="6" borderId="48" xfId="32" applyNumberFormat="1" applyFont="1" applyFill="1" applyBorder="1"/>
    <xf numFmtId="173" fontId="0" fillId="6" borderId="52" xfId="32" applyNumberFormat="1" applyFont="1" applyFill="1" applyBorder="1"/>
    <xf numFmtId="173" fontId="0" fillId="6" borderId="51" xfId="32" applyNumberFormat="1" applyFont="1" applyFill="1" applyBorder="1"/>
    <xf numFmtId="173" fontId="4" fillId="6" borderId="52" xfId="32" applyNumberFormat="1" applyFont="1" applyFill="1" applyBorder="1"/>
    <xf numFmtId="173" fontId="4" fillId="6" borderId="53" xfId="32" applyNumberFormat="1" applyFont="1" applyFill="1" applyBorder="1"/>
    <xf numFmtId="173" fontId="0" fillId="0" borderId="0" xfId="32" applyNumberFormat="1" applyFont="1" applyBorder="1" applyAlignment="1">
      <alignment horizontal="center"/>
    </xf>
    <xf numFmtId="173" fontId="0" fillId="0" borderId="9" xfId="32" applyNumberFormat="1" applyFont="1" applyBorder="1" applyAlignment="1">
      <alignment horizontal="center"/>
    </xf>
    <xf numFmtId="173" fontId="29" fillId="0" borderId="6" xfId="32" applyNumberFormat="1" applyFont="1" applyFill="1" applyBorder="1" applyAlignment="1">
      <alignment horizontal="center"/>
    </xf>
    <xf numFmtId="173" fontId="29" fillId="0" borderId="11" xfId="32" applyNumberFormat="1" applyFont="1" applyFill="1" applyBorder="1" applyAlignment="1">
      <alignment horizontal="center"/>
    </xf>
    <xf numFmtId="173" fontId="0" fillId="0" borderId="0" xfId="32" applyNumberFormat="1" applyFont="1" applyFill="1" applyBorder="1" applyAlignment="1">
      <alignment horizontal="center"/>
    </xf>
    <xf numFmtId="173" fontId="0" fillId="0" borderId="9" xfId="32" applyNumberFormat="1" applyFont="1" applyFill="1" applyBorder="1" applyAlignment="1">
      <alignment horizontal="center"/>
    </xf>
    <xf numFmtId="173" fontId="0" fillId="0" borderId="3" xfId="32" applyNumberFormat="1" applyFont="1" applyBorder="1"/>
    <xf numFmtId="173" fontId="29" fillId="0" borderId="0" xfId="32" applyNumberFormat="1" applyFont="1" applyBorder="1"/>
    <xf numFmtId="173" fontId="29" fillId="0" borderId="9" xfId="32" applyNumberFormat="1" applyFont="1" applyBorder="1"/>
    <xf numFmtId="173" fontId="0" fillId="0" borderId="4" xfId="32" applyNumberFormat="1" applyFont="1" applyBorder="1"/>
    <xf numFmtId="173" fontId="0" fillId="0" borderId="12" xfId="32" applyNumberFormat="1" applyFont="1" applyBorder="1"/>
    <xf numFmtId="0" fontId="29" fillId="0" borderId="10" xfId="32" applyNumberFormat="1" applyFont="1" applyBorder="1" applyAlignment="1">
      <alignment horizontal="center"/>
    </xf>
    <xf numFmtId="173" fontId="51" fillId="7" borderId="0" xfId="32" applyNumberFormat="1" applyFont="1" applyFill="1" applyBorder="1" applyAlignment="1">
      <alignment horizontal="center" wrapText="1"/>
    </xf>
    <xf numFmtId="0" fontId="4" fillId="0" borderId="16" xfId="32" applyNumberFormat="1" applyFont="1" applyFill="1" applyBorder="1" applyAlignment="1">
      <alignment horizontal="center"/>
    </xf>
    <xf numFmtId="3" fontId="29" fillId="0" borderId="15" xfId="55" applyNumberFormat="1" applyFont="1" applyFill="1" applyBorder="1" applyAlignment="1">
      <alignment horizontal="left"/>
    </xf>
    <xf numFmtId="0" fontId="4" fillId="0" borderId="15" xfId="55" applyFont="1" applyFill="1" applyBorder="1"/>
    <xf numFmtId="173" fontId="4" fillId="0" borderId="15" xfId="32" applyNumberFormat="1" applyFont="1" applyFill="1" applyBorder="1"/>
    <xf numFmtId="173" fontId="4" fillId="0" borderId="15" xfId="32" applyNumberFormat="1" applyFont="1" applyFill="1" applyBorder="1" applyAlignment="1">
      <alignment horizontal="center"/>
    </xf>
    <xf numFmtId="173" fontId="4" fillId="0" borderId="15" xfId="32" applyNumberFormat="1" applyFont="1" applyBorder="1"/>
    <xf numFmtId="173" fontId="4" fillId="0" borderId="14" xfId="32" applyNumberFormat="1" applyFont="1" applyBorder="1"/>
    <xf numFmtId="172" fontId="65" fillId="13" borderId="0" xfId="0" applyFont="1" applyFill="1" applyAlignment="1"/>
    <xf numFmtId="0" fontId="65" fillId="13" borderId="10" xfId="0" applyNumberFormat="1" applyFont="1" applyFill="1" applyBorder="1" applyAlignment="1">
      <alignment horizontal="center"/>
    </xf>
    <xf numFmtId="0" fontId="65" fillId="13" borderId="10" xfId="0" applyNumberFormat="1" applyFont="1" applyFill="1" applyBorder="1" applyAlignment="1" applyProtection="1">
      <alignment horizontal="center"/>
      <protection locked="0"/>
    </xf>
    <xf numFmtId="173" fontId="0" fillId="0" borderId="0" xfId="32" applyNumberFormat="1" applyFont="1" applyFill="1" applyAlignment="1">
      <alignment horizontal="center"/>
    </xf>
    <xf numFmtId="43" fontId="0" fillId="0" borderId="0" xfId="32" applyNumberFormat="1" applyFont="1" applyFill="1" applyAlignment="1">
      <alignment horizontal="right"/>
    </xf>
    <xf numFmtId="10" fontId="11" fillId="13" borderId="0" xfId="32" applyNumberFormat="1" applyFont="1" applyFill="1" applyAlignment="1"/>
    <xf numFmtId="10" fontId="65" fillId="13" borderId="0" xfId="0" applyNumberFormat="1" applyFont="1" applyFill="1" applyBorder="1" applyAlignment="1">
      <alignment horizontal="center"/>
    </xf>
    <xf numFmtId="170" fontId="65" fillId="13" borderId="0" xfId="0" applyNumberFormat="1" applyFont="1" applyFill="1" applyBorder="1" applyAlignment="1" applyProtection="1">
      <alignment horizontal="center"/>
      <protection locked="0"/>
    </xf>
    <xf numFmtId="44" fontId="65" fillId="13" borderId="0" xfId="0" applyNumberFormat="1" applyFont="1" applyFill="1" applyBorder="1" applyProtection="1">
      <protection locked="0"/>
    </xf>
    <xf numFmtId="172" fontId="65" fillId="13" borderId="0" xfId="0" applyFont="1" applyFill="1" applyBorder="1" applyProtection="1">
      <protection locked="0"/>
    </xf>
    <xf numFmtId="164" fontId="65" fillId="13" borderId="0" xfId="0" applyNumberFormat="1" applyFont="1" applyFill="1" applyBorder="1" applyProtection="1">
      <protection locked="0"/>
    </xf>
    <xf numFmtId="0" fontId="39" fillId="0" borderId="0" xfId="60" applyNumberFormat="1" applyFont="1" applyAlignment="1" applyProtection="1">
      <alignment horizontal="center" vertical="top"/>
      <protection locked="0"/>
    </xf>
    <xf numFmtId="0" fontId="4" fillId="0" borderId="0" xfId="53" applyFill="1" applyAlignment="1">
      <alignment horizontal="center"/>
    </xf>
    <xf numFmtId="0" fontId="11" fillId="0" borderId="0" xfId="55" applyFont="1" applyFill="1"/>
    <xf numFmtId="0" fontId="6" fillId="0" borderId="0" xfId="55" applyFont="1" applyAlignment="1"/>
    <xf numFmtId="0" fontId="11" fillId="0" borderId="0" xfId="55" applyFont="1"/>
    <xf numFmtId="173" fontId="11" fillId="0" borderId="0" xfId="35" applyNumberFormat="1" applyFont="1" applyAlignment="1"/>
    <xf numFmtId="0" fontId="11" fillId="0" borderId="0" xfId="55" applyFont="1" applyAlignment="1"/>
    <xf numFmtId="173" fontId="11" fillId="6" borderId="0" xfId="35" applyNumberFormat="1" applyFont="1" applyFill="1" applyAlignment="1"/>
    <xf numFmtId="173" fontId="11" fillId="0" borderId="0" xfId="35" applyNumberFormat="1" applyFont="1" applyFill="1" applyBorder="1" applyAlignment="1">
      <alignment wrapText="1"/>
    </xf>
    <xf numFmtId="0" fontId="11" fillId="0" borderId="0" xfId="55" applyFont="1" applyFill="1" applyAlignment="1">
      <alignment vertical="top"/>
    </xf>
    <xf numFmtId="0" fontId="11" fillId="0" borderId="0" xfId="55" applyFont="1" applyFill="1" applyAlignment="1"/>
    <xf numFmtId="173" fontId="11" fillId="0" borderId="0" xfId="35" applyNumberFormat="1" applyFont="1" applyFill="1" applyAlignment="1"/>
    <xf numFmtId="0" fontId="93" fillId="0" borderId="0" xfId="55" applyFont="1" applyFill="1"/>
    <xf numFmtId="0" fontId="93" fillId="0" borderId="0" xfId="55" applyFont="1"/>
    <xf numFmtId="0" fontId="94" fillId="0" borderId="0" xfId="55" applyFont="1" applyAlignment="1">
      <alignment horizontal="center"/>
    </xf>
    <xf numFmtId="173" fontId="11" fillId="0" borderId="0" xfId="35" applyNumberFormat="1" applyFont="1" applyBorder="1" applyAlignment="1"/>
    <xf numFmtId="172" fontId="11" fillId="0" borderId="6" xfId="0" applyFont="1" applyBorder="1"/>
    <xf numFmtId="172" fontId="11" fillId="0" borderId="0" xfId="0" applyFont="1"/>
    <xf numFmtId="172" fontId="11" fillId="0" borderId="0" xfId="0" applyFont="1" applyBorder="1" applyAlignment="1">
      <alignment horizontal="centerContinuous"/>
    </xf>
    <xf numFmtId="0" fontId="11" fillId="0" borderId="0" xfId="0" applyNumberFormat="1" applyFont="1" applyAlignment="1">
      <alignment horizontal="center"/>
    </xf>
    <xf numFmtId="172" fontId="95" fillId="0" borderId="0" xfId="0" applyFont="1" applyAlignment="1">
      <alignment horizontal="right"/>
    </xf>
    <xf numFmtId="169" fontId="11" fillId="0" borderId="0" xfId="0" applyNumberFormat="1" applyFont="1"/>
    <xf numFmtId="43" fontId="11" fillId="0" borderId="0" xfId="32" applyFont="1"/>
    <xf numFmtId="43" fontId="11" fillId="13" borderId="0" xfId="32" applyFont="1" applyFill="1"/>
    <xf numFmtId="43" fontId="11" fillId="0" borderId="6" xfId="32" applyFont="1" applyBorder="1"/>
    <xf numFmtId="43" fontId="11" fillId="0" borderId="29" xfId="32" applyFont="1" applyBorder="1"/>
    <xf numFmtId="41" fontId="11" fillId="0" borderId="0" xfId="0" applyNumberFormat="1" applyFont="1"/>
    <xf numFmtId="41" fontId="11" fillId="13" borderId="0" xfId="0" applyNumberFormat="1" applyFont="1" applyFill="1"/>
    <xf numFmtId="41" fontId="11" fillId="0" borderId="6" xfId="0" applyNumberFormat="1" applyFont="1" applyBorder="1"/>
    <xf numFmtId="169" fontId="6" fillId="0" borderId="0" xfId="0" applyNumberFormat="1" applyFont="1"/>
    <xf numFmtId="0" fontId="11" fillId="0" borderId="0" xfId="55" applyFont="1" applyAlignment="1">
      <alignment horizontal="center"/>
    </xf>
    <xf numFmtId="41" fontId="11" fillId="0" borderId="0" xfId="55" applyNumberFormat="1" applyFont="1"/>
    <xf numFmtId="0" fontId="11" fillId="0" borderId="0" xfId="55" applyFont="1" applyFill="1" applyAlignment="1">
      <alignment horizontal="center"/>
    </xf>
    <xf numFmtId="173" fontId="11" fillId="0" borderId="0" xfId="35" applyNumberFormat="1" applyFont="1" applyFill="1" applyAlignment="1">
      <alignment horizontal="right"/>
    </xf>
    <xf numFmtId="173" fontId="11" fillId="0" borderId="0" xfId="35" applyNumberFormat="1" applyFont="1" applyFill="1"/>
    <xf numFmtId="173" fontId="48" fillId="0" borderId="0" xfId="35" applyNumberFormat="1" applyFont="1" applyFill="1" applyAlignment="1">
      <alignment vertical="top"/>
    </xf>
    <xf numFmtId="0" fontId="48" fillId="0" borderId="0" xfId="55" applyFont="1" applyAlignment="1">
      <alignment vertical="top"/>
    </xf>
    <xf numFmtId="173" fontId="4" fillId="6" borderId="10" xfId="35" applyNumberFormat="1" applyFont="1" applyFill="1" applyBorder="1" applyAlignment="1"/>
    <xf numFmtId="173" fontId="4" fillId="6" borderId="0" xfId="35" applyNumberFormat="1" applyFont="1" applyFill="1" applyBorder="1" applyAlignment="1"/>
    <xf numFmtId="173" fontId="4" fillId="6" borderId="27" xfId="35" applyNumberFormat="1" applyFont="1" applyFill="1" applyBorder="1" applyAlignment="1"/>
    <xf numFmtId="173" fontId="4" fillId="6" borderId="6" xfId="35" applyNumberFormat="1" applyFont="1" applyFill="1" applyBorder="1" applyAlignment="1"/>
    <xf numFmtId="173" fontId="4" fillId="6" borderId="9" xfId="35" applyNumberFormat="1" applyFont="1" applyFill="1" applyBorder="1" applyAlignment="1"/>
    <xf numFmtId="173" fontId="4" fillId="6" borderId="11" xfId="35" applyNumberFormat="1" applyFont="1" applyFill="1" applyBorder="1" applyAlignment="1"/>
    <xf numFmtId="173" fontId="46" fillId="0" borderId="0" xfId="55" applyNumberFormat="1" applyFont="1" applyFill="1" applyBorder="1" applyAlignment="1">
      <alignment horizontal="left"/>
    </xf>
    <xf numFmtId="164" fontId="46" fillId="0" borderId="0" xfId="66" applyNumberFormat="1" applyFont="1" applyFill="1" applyBorder="1" applyAlignment="1"/>
    <xf numFmtId="0" fontId="46" fillId="0" borderId="0" xfId="55" applyFont="1" applyFill="1" applyBorder="1" applyAlignment="1">
      <alignment horizontal="center" wrapText="1"/>
    </xf>
    <xf numFmtId="0" fontId="46" fillId="0" borderId="9" xfId="55" applyFont="1" applyFill="1" applyBorder="1" applyAlignment="1">
      <alignment horizontal="center" wrapText="1"/>
    </xf>
    <xf numFmtId="164" fontId="46" fillId="0" borderId="0" xfId="66" applyNumberFormat="1" applyFont="1" applyFill="1" applyBorder="1" applyAlignment="1">
      <alignment horizontal="left"/>
    </xf>
    <xf numFmtId="0" fontId="46" fillId="0" borderId="0" xfId="55" applyFont="1" applyFill="1" applyBorder="1" applyAlignment="1">
      <alignment horizontal="left"/>
    </xf>
    <xf numFmtId="0" fontId="46" fillId="0" borderId="9" xfId="55" applyFont="1" applyFill="1" applyBorder="1" applyAlignment="1">
      <alignment horizontal="center"/>
    </xf>
    <xf numFmtId="173" fontId="46" fillId="0" borderId="0" xfId="35" applyNumberFormat="1" applyFont="1" applyFill="1" applyBorder="1" applyAlignment="1">
      <alignment horizontal="left"/>
    </xf>
    <xf numFmtId="173" fontId="46" fillId="0" borderId="0" xfId="35" applyNumberFormat="1" applyFont="1" applyFill="1" applyBorder="1"/>
    <xf numFmtId="0" fontId="46" fillId="0" borderId="0" xfId="55" applyFont="1" applyFill="1" applyBorder="1"/>
    <xf numFmtId="0" fontId="11" fillId="0" borderId="0" xfId="55" applyFont="1" applyBorder="1" applyAlignment="1">
      <alignment horizontal="right"/>
    </xf>
    <xf numFmtId="0" fontId="11" fillId="0" borderId="0" xfId="55" applyFont="1" applyBorder="1"/>
    <xf numFmtId="1" fontId="34" fillId="0" borderId="0" xfId="55" applyNumberFormat="1" applyFont="1" applyFill="1" applyBorder="1" applyAlignment="1">
      <alignment horizontal="center"/>
    </xf>
    <xf numFmtId="173" fontId="4" fillId="13" borderId="0" xfId="35" applyNumberFormat="1" applyFont="1" applyFill="1" applyBorder="1" applyAlignment="1"/>
    <xf numFmtId="0" fontId="46" fillId="0" borderId="4" xfId="55" applyFont="1" applyBorder="1"/>
    <xf numFmtId="173" fontId="46" fillId="0" borderId="4" xfId="55" applyNumberFormat="1" applyFont="1" applyBorder="1"/>
    <xf numFmtId="0" fontId="54" fillId="0" borderId="0" xfId="55" applyFont="1" applyFill="1" applyBorder="1"/>
    <xf numFmtId="1" fontId="53" fillId="0" borderId="0" xfId="55" applyNumberFormat="1" applyFont="1" applyFill="1" applyBorder="1" applyAlignment="1">
      <alignment horizontal="center"/>
    </xf>
    <xf numFmtId="172" fontId="4" fillId="0" borderId="0" xfId="0" applyFont="1" applyBorder="1" applyAlignment="1"/>
    <xf numFmtId="169" fontId="4" fillId="0" borderId="0" xfId="0" applyNumberFormat="1" applyFont="1" applyFill="1" applyBorder="1" applyAlignment="1">
      <alignment horizontal="right"/>
    </xf>
    <xf numFmtId="173" fontId="4" fillId="0" borderId="0" xfId="32" applyNumberFormat="1" applyFont="1" applyFill="1" applyBorder="1" applyAlignment="1">
      <alignment horizontal="right"/>
    </xf>
    <xf numFmtId="181" fontId="4" fillId="0" borderId="0" xfId="0" applyNumberFormat="1" applyFont="1" applyFill="1" applyBorder="1" applyAlignment="1"/>
    <xf numFmtId="173" fontId="4" fillId="13" borderId="0" xfId="32" applyNumberFormat="1" applyFont="1" applyFill="1" applyBorder="1" applyAlignment="1">
      <alignment horizontal="right"/>
    </xf>
    <xf numFmtId="173" fontId="4" fillId="0" borderId="0" xfId="32" applyNumberFormat="1" applyFont="1" applyBorder="1" applyAlignment="1"/>
    <xf numFmtId="172" fontId="29" fillId="0" borderId="0" xfId="0" applyFont="1" applyBorder="1" applyAlignment="1"/>
    <xf numFmtId="43" fontId="4" fillId="0" borderId="0" xfId="32" applyFont="1" applyBorder="1"/>
    <xf numFmtId="0" fontId="39" fillId="0" borderId="0" xfId="60" applyNumberFormat="1" applyFont="1" applyFill="1" applyAlignment="1" applyProtection="1">
      <alignment horizontal="center" vertical="top"/>
      <protection locked="0"/>
    </xf>
    <xf numFmtId="0" fontId="92" fillId="0" borderId="0" xfId="0" applyNumberFormat="1" applyFont="1" applyFill="1" applyBorder="1" applyAlignment="1">
      <alignment horizontal="center"/>
    </xf>
    <xf numFmtId="173" fontId="0" fillId="0" borderId="0" xfId="32" applyNumberFormat="1" applyFont="1" applyFill="1" applyAlignment="1"/>
    <xf numFmtId="172" fontId="98" fillId="0" borderId="0" xfId="0" applyFont="1" applyAlignment="1"/>
    <xf numFmtId="170" fontId="98" fillId="0" borderId="0" xfId="64" applyNumberFormat="1" applyFont="1" applyAlignment="1"/>
    <xf numFmtId="173" fontId="46" fillId="0" borderId="0" xfId="32" applyNumberFormat="1" applyFont="1" applyBorder="1"/>
    <xf numFmtId="182" fontId="46" fillId="0" borderId="0" xfId="32" applyNumberFormat="1" applyFont="1" applyAlignment="1">
      <alignment horizontal="center"/>
    </xf>
    <xf numFmtId="173" fontId="46" fillId="0" borderId="0" xfId="32" applyNumberFormat="1" applyFont="1" applyFill="1" applyBorder="1"/>
    <xf numFmtId="183" fontId="0" fillId="0" borderId="0" xfId="32" applyNumberFormat="1" applyFont="1"/>
    <xf numFmtId="173" fontId="99" fillId="0" borderId="0" xfId="32" applyNumberFormat="1" applyFont="1" applyFill="1" applyAlignment="1">
      <alignment vertical="center"/>
    </xf>
    <xf numFmtId="172" fontId="101" fillId="0" borderId="0" xfId="0" applyFont="1" applyAlignment="1"/>
    <xf numFmtId="172" fontId="0" fillId="0" borderId="6" xfId="0" applyBorder="1" applyAlignment="1">
      <alignment horizontal="center"/>
    </xf>
    <xf numFmtId="174" fontId="0" fillId="0" borderId="6" xfId="41" applyNumberFormat="1" applyFont="1" applyFill="1" applyBorder="1" applyAlignment="1">
      <alignment horizontal="center"/>
    </xf>
    <xf numFmtId="172" fontId="0" fillId="0" borderId="6" xfId="0" applyBorder="1" applyAlignment="1"/>
    <xf numFmtId="172" fontId="0" fillId="12" borderId="6" xfId="0" applyFill="1" applyBorder="1" applyAlignment="1">
      <alignment horizontal="center"/>
    </xf>
    <xf numFmtId="172" fontId="0" fillId="0" borderId="6" xfId="0" applyFill="1" applyBorder="1" applyAlignment="1">
      <alignment horizontal="center"/>
    </xf>
    <xf numFmtId="183" fontId="102" fillId="12" borderId="0" xfId="32" applyNumberFormat="1" applyFont="1" applyFill="1"/>
    <xf numFmtId="170" fontId="0" fillId="0" borderId="0" xfId="64" applyNumberFormat="1" applyFont="1" applyAlignment="1"/>
    <xf numFmtId="172" fontId="69" fillId="0" borderId="0" xfId="0" applyFont="1" applyBorder="1" applyAlignment="1">
      <alignment vertical="center"/>
    </xf>
    <xf numFmtId="0" fontId="69" fillId="0" borderId="0" xfId="55" applyFont="1" applyFill="1" applyBorder="1"/>
    <xf numFmtId="173" fontId="69" fillId="0" borderId="0" xfId="32" applyNumberFormat="1" applyFont="1" applyFill="1" applyBorder="1"/>
    <xf numFmtId="172" fontId="106" fillId="0" borderId="0" xfId="116" applyFont="1" applyBorder="1" applyAlignment="1">
      <alignment vertical="center"/>
    </xf>
    <xf numFmtId="172" fontId="106" fillId="12" borderId="0" xfId="116" applyFont="1" applyFill="1" applyBorder="1" applyAlignment="1">
      <alignment vertical="center"/>
    </xf>
    <xf numFmtId="0" fontId="69" fillId="12" borderId="0" xfId="55" applyFont="1" applyFill="1" applyBorder="1"/>
    <xf numFmtId="173" fontId="69" fillId="12" borderId="0" xfId="32" applyNumberFormat="1" applyFont="1" applyFill="1" applyBorder="1"/>
    <xf numFmtId="173" fontId="46" fillId="12" borderId="0" xfId="32" applyNumberFormat="1" applyFont="1" applyFill="1" applyBorder="1"/>
    <xf numFmtId="173" fontId="99" fillId="12" borderId="0" xfId="32" applyNumberFormat="1" applyFont="1" applyFill="1" applyAlignment="1">
      <alignment vertical="center"/>
    </xf>
    <xf numFmtId="173" fontId="0" fillId="12" borderId="0" xfId="32" applyNumberFormat="1" applyFont="1" applyFill="1" applyAlignment="1"/>
    <xf numFmtId="172" fontId="0" fillId="0" borderId="0" xfId="0" applyFont="1" applyFill="1" applyAlignment="1"/>
    <xf numFmtId="173" fontId="0" fillId="0" borderId="2" xfId="32" applyNumberFormat="1" applyFont="1" applyFill="1" applyBorder="1" applyAlignment="1"/>
    <xf numFmtId="173" fontId="0" fillId="0" borderId="54" xfId="32" applyNumberFormat="1" applyFont="1" applyBorder="1" applyAlignment="1"/>
    <xf numFmtId="172" fontId="111" fillId="0" borderId="0" xfId="0" applyFont="1" applyAlignment="1"/>
    <xf numFmtId="173" fontId="24" fillId="12" borderId="0" xfId="32" applyNumberFormat="1" applyFont="1" applyFill="1" applyAlignment="1"/>
    <xf numFmtId="172" fontId="0" fillId="0" borderId="0" xfId="0" applyBorder="1" applyAlignment="1"/>
    <xf numFmtId="172" fontId="100" fillId="0" borderId="0" xfId="0" applyFont="1" applyBorder="1" applyAlignment="1"/>
    <xf numFmtId="172" fontId="0" fillId="0" borderId="0" xfId="0" applyFont="1" applyBorder="1" applyAlignment="1"/>
    <xf numFmtId="172" fontId="98" fillId="0" borderId="0" xfId="0" applyFont="1" applyBorder="1" applyAlignment="1"/>
    <xf numFmtId="9" fontId="24" fillId="0" borderId="0" xfId="64" applyFont="1" applyBorder="1" applyAlignment="1"/>
    <xf numFmtId="169" fontId="0" fillId="0" borderId="0" xfId="0" applyNumberFormat="1" applyFont="1" applyBorder="1" applyAlignment="1"/>
    <xf numFmtId="169" fontId="110" fillId="0" borderId="0" xfId="0" applyNumberFormat="1" applyFont="1" applyBorder="1" applyAlignment="1"/>
    <xf numFmtId="170" fontId="98" fillId="0" borderId="0" xfId="64" applyNumberFormat="1" applyFont="1" applyBorder="1" applyAlignment="1"/>
    <xf numFmtId="169" fontId="109" fillId="0" borderId="0" xfId="0" applyNumberFormat="1" applyFont="1" applyBorder="1" applyAlignment="1"/>
    <xf numFmtId="172" fontId="108" fillId="0" borderId="0" xfId="0" applyFont="1" applyBorder="1" applyAlignment="1"/>
    <xf numFmtId="170" fontId="0" fillId="0" borderId="0" xfId="64" applyNumberFormat="1" applyFont="1" applyBorder="1" applyAlignment="1"/>
    <xf numFmtId="169" fontId="0" fillId="0" borderId="0" xfId="0" applyNumberFormat="1" applyBorder="1" applyAlignment="1"/>
    <xf numFmtId="9" fontId="0" fillId="0" borderId="0" xfId="64" applyFont="1" applyBorder="1" applyAlignment="1"/>
    <xf numFmtId="170" fontId="98" fillId="0" borderId="0" xfId="64" applyNumberFormat="1" applyFont="1" applyBorder="1" applyAlignment="1">
      <alignment horizontal="right"/>
    </xf>
    <xf numFmtId="172" fontId="111" fillId="0" borderId="0" xfId="0" applyFont="1" applyBorder="1" applyAlignment="1"/>
    <xf numFmtId="173" fontId="0" fillId="0" borderId="0" xfId="32" applyNumberFormat="1" applyFont="1" applyFill="1" applyBorder="1" applyAlignment="1"/>
    <xf numFmtId="172" fontId="0" fillId="0" borderId="0" xfId="0" applyFill="1" applyAlignment="1">
      <alignment horizontal="right"/>
    </xf>
    <xf numFmtId="173" fontId="0" fillId="12" borderId="0" xfId="32" applyNumberFormat="1" applyFont="1" applyFill="1" applyBorder="1" applyAlignment="1"/>
    <xf numFmtId="172" fontId="0" fillId="0" borderId="0" xfId="0" applyAlignment="1">
      <alignment horizontal="right"/>
    </xf>
    <xf numFmtId="0" fontId="4" fillId="0" borderId="0" xfId="120"/>
    <xf numFmtId="0" fontId="4" fillId="0" borderId="0" xfId="120" applyAlignment="1">
      <alignment horizontal="center"/>
    </xf>
    <xf numFmtId="0" fontId="4" fillId="0" borderId="0" xfId="120" applyFont="1"/>
    <xf numFmtId="174" fontId="46" fillId="0" borderId="54" xfId="120" applyNumberFormat="1" applyFont="1" applyBorder="1"/>
    <xf numFmtId="172" fontId="46" fillId="0" borderId="0" xfId="113" applyFont="1"/>
    <xf numFmtId="1" fontId="46" fillId="0" borderId="0" xfId="113" applyNumberFormat="1" applyFont="1" applyAlignment="1">
      <alignment horizontal="center"/>
    </xf>
    <xf numFmtId="0" fontId="4" fillId="12" borderId="0" xfId="120" applyFill="1"/>
    <xf numFmtId="172" fontId="24" fillId="0" borderId="0" xfId="113"/>
    <xf numFmtId="0" fontId="46" fillId="0" borderId="0" xfId="120" applyFont="1"/>
    <xf numFmtId="0" fontId="4" fillId="0" borderId="0" xfId="120" applyBorder="1"/>
    <xf numFmtId="0" fontId="46" fillId="0" borderId="0" xfId="120" applyFont="1" applyBorder="1"/>
    <xf numFmtId="43" fontId="4" fillId="0" borderId="0" xfId="32" applyFont="1"/>
    <xf numFmtId="172" fontId="46" fillId="12" borderId="0" xfId="113" applyFont="1" applyFill="1"/>
    <xf numFmtId="172" fontId="46" fillId="0" borderId="0" xfId="113" applyFont="1" applyAlignment="1">
      <alignment horizontal="center"/>
    </xf>
    <xf numFmtId="0" fontId="46" fillId="0" borderId="6" xfId="120" applyFont="1" applyBorder="1" applyAlignment="1">
      <alignment horizontal="center" wrapText="1"/>
    </xf>
    <xf numFmtId="172" fontId="46" fillId="0" borderId="6" xfId="113" applyFont="1" applyBorder="1" applyAlignment="1">
      <alignment horizontal="center" wrapText="1"/>
    </xf>
    <xf numFmtId="172" fontId="46" fillId="0" borderId="6" xfId="113" applyFont="1" applyBorder="1" applyAlignment="1">
      <alignment wrapText="1"/>
    </xf>
    <xf numFmtId="172" fontId="46" fillId="0" borderId="0" xfId="113" applyFont="1" applyFill="1"/>
    <xf numFmtId="172" fontId="46" fillId="0" borderId="0" xfId="113" applyFont="1" applyFill="1" applyAlignment="1">
      <alignment horizontal="left"/>
    </xf>
    <xf numFmtId="172" fontId="46" fillId="0" borderId="0" xfId="113" applyFont="1" applyAlignment="1">
      <alignment horizontal="left"/>
    </xf>
    <xf numFmtId="172" fontId="91" fillId="0" borderId="0" xfId="113" applyFont="1" applyFill="1" applyAlignment="1">
      <alignment horizontal="left"/>
    </xf>
    <xf numFmtId="0" fontId="46" fillId="0" borderId="0" xfId="120" applyFont="1" applyAlignment="1">
      <alignment horizontal="center"/>
    </xf>
    <xf numFmtId="172" fontId="24" fillId="12" borderId="0" xfId="113" applyFont="1" applyFill="1" applyAlignment="1"/>
    <xf numFmtId="0" fontId="46" fillId="0" borderId="0" xfId="120" applyFont="1" applyFill="1"/>
    <xf numFmtId="0" fontId="97" fillId="0" borderId="0" xfId="120" applyFont="1" applyFill="1"/>
    <xf numFmtId="42" fontId="24" fillId="0" borderId="0" xfId="113" applyNumberFormat="1"/>
    <xf numFmtId="41" fontId="24" fillId="0" borderId="0" xfId="113" applyNumberFormat="1"/>
    <xf numFmtId="42" fontId="69" fillId="12" borderId="0" xfId="113" applyNumberFormat="1" applyFont="1" applyFill="1"/>
    <xf numFmtId="41" fontId="69" fillId="12" borderId="0" xfId="113" applyNumberFormat="1" applyFont="1" applyFill="1"/>
    <xf numFmtId="172" fontId="69" fillId="12" borderId="0" xfId="113" applyFont="1" applyFill="1"/>
    <xf numFmtId="172" fontId="4" fillId="0" borderId="0" xfId="113" applyFont="1" applyFill="1"/>
    <xf numFmtId="172" fontId="96" fillId="0" borderId="0" xfId="113" applyFont="1" applyFill="1"/>
    <xf numFmtId="172" fontId="90" fillId="0" borderId="0" xfId="113" applyFont="1"/>
    <xf numFmtId="172" fontId="24" fillId="0" borderId="0" xfId="113" applyAlignment="1">
      <alignment horizontal="center"/>
    </xf>
    <xf numFmtId="172" fontId="24" fillId="0" borderId="0" xfId="113" applyAlignment="1">
      <alignment horizontal="center" wrapText="1"/>
    </xf>
    <xf numFmtId="0" fontId="29" fillId="0" borderId="0" xfId="120" applyFont="1" applyAlignment="1">
      <alignment horizontal="left"/>
    </xf>
    <xf numFmtId="0" fontId="0" fillId="0" borderId="0" xfId="0" applyNumberFormat="1" applyFont="1" applyFill="1" applyAlignment="1"/>
    <xf numFmtId="172" fontId="0" fillId="0" borderId="0" xfId="0" applyAlignment="1">
      <alignment horizontal="center"/>
    </xf>
    <xf numFmtId="172" fontId="24" fillId="12" borderId="0" xfId="113" applyFont="1" applyFill="1"/>
    <xf numFmtId="172" fontId="0" fillId="12" borderId="0" xfId="113" applyFont="1" applyFill="1"/>
    <xf numFmtId="173" fontId="46" fillId="12" borderId="0" xfId="32" applyNumberFormat="1" applyFont="1" applyFill="1"/>
    <xf numFmtId="173" fontId="4" fillId="12" borderId="0" xfId="32" applyNumberFormat="1" applyFill="1"/>
    <xf numFmtId="173" fontId="46" fillId="0" borderId="0" xfId="32" applyNumberFormat="1" applyFont="1"/>
    <xf numFmtId="173" fontId="46" fillId="0" borderId="0" xfId="32" applyNumberFormat="1" applyFont="1" applyFill="1"/>
    <xf numFmtId="173" fontId="4" fillId="12" borderId="0" xfId="32" applyNumberFormat="1" applyFont="1" applyFill="1"/>
    <xf numFmtId="173" fontId="46" fillId="0" borderId="54" xfId="32" applyNumberFormat="1" applyFont="1" applyBorder="1"/>
    <xf numFmtId="172" fontId="24" fillId="12" borderId="0" xfId="113" applyFill="1" applyAlignment="1">
      <alignment horizontal="center" wrapText="1"/>
    </xf>
    <xf numFmtId="172" fontId="0" fillId="12" borderId="0" xfId="113" applyFont="1" applyFill="1" applyAlignment="1">
      <alignment horizontal="center" wrapText="1"/>
    </xf>
    <xf numFmtId="172" fontId="50" fillId="0" borderId="0" xfId="113" applyFont="1" applyFill="1"/>
    <xf numFmtId="172" fontId="50" fillId="0" borderId="0" xfId="113" applyFont="1" applyFill="1" applyAlignment="1">
      <alignment horizontal="left"/>
    </xf>
    <xf numFmtId="173" fontId="40" fillId="0" borderId="6" xfId="32" applyNumberFormat="1" applyFont="1" applyBorder="1" applyAlignment="1"/>
    <xf numFmtId="0" fontId="58" fillId="0" borderId="0" xfId="0" applyNumberFormat="1" applyFont="1" applyAlignment="1">
      <alignment horizontal="center"/>
    </xf>
    <xf numFmtId="0" fontId="0" fillId="0" borderId="0" xfId="0" applyNumberFormat="1" applyAlignment="1">
      <alignment horizontal="center"/>
    </xf>
    <xf numFmtId="172" fontId="65" fillId="0" borderId="0" xfId="0" applyFont="1" applyAlignment="1">
      <alignment horizontal="center"/>
    </xf>
    <xf numFmtId="0" fontId="65" fillId="0" borderId="0" xfId="32" applyNumberFormat="1" applyFont="1" applyAlignment="1">
      <alignment horizontal="center"/>
    </xf>
    <xf numFmtId="0" fontId="69" fillId="0" borderId="0" xfId="120" applyFont="1"/>
    <xf numFmtId="0" fontId="69" fillId="0" borderId="0" xfId="32" applyNumberFormat="1" applyFont="1" applyAlignment="1">
      <alignment horizontal="center"/>
    </xf>
    <xf numFmtId="0" fontId="115" fillId="0" borderId="0" xfId="120" applyFont="1" applyFill="1"/>
    <xf numFmtId="0" fontId="69" fillId="12" borderId="0" xfId="120" applyFont="1" applyFill="1"/>
    <xf numFmtId="172" fontId="69" fillId="0" borderId="0" xfId="113" applyFont="1"/>
    <xf numFmtId="1" fontId="69" fillId="0" borderId="0" xfId="113" applyNumberFormat="1" applyFont="1" applyFill="1" applyAlignment="1">
      <alignment horizontal="center"/>
    </xf>
    <xf numFmtId="172" fontId="69" fillId="12" borderId="0" xfId="113" applyFont="1" applyFill="1" applyAlignment="1"/>
    <xf numFmtId="172" fontId="69" fillId="0" borderId="0" xfId="113" applyFont="1" applyFill="1" applyAlignment="1">
      <alignment horizontal="center" wrapText="1"/>
    </xf>
    <xf numFmtId="172" fontId="69" fillId="0" borderId="0" xfId="113" applyFont="1" applyAlignment="1">
      <alignment horizontal="center" wrapText="1"/>
    </xf>
    <xf numFmtId="172" fontId="69" fillId="12" borderId="6" xfId="113" applyFont="1" applyFill="1" applyBorder="1"/>
    <xf numFmtId="172" fontId="69" fillId="0" borderId="6" xfId="113" applyFont="1" applyFill="1" applyBorder="1"/>
    <xf numFmtId="172" fontId="69" fillId="0" borderId="0" xfId="113" applyFont="1" applyFill="1"/>
    <xf numFmtId="43" fontId="69" fillId="0" borderId="0" xfId="32" applyFont="1" applyAlignment="1">
      <alignment wrapText="1"/>
    </xf>
    <xf numFmtId="173" fontId="69" fillId="12" borderId="0" xfId="32" applyNumberFormat="1" applyFont="1" applyFill="1"/>
    <xf numFmtId="173" fontId="117" fillId="12" borderId="0" xfId="32" applyNumberFormat="1" applyFont="1" applyFill="1" applyAlignment="1">
      <alignment horizontal="center" wrapText="1"/>
    </xf>
    <xf numFmtId="173" fontId="69" fillId="12" borderId="0" xfId="32" applyNumberFormat="1" applyFont="1" applyFill="1" applyAlignment="1">
      <alignment horizontal="center" wrapText="1"/>
    </xf>
    <xf numFmtId="173" fontId="69" fillId="0" borderId="0" xfId="32" applyNumberFormat="1" applyFont="1" applyAlignment="1">
      <alignment wrapText="1"/>
    </xf>
    <xf numFmtId="173" fontId="117" fillId="12" borderId="0" xfId="32" applyNumberFormat="1" applyFont="1" applyFill="1" applyAlignment="1">
      <alignment wrapText="1"/>
    </xf>
    <xf numFmtId="173" fontId="69" fillId="12" borderId="0" xfId="32" applyNumberFormat="1" applyFont="1" applyFill="1" applyAlignment="1">
      <alignment wrapText="1"/>
    </xf>
    <xf numFmtId="172" fontId="69" fillId="0" borderId="0" xfId="113" applyFont="1" applyFill="1" applyAlignment="1">
      <alignment wrapText="1"/>
    </xf>
    <xf numFmtId="173" fontId="69" fillId="0" borderId="0" xfId="32" applyNumberFormat="1" applyFont="1"/>
    <xf numFmtId="173" fontId="117" fillId="0" borderId="0" xfId="32" applyNumberFormat="1" applyFont="1" applyFill="1" applyAlignment="1">
      <alignment wrapText="1"/>
    </xf>
    <xf numFmtId="43" fontId="117" fillId="0" borderId="0" xfId="32" applyFont="1" applyFill="1" applyAlignment="1">
      <alignment wrapText="1"/>
    </xf>
    <xf numFmtId="1" fontId="69" fillId="0" borderId="0" xfId="113" applyNumberFormat="1" applyFont="1" applyAlignment="1">
      <alignment horizontal="center"/>
    </xf>
    <xf numFmtId="172" fontId="69" fillId="0" borderId="0" xfId="113" applyFont="1" applyAlignment="1">
      <alignment horizontal="center"/>
    </xf>
    <xf numFmtId="172" fontId="69" fillId="0" borderId="6" xfId="113" applyFont="1" applyBorder="1" applyAlignment="1">
      <alignment horizontal="center" wrapText="1"/>
    </xf>
    <xf numFmtId="0" fontId="4" fillId="0" borderId="0" xfId="55" applyFont="1" applyBorder="1" applyAlignment="1">
      <alignment horizontal="center" wrapText="1"/>
    </xf>
    <xf numFmtId="0" fontId="4" fillId="0" borderId="9" xfId="55" applyFont="1" applyBorder="1" applyAlignment="1">
      <alignment horizontal="center" wrapText="1"/>
    </xf>
    <xf numFmtId="0" fontId="112" fillId="0" borderId="0" xfId="122" applyFont="1" applyAlignment="1">
      <alignment horizontal="center"/>
    </xf>
    <xf numFmtId="173" fontId="112" fillId="0" borderId="0" xfId="123" applyNumberFormat="1" applyFont="1" applyAlignment="1">
      <alignment horizontal="center"/>
    </xf>
    <xf numFmtId="10" fontId="112" fillId="0" borderId="0" xfId="124" applyNumberFormat="1" applyFont="1" applyAlignment="1">
      <alignment horizontal="center"/>
    </xf>
    <xf numFmtId="10" fontId="118" fillId="0" borderId="0" xfId="124" applyNumberFormat="1" applyFont="1" applyAlignment="1">
      <alignment horizontal="center"/>
    </xf>
    <xf numFmtId="173" fontId="118" fillId="0" borderId="0" xfId="123" applyNumberFormat="1" applyFont="1" applyAlignment="1">
      <alignment horizontal="center"/>
    </xf>
    <xf numFmtId="0" fontId="118" fillId="0" borderId="0" xfId="122" applyFont="1" applyAlignment="1">
      <alignment horizontal="center"/>
    </xf>
    <xf numFmtId="49" fontId="112" fillId="0" borderId="0" xfId="123" applyNumberFormat="1" applyFont="1" applyBorder="1" applyAlignment="1">
      <alignment horizontal="center" wrapText="1"/>
    </xf>
    <xf numFmtId="0" fontId="113" fillId="0" borderId="0" xfId="122" applyFont="1" applyAlignment="1">
      <alignment horizontal="center" wrapText="1"/>
    </xf>
    <xf numFmtId="49" fontId="112" fillId="12" borderId="0" xfId="123" applyNumberFormat="1" applyFont="1" applyFill="1" applyBorder="1" applyAlignment="1">
      <alignment horizontal="center" wrapText="1"/>
    </xf>
    <xf numFmtId="0" fontId="113" fillId="0" borderId="55" xfId="122" applyFont="1" applyBorder="1" applyAlignment="1"/>
    <xf numFmtId="173" fontId="113" fillId="0" borderId="55" xfId="123" applyNumberFormat="1" applyFont="1" applyBorder="1"/>
    <xf numFmtId="173" fontId="113" fillId="0" borderId="55" xfId="123" applyNumberFormat="1" applyFont="1" applyBorder="1" applyAlignment="1"/>
    <xf numFmtId="173" fontId="113" fillId="12" borderId="55" xfId="123" applyNumberFormat="1" applyFont="1" applyFill="1" applyBorder="1"/>
    <xf numFmtId="173" fontId="113" fillId="0" borderId="55" xfId="123" applyNumberFormat="1" applyFont="1" applyBorder="1" applyAlignment="1">
      <alignment horizontal="center"/>
    </xf>
    <xf numFmtId="173" fontId="113" fillId="12" borderId="55" xfId="123" applyNumberFormat="1" applyFont="1" applyFill="1" applyBorder="1" applyAlignment="1"/>
    <xf numFmtId="43" fontId="113" fillId="0" borderId="55" xfId="123" applyFont="1" applyBorder="1"/>
    <xf numFmtId="10" fontId="113" fillId="0" borderId="55" xfId="122" applyNumberFormat="1" applyFont="1" applyBorder="1"/>
    <xf numFmtId="43" fontId="113" fillId="0" borderId="55" xfId="122" applyNumberFormat="1" applyFont="1" applyBorder="1"/>
    <xf numFmtId="0" fontId="113" fillId="0" borderId="0" xfId="122" applyFont="1"/>
    <xf numFmtId="0" fontId="113" fillId="0" borderId="56" xfId="122" applyFont="1" applyBorder="1" applyAlignment="1"/>
    <xf numFmtId="173" fontId="113" fillId="0" borderId="56" xfId="123" applyNumberFormat="1" applyFont="1" applyBorder="1"/>
    <xf numFmtId="173" fontId="113" fillId="0" borderId="56" xfId="123" applyNumberFormat="1" applyFont="1" applyBorder="1" applyAlignment="1"/>
    <xf numFmtId="173" fontId="113" fillId="12" borderId="56" xfId="123" applyNumberFormat="1" applyFont="1" applyFill="1" applyBorder="1"/>
    <xf numFmtId="0" fontId="113" fillId="0" borderId="56" xfId="122" applyFont="1" applyBorder="1" applyAlignment="1">
      <alignment horizontal="center"/>
    </xf>
    <xf numFmtId="0" fontId="113" fillId="12" borderId="56" xfId="122" applyFont="1" applyFill="1" applyBorder="1" applyAlignment="1"/>
    <xf numFmtId="43" fontId="113" fillId="0" borderId="56" xfId="123" applyFont="1" applyBorder="1"/>
    <xf numFmtId="10" fontId="113" fillId="0" borderId="56" xfId="122" applyNumberFormat="1" applyFont="1" applyBorder="1"/>
    <xf numFmtId="43" fontId="113" fillId="0" borderId="56" xfId="122" applyNumberFormat="1" applyFont="1" applyBorder="1"/>
    <xf numFmtId="173" fontId="113" fillId="0" borderId="57" xfId="123" applyNumberFormat="1" applyFont="1" applyBorder="1" applyAlignment="1"/>
    <xf numFmtId="173" fontId="113" fillId="0" borderId="57" xfId="123" applyNumberFormat="1" applyFont="1" applyBorder="1"/>
    <xf numFmtId="0" fontId="113" fillId="0" borderId="57" xfId="122" applyFont="1" applyBorder="1" applyAlignment="1"/>
    <xf numFmtId="173" fontId="113" fillId="12" borderId="57" xfId="123" applyNumberFormat="1" applyFont="1" applyFill="1" applyBorder="1"/>
    <xf numFmtId="0" fontId="113" fillId="0" borderId="57" xfId="122" applyFont="1" applyBorder="1" applyAlignment="1">
      <alignment horizontal="center"/>
    </xf>
    <xf numFmtId="0" fontId="113" fillId="12" borderId="57" xfId="122" applyFont="1" applyFill="1" applyBorder="1" applyAlignment="1"/>
    <xf numFmtId="43" fontId="113" fillId="0" borderId="57" xfId="123" applyFont="1" applyBorder="1"/>
    <xf numFmtId="10" fontId="113" fillId="0" borderId="57" xfId="122" applyNumberFormat="1" applyFont="1" applyBorder="1"/>
    <xf numFmtId="43" fontId="113" fillId="0" borderId="57" xfId="122" applyNumberFormat="1" applyFont="1" applyBorder="1"/>
    <xf numFmtId="173" fontId="113" fillId="0" borderId="57" xfId="122" applyNumberFormat="1" applyFont="1" applyBorder="1" applyAlignment="1"/>
    <xf numFmtId="0" fontId="113" fillId="0" borderId="0" xfId="122" applyFont="1" applyAlignment="1"/>
    <xf numFmtId="174" fontId="113" fillId="0" borderId="2" xfId="125" applyNumberFormat="1" applyFont="1" applyBorder="1"/>
    <xf numFmtId="0" fontId="113" fillId="0" borderId="0" xfId="122" applyFont="1" applyAlignment="1">
      <alignment horizontal="left"/>
    </xf>
    <xf numFmtId="174" fontId="113" fillId="0" borderId="2" xfId="125" applyNumberFormat="1" applyFont="1" applyBorder="1" applyAlignment="1"/>
    <xf numFmtId="43" fontId="113" fillId="0" borderId="0" xfId="122" applyNumberFormat="1" applyFont="1" applyBorder="1" applyAlignment="1"/>
    <xf numFmtId="0" fontId="113" fillId="0" borderId="0" xfId="122" applyFont="1" applyAlignment="1">
      <alignment horizontal="right"/>
    </xf>
    <xf numFmtId="173" fontId="113" fillId="0" borderId="0" xfId="123" applyNumberFormat="1" applyFont="1"/>
    <xf numFmtId="0" fontId="113" fillId="0" borderId="0" xfId="122" applyFont="1" applyAlignment="1">
      <alignment horizontal="center"/>
    </xf>
    <xf numFmtId="10" fontId="113" fillId="0" borderId="0" xfId="124" applyNumberFormat="1" applyFont="1"/>
    <xf numFmtId="173" fontId="113" fillId="0" borderId="0" xfId="123" applyNumberFormat="1" applyFont="1" applyAlignment="1"/>
    <xf numFmtId="49" fontId="113" fillId="0" borderId="0" xfId="122" applyNumberFormat="1" applyFont="1" applyAlignment="1"/>
    <xf numFmtId="0" fontId="113" fillId="0" borderId="0" xfId="122" applyFont="1" applyAlignment="1">
      <alignment vertical="top" wrapText="1"/>
    </xf>
    <xf numFmtId="49" fontId="113" fillId="0" borderId="0" xfId="122" applyNumberFormat="1" applyFont="1" applyAlignment="1">
      <alignment horizontal="right" vertical="top" wrapText="1"/>
    </xf>
    <xf numFmtId="0" fontId="113" fillId="0" borderId="0" xfId="122" applyFont="1" applyAlignment="1">
      <alignment horizontal="left" vertical="top" wrapText="1"/>
    </xf>
    <xf numFmtId="49" fontId="113" fillId="0" borderId="0" xfId="122" applyNumberFormat="1" applyFont="1" applyAlignment="1">
      <alignment horizontal="right"/>
    </xf>
    <xf numFmtId="0" fontId="113" fillId="0" borderId="0" xfId="122" applyFont="1" applyAlignment="1">
      <alignment horizontal="left" vertical="top"/>
    </xf>
    <xf numFmtId="49" fontId="112" fillId="0" borderId="0" xfId="122" applyNumberFormat="1" applyFont="1" applyAlignment="1">
      <alignment horizontal="center"/>
    </xf>
    <xf numFmtId="49" fontId="112" fillId="0" borderId="0" xfId="122" applyNumberFormat="1" applyFont="1" applyBorder="1" applyAlignment="1">
      <alignment horizontal="center" wrapText="1"/>
    </xf>
    <xf numFmtId="49" fontId="112" fillId="12" borderId="0" xfId="122" applyNumberFormat="1" applyFont="1" applyFill="1" applyBorder="1" applyAlignment="1">
      <alignment horizontal="center" wrapText="1"/>
    </xf>
    <xf numFmtId="49" fontId="113" fillId="12" borderId="58" xfId="123" applyNumberFormat="1" applyFont="1" applyFill="1" applyBorder="1" applyAlignment="1">
      <alignment horizontal="left"/>
    </xf>
    <xf numFmtId="173" fontId="113" fillId="12" borderId="58" xfId="123" applyNumberFormat="1" applyFont="1" applyFill="1" applyBorder="1"/>
    <xf numFmtId="173" fontId="113" fillId="0" borderId="58" xfId="123" applyNumberFormat="1" applyFont="1" applyBorder="1"/>
    <xf numFmtId="10" fontId="113" fillId="12" borderId="58" xfId="124" applyNumberFormat="1" applyFont="1" applyFill="1" applyBorder="1"/>
    <xf numFmtId="0" fontId="113" fillId="0" borderId="58" xfId="122" applyFont="1" applyBorder="1" applyAlignment="1"/>
    <xf numFmtId="173" fontId="113" fillId="0" borderId="58" xfId="122" applyNumberFormat="1" applyFont="1" applyBorder="1"/>
    <xf numFmtId="49" fontId="113" fillId="12" borderId="56" xfId="123" applyNumberFormat="1" applyFont="1" applyFill="1" applyBorder="1"/>
    <xf numFmtId="10" fontId="113" fillId="12" borderId="56" xfId="124" applyNumberFormat="1" applyFont="1" applyFill="1" applyBorder="1"/>
    <xf numFmtId="49" fontId="113" fillId="0" borderId="0" xfId="122" applyNumberFormat="1" applyFont="1"/>
    <xf numFmtId="173" fontId="113" fillId="0" borderId="0" xfId="123" applyNumberFormat="1" applyFont="1" applyBorder="1" applyAlignment="1"/>
    <xf numFmtId="174" fontId="113" fillId="0" borderId="57" xfId="125" applyNumberFormat="1" applyFont="1" applyBorder="1" applyAlignment="1"/>
    <xf numFmtId="174" fontId="112" fillId="0" borderId="59" xfId="125" applyNumberFormat="1" applyFont="1" applyBorder="1" applyAlignment="1"/>
    <xf numFmtId="49" fontId="113" fillId="0" borderId="0" xfId="123" applyNumberFormat="1" applyFont="1" applyAlignment="1">
      <alignment horizontal="right"/>
    </xf>
    <xf numFmtId="49" fontId="113" fillId="0" borderId="0" xfId="123" applyNumberFormat="1" applyFont="1" applyAlignment="1">
      <alignment vertical="top" wrapText="1"/>
    </xf>
    <xf numFmtId="49" fontId="113" fillId="0" borderId="0" xfId="123" applyNumberFormat="1" applyFont="1" applyAlignment="1">
      <alignment horizontal="left" vertical="top" wrapText="1"/>
    </xf>
    <xf numFmtId="49" fontId="113" fillId="0" borderId="0" xfId="122" applyNumberFormat="1" applyFont="1" applyAlignment="1">
      <alignment vertical="top" wrapText="1"/>
    </xf>
    <xf numFmtId="0" fontId="113" fillId="12" borderId="55" xfId="122" applyFont="1" applyFill="1" applyBorder="1"/>
    <xf numFmtId="0" fontId="113" fillId="12" borderId="56" xfId="122" applyFont="1" applyFill="1" applyBorder="1"/>
    <xf numFmtId="0" fontId="112" fillId="0" borderId="6" xfId="122" applyFont="1" applyBorder="1" applyAlignment="1">
      <alignment horizontal="center" wrapText="1"/>
    </xf>
    <xf numFmtId="10" fontId="113" fillId="12" borderId="55" xfId="124" applyNumberFormat="1" applyFont="1" applyFill="1" applyBorder="1"/>
    <xf numFmtId="10" fontId="113" fillId="12" borderId="57" xfId="124" applyNumberFormat="1" applyFont="1" applyFill="1" applyBorder="1"/>
    <xf numFmtId="10" fontId="113" fillId="12" borderId="57" xfId="122" applyNumberFormat="1" applyFont="1" applyFill="1" applyBorder="1"/>
    <xf numFmtId="0" fontId="113" fillId="12" borderId="55" xfId="122" applyFont="1" applyFill="1" applyBorder="1" applyAlignment="1">
      <alignment horizontal="right"/>
    </xf>
    <xf numFmtId="0" fontId="113" fillId="12" borderId="56" xfId="122" applyFont="1" applyFill="1" applyBorder="1" applyAlignment="1">
      <alignment horizontal="right"/>
    </xf>
    <xf numFmtId="173" fontId="113" fillId="12" borderId="57" xfId="122" applyNumberFormat="1" applyFont="1" applyFill="1" applyBorder="1" applyAlignment="1">
      <alignment horizontal="right"/>
    </xf>
    <xf numFmtId="0" fontId="113" fillId="12" borderId="57" xfId="122" applyFont="1" applyFill="1" applyBorder="1" applyAlignment="1">
      <alignment horizontal="right"/>
    </xf>
    <xf numFmtId="43" fontId="113" fillId="0" borderId="2" xfId="123" applyFont="1" applyBorder="1" applyAlignment="1"/>
    <xf numFmtId="0" fontId="11" fillId="0" borderId="0" xfId="60" applyNumberFormat="1" applyFont="1" applyAlignment="1">
      <alignment horizontal="left" wrapText="1"/>
    </xf>
    <xf numFmtId="172" fontId="73" fillId="13" borderId="0" xfId="0" applyFont="1" applyFill="1" applyBorder="1" applyAlignment="1"/>
    <xf numFmtId="0" fontId="112" fillId="0" borderId="0" xfId="122" applyFont="1" applyBorder="1" applyAlignment="1">
      <alignment horizontal="center" wrapText="1"/>
    </xf>
    <xf numFmtId="173" fontId="113" fillId="0" borderId="58" xfId="123" applyNumberFormat="1" applyFont="1" applyBorder="1" applyAlignment="1"/>
    <xf numFmtId="173" fontId="113" fillId="0" borderId="56" xfId="122" applyNumberFormat="1" applyFont="1" applyBorder="1"/>
    <xf numFmtId="173" fontId="113" fillId="0" borderId="59" xfId="122" applyNumberFormat="1" applyFont="1" applyBorder="1"/>
    <xf numFmtId="43" fontId="113" fillId="0" borderId="0" xfId="123" applyFont="1" applyBorder="1" applyAlignment="1"/>
    <xf numFmtId="174" fontId="113" fillId="0" borderId="0" xfId="125" applyNumberFormat="1" applyFont="1" applyBorder="1" applyAlignment="1"/>
    <xf numFmtId="0" fontId="113" fillId="0" borderId="0" xfId="122" applyFont="1" applyAlignment="1">
      <alignment vertical="top"/>
    </xf>
    <xf numFmtId="49" fontId="113" fillId="0" borderId="0" xfId="122" applyNumberFormat="1" applyFont="1" applyAlignment="1">
      <alignment horizontal="right" vertical="top"/>
    </xf>
    <xf numFmtId="43" fontId="113" fillId="0" borderId="0" xfId="123" applyFont="1"/>
    <xf numFmtId="173" fontId="112" fillId="0" borderId="2" xfId="123" applyNumberFormat="1" applyFont="1" applyBorder="1" applyAlignment="1">
      <alignment horizontal="right"/>
    </xf>
    <xf numFmtId="174" fontId="112" fillId="0" borderId="2" xfId="125" applyNumberFormat="1" applyFont="1" applyBorder="1" applyAlignment="1"/>
    <xf numFmtId="49" fontId="113" fillId="0" borderId="0" xfId="123" applyNumberFormat="1" applyFont="1" applyAlignment="1">
      <alignment horizontal="right" vertical="top" wrapText="1"/>
    </xf>
    <xf numFmtId="9" fontId="113" fillId="13" borderId="58" xfId="124" applyNumberFormat="1" applyFont="1" applyFill="1" applyBorder="1"/>
    <xf numFmtId="9" fontId="113" fillId="13" borderId="56" xfId="124" applyNumberFormat="1" applyFont="1" applyFill="1" applyBorder="1"/>
    <xf numFmtId="0" fontId="113" fillId="13" borderId="56" xfId="122" applyFont="1" applyFill="1" applyBorder="1"/>
    <xf numFmtId="0" fontId="113" fillId="13" borderId="58" xfId="122" applyFont="1" applyFill="1" applyBorder="1"/>
    <xf numFmtId="14" fontId="113" fillId="13" borderId="58" xfId="122" applyNumberFormat="1" applyFont="1" applyFill="1" applyBorder="1"/>
    <xf numFmtId="0" fontId="113" fillId="13" borderId="56" xfId="122" applyFont="1" applyFill="1" applyBorder="1" applyAlignment="1">
      <alignment horizontal="right"/>
    </xf>
    <xf numFmtId="173" fontId="113" fillId="13" borderId="58" xfId="123" applyNumberFormat="1" applyFont="1" applyFill="1" applyBorder="1"/>
    <xf numFmtId="0" fontId="113" fillId="13" borderId="55" xfId="122" applyFont="1" applyFill="1" applyBorder="1"/>
    <xf numFmtId="173" fontId="113" fillId="13" borderId="56" xfId="123" applyNumberFormat="1" applyFont="1" applyFill="1" applyBorder="1"/>
    <xf numFmtId="173" fontId="113" fillId="13" borderId="56" xfId="123" applyNumberFormat="1" applyFont="1" applyFill="1" applyBorder="1" applyAlignment="1"/>
    <xf numFmtId="173" fontId="113" fillId="13" borderId="56" xfId="123" applyNumberFormat="1" applyFont="1" applyFill="1" applyBorder="1" applyAlignment="1">
      <alignment horizontal="center"/>
    </xf>
    <xf numFmtId="49" fontId="112" fillId="13" borderId="6" xfId="122" applyNumberFormat="1" applyFont="1" applyFill="1" applyBorder="1" applyAlignment="1">
      <alignment horizontal="center" wrapText="1"/>
    </xf>
    <xf numFmtId="49" fontId="112" fillId="13" borderId="6" xfId="123" applyNumberFormat="1" applyFont="1" applyFill="1" applyBorder="1" applyAlignment="1">
      <alignment horizontal="center" wrapText="1"/>
    </xf>
    <xf numFmtId="49" fontId="112" fillId="13" borderId="0" xfId="122" applyNumberFormat="1" applyFont="1" applyFill="1" applyBorder="1" applyAlignment="1">
      <alignment horizontal="center" wrapText="1"/>
    </xf>
    <xf numFmtId="49" fontId="112" fillId="13" borderId="0" xfId="123" applyNumberFormat="1" applyFont="1" applyFill="1" applyBorder="1" applyAlignment="1">
      <alignment horizontal="center" wrapText="1"/>
    </xf>
    <xf numFmtId="173" fontId="113" fillId="13" borderId="57" xfId="123" applyNumberFormat="1" applyFont="1" applyFill="1" applyBorder="1"/>
    <xf numFmtId="49" fontId="113" fillId="13" borderId="58" xfId="123" applyNumberFormat="1" applyFont="1" applyFill="1" applyBorder="1" applyAlignment="1">
      <alignment horizontal="left"/>
    </xf>
    <xf numFmtId="49" fontId="113" fillId="13" borderId="56" xfId="123" applyNumberFormat="1" applyFont="1" applyFill="1" applyBorder="1"/>
    <xf numFmtId="172" fontId="57" fillId="0" borderId="4" xfId="0" applyFont="1" applyFill="1" applyBorder="1" applyAlignment="1"/>
    <xf numFmtId="43" fontId="40" fillId="0" borderId="4" xfId="32" applyFont="1" applyFill="1" applyBorder="1" applyAlignment="1">
      <alignment horizontal="center"/>
    </xf>
    <xf numFmtId="164" fontId="65" fillId="15" borderId="26" xfId="64" applyNumberFormat="1" applyFont="1" applyFill="1" applyBorder="1"/>
    <xf numFmtId="164" fontId="65" fillId="13" borderId="26" xfId="64" applyNumberFormat="1" applyFont="1" applyFill="1" applyBorder="1"/>
    <xf numFmtId="164" fontId="65" fillId="15" borderId="26" xfId="55" applyNumberFormat="1" applyFont="1" applyFill="1" applyBorder="1"/>
    <xf numFmtId="164" fontId="65" fillId="13" borderId="26" xfId="55" applyNumberFormat="1" applyFont="1" applyFill="1" applyBorder="1"/>
    <xf numFmtId="184" fontId="65" fillId="0" borderId="0" xfId="55" applyNumberFormat="1" applyFont="1" applyFill="1" applyBorder="1" applyAlignment="1">
      <alignment horizontal="left"/>
    </xf>
    <xf numFmtId="178" fontId="65" fillId="13" borderId="0" xfId="64" applyNumberFormat="1" applyFont="1" applyFill="1" applyBorder="1" applyAlignment="1">
      <alignment horizontal="right"/>
    </xf>
    <xf numFmtId="43" fontId="61" fillId="0" borderId="0" xfId="32" applyFont="1" applyFill="1"/>
    <xf numFmtId="173" fontId="11" fillId="14" borderId="0" xfId="32" applyNumberFormat="1" applyFont="1" applyFill="1" applyAlignment="1"/>
    <xf numFmtId="172" fontId="121" fillId="0" borderId="0" xfId="0" applyFont="1" applyFill="1"/>
    <xf numFmtId="172" fontId="122" fillId="0" borderId="0" xfId="0" applyFont="1" applyFill="1"/>
    <xf numFmtId="1" fontId="122" fillId="0" borderId="0" xfId="0" applyNumberFormat="1" applyFont="1" applyFill="1" applyAlignment="1">
      <alignment horizontal="center"/>
    </xf>
    <xf numFmtId="172" fontId="78" fillId="0" borderId="0" xfId="0" applyFont="1" applyFill="1" applyAlignment="1" applyProtection="1">
      <alignment horizontal="center"/>
      <protection locked="0"/>
    </xf>
    <xf numFmtId="172" fontId="78" fillId="0" borderId="0" xfId="0" applyFont="1" applyFill="1" applyBorder="1" applyAlignment="1" applyProtection="1">
      <alignment horizontal="center"/>
      <protection locked="0"/>
    </xf>
    <xf numFmtId="172" fontId="65" fillId="0" borderId="0" xfId="0" applyFont="1" applyFill="1" applyAlignment="1" applyProtection="1">
      <alignment horizontal="center"/>
      <protection locked="0"/>
    </xf>
    <xf numFmtId="173" fontId="4" fillId="0" borderId="6" xfId="35" applyNumberFormat="1" applyFont="1" applyFill="1" applyBorder="1" applyAlignment="1"/>
    <xf numFmtId="172" fontId="78" fillId="0" borderId="30" xfId="0" applyFont="1" applyFill="1" applyBorder="1" applyAlignment="1" applyProtection="1">
      <alignment horizontal="center"/>
      <protection locked="0"/>
    </xf>
    <xf numFmtId="172" fontId="78" fillId="0" borderId="7" xfId="0" applyFont="1" applyFill="1" applyBorder="1" applyAlignment="1" applyProtection="1">
      <alignment horizontal="center" wrapText="1"/>
      <protection locked="0"/>
    </xf>
    <xf numFmtId="172" fontId="78" fillId="0" borderId="0" xfId="0" applyFont="1" applyFill="1" applyBorder="1"/>
    <xf numFmtId="172" fontId="78" fillId="0" borderId="31" xfId="0" applyFont="1" applyFill="1" applyBorder="1" applyAlignment="1" applyProtection="1">
      <alignment horizontal="center" wrapText="1"/>
      <protection locked="0"/>
    </xf>
    <xf numFmtId="172" fontId="0" fillId="13" borderId="0" xfId="0" applyFill="1" applyAlignment="1"/>
    <xf numFmtId="185" fontId="53" fillId="6" borderId="0" xfId="32" applyNumberFormat="1" applyFont="1" applyFill="1" applyBorder="1" applyAlignment="1">
      <alignment horizontal="center"/>
    </xf>
    <xf numFmtId="185" fontId="53" fillId="6" borderId="6" xfId="32" applyNumberFormat="1" applyFont="1" applyFill="1" applyBorder="1" applyAlignment="1">
      <alignment horizontal="center"/>
    </xf>
    <xf numFmtId="14" fontId="24" fillId="12" borderId="0" xfId="113" applyNumberFormat="1" applyFont="1" applyFill="1" applyAlignment="1"/>
    <xf numFmtId="0" fontId="68" fillId="13" borderId="30" xfId="61" applyFont="1" applyFill="1" applyBorder="1"/>
    <xf numFmtId="41" fontId="48" fillId="13" borderId="7" xfId="53" applyNumberFormat="1" applyFont="1" applyFill="1" applyBorder="1"/>
    <xf numFmtId="41" fontId="48" fillId="13" borderId="7" xfId="33" applyFont="1" applyFill="1" applyBorder="1"/>
    <xf numFmtId="0" fontId="68" fillId="0" borderId="0" xfId="60" applyFont="1" applyFill="1" applyAlignment="1">
      <alignment horizontal="left" wrapText="1"/>
    </xf>
    <xf numFmtId="0" fontId="0" fillId="0" borderId="0" xfId="60" applyFont="1" applyFill="1" applyAlignment="1">
      <alignment horizontal="left" wrapText="1"/>
    </xf>
    <xf numFmtId="172" fontId="68" fillId="0" borderId="0" xfId="0" applyFont="1" applyFill="1" applyAlignment="1">
      <alignment vertical="top" wrapText="1"/>
    </xf>
    <xf numFmtId="172" fontId="68" fillId="0" borderId="0" xfId="0" applyFont="1" applyAlignment="1">
      <alignment horizontal="left" vertical="center" wrapText="1"/>
    </xf>
    <xf numFmtId="172" fontId="40" fillId="0" borderId="0" xfId="0" applyFont="1" applyFill="1" applyAlignment="1">
      <alignment horizontal="left" wrapText="1"/>
    </xf>
    <xf numFmtId="0" fontId="62" fillId="0" borderId="0" xfId="55" applyFont="1" applyAlignment="1">
      <alignment horizontal="center"/>
    </xf>
    <xf numFmtId="0" fontId="48" fillId="0" borderId="0" xfId="55" applyFont="1" applyFill="1" applyAlignment="1">
      <alignment horizontal="left" vertical="top" wrapText="1"/>
    </xf>
    <xf numFmtId="0" fontId="52" fillId="7" borderId="0" xfId="55" applyFont="1" applyFill="1" applyBorder="1" applyAlignment="1">
      <alignment horizontal="center" wrapText="1"/>
    </xf>
    <xf numFmtId="0" fontId="4" fillId="0" borderId="0" xfId="55" applyFont="1" applyBorder="1" applyAlignment="1">
      <alignment horizontal="center" wrapText="1"/>
    </xf>
    <xf numFmtId="0" fontId="52" fillId="7" borderId="16" xfId="55" applyFont="1" applyFill="1" applyBorder="1" applyAlignment="1">
      <alignment horizontal="center"/>
    </xf>
    <xf numFmtId="0" fontId="52" fillId="7" borderId="15" xfId="55" applyFont="1" applyFill="1" applyBorder="1" applyAlignment="1">
      <alignment horizontal="center"/>
    </xf>
    <xf numFmtId="0" fontId="52" fillId="7" borderId="14" xfId="55" applyFont="1" applyFill="1" applyBorder="1" applyAlignment="1">
      <alignment horizontal="center"/>
    </xf>
    <xf numFmtId="0" fontId="3" fillId="0" borderId="0" xfId="55" applyFont="1" applyAlignment="1">
      <alignment horizontal="center"/>
    </xf>
    <xf numFmtId="0" fontId="51" fillId="7" borderId="28" xfId="55" applyFont="1" applyFill="1" applyBorder="1" applyAlignment="1">
      <alignment horizontal="center"/>
    </xf>
    <xf numFmtId="0" fontId="51" fillId="7" borderId="17" xfId="55" applyFont="1" applyFill="1" applyBorder="1" applyAlignment="1">
      <alignment horizontal="center"/>
    </xf>
    <xf numFmtId="0" fontId="51" fillId="7" borderId="43" xfId="55" applyFont="1" applyFill="1" applyBorder="1" applyAlignment="1">
      <alignment horizontal="center"/>
    </xf>
    <xf numFmtId="0" fontId="51" fillId="7" borderId="17" xfId="55" applyFont="1" applyFill="1" applyBorder="1" applyAlignment="1">
      <alignment horizontal="center" wrapText="1"/>
    </xf>
    <xf numFmtId="0" fontId="4" fillId="0" borderId="17" xfId="55" applyFont="1" applyBorder="1" applyAlignment="1">
      <alignment horizontal="center" wrapText="1"/>
    </xf>
    <xf numFmtId="0" fontId="4" fillId="0" borderId="43" xfId="55" applyFont="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0" fontId="51" fillId="7" borderId="16" xfId="55" applyFont="1" applyFill="1" applyBorder="1" applyAlignment="1">
      <alignment horizontal="center"/>
    </xf>
    <xf numFmtId="0" fontId="51" fillId="7" borderId="15" xfId="55" applyFont="1" applyFill="1" applyBorder="1" applyAlignment="1">
      <alignment horizontal="center"/>
    </xf>
    <xf numFmtId="0" fontId="51" fillId="7" borderId="14" xfId="55" applyFont="1" applyFill="1" applyBorder="1" applyAlignment="1">
      <alignment horizontal="center"/>
    </xf>
    <xf numFmtId="0" fontId="51" fillId="7" borderId="15" xfId="55" applyFont="1" applyFill="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0" fontId="4" fillId="7" borderId="15" xfId="55" applyFont="1" applyFill="1" applyBorder="1" applyAlignment="1">
      <alignment horizontal="center" wrapText="1"/>
    </xf>
    <xf numFmtId="0" fontId="4" fillId="7" borderId="14" xfId="55" applyFont="1" applyFill="1" applyBorder="1" applyAlignment="1">
      <alignment horizontal="center" wrapText="1"/>
    </xf>
    <xf numFmtId="0" fontId="29" fillId="0" borderId="0" xfId="55" applyFont="1" applyFill="1" applyBorder="1" applyAlignment="1">
      <alignment horizontal="center" wrapText="1"/>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0" xfId="55" applyFont="1" applyFill="1" applyBorder="1" applyAlignment="1">
      <alignment horizontal="center"/>
    </xf>
    <xf numFmtId="0" fontId="51" fillId="7" borderId="0" xfId="55" applyFont="1" applyFill="1" applyBorder="1" applyAlignment="1">
      <alignment horizontal="center"/>
    </xf>
    <xf numFmtId="0" fontId="51" fillId="7" borderId="0" xfId="55" applyFont="1" applyFill="1" applyBorder="1" applyAlignment="1">
      <alignment horizontal="center" wrapText="1"/>
    </xf>
    <xf numFmtId="0" fontId="4" fillId="0" borderId="9" xfId="55" applyFont="1" applyBorder="1" applyAlignment="1">
      <alignment horizontal="center" wrapText="1"/>
    </xf>
    <xf numFmtId="0" fontId="51" fillId="0" borderId="16" xfId="55" applyFont="1" applyFill="1" applyBorder="1" applyAlignment="1">
      <alignment horizontal="center"/>
    </xf>
    <xf numFmtId="0" fontId="51" fillId="0" borderId="15" xfId="55" applyFont="1" applyFill="1" applyBorder="1" applyAlignment="1">
      <alignment horizontal="center"/>
    </xf>
    <xf numFmtId="0" fontId="51" fillId="0" borderId="15" xfId="55" applyFont="1" applyFill="1" applyBorder="1" applyAlignment="1">
      <alignment horizontal="center" wrapText="1"/>
    </xf>
    <xf numFmtId="0" fontId="4" fillId="0" borderId="15" xfId="55" applyFont="1" applyFill="1" applyBorder="1" applyAlignment="1">
      <alignment horizontal="center" wrapText="1"/>
    </xf>
    <xf numFmtId="0" fontId="4" fillId="0" borderId="14" xfId="55" applyFont="1" applyFill="1" applyBorder="1" applyAlignment="1">
      <alignment horizontal="center" wrapText="1"/>
    </xf>
    <xf numFmtId="0" fontId="51" fillId="7" borderId="14" xfId="55" applyFont="1" applyFill="1" applyBorder="1" applyAlignment="1">
      <alignment horizontal="center" wrapText="1"/>
    </xf>
    <xf numFmtId="0" fontId="70" fillId="7" borderId="15" xfId="55" applyFont="1" applyFill="1" applyBorder="1" applyAlignment="1">
      <alignment horizontal="center" wrapText="1"/>
    </xf>
    <xf numFmtId="0" fontId="48" fillId="0" borderId="15" xfId="55" applyFont="1" applyBorder="1" applyAlignment="1">
      <alignment horizontal="center" wrapText="1"/>
    </xf>
    <xf numFmtId="0" fontId="48" fillId="0" borderId="14" xfId="55" applyFont="1" applyBorder="1" applyAlignment="1">
      <alignment horizontal="center" wrapText="1"/>
    </xf>
    <xf numFmtId="0" fontId="70" fillId="7" borderId="16" xfId="55" applyFont="1" applyFill="1" applyBorder="1" applyAlignment="1">
      <alignment horizontal="center"/>
    </xf>
    <xf numFmtId="0" fontId="70" fillId="7" borderId="15" xfId="55" applyFont="1" applyFill="1" applyBorder="1" applyAlignment="1">
      <alignment horizontal="center"/>
    </xf>
    <xf numFmtId="173" fontId="46" fillId="0" borderId="0" xfId="55" applyNumberFormat="1" applyFont="1" applyFill="1" applyBorder="1" applyAlignment="1">
      <alignment horizontal="left" wrapText="1"/>
    </xf>
    <xf numFmtId="173" fontId="46" fillId="0" borderId="9" xfId="55" applyNumberFormat="1" applyFont="1" applyFill="1" applyBorder="1" applyAlignment="1">
      <alignment horizontal="left" wrapText="1"/>
    </xf>
    <xf numFmtId="0" fontId="29" fillId="0" borderId="16" xfId="55" applyFont="1" applyFill="1" applyBorder="1" applyAlignment="1">
      <alignment horizontal="center"/>
    </xf>
    <xf numFmtId="0" fontId="29" fillId="0" borderId="15" xfId="55" applyFont="1" applyFill="1" applyBorder="1" applyAlignment="1">
      <alignment horizontal="center"/>
    </xf>
    <xf numFmtId="0" fontId="29" fillId="0" borderId="14" xfId="55" applyFont="1" applyFill="1" applyBorder="1" applyAlignment="1">
      <alignment horizontal="center"/>
    </xf>
    <xf numFmtId="0" fontId="29" fillId="0" borderId="15" xfId="55" applyFont="1" applyFill="1" applyBorder="1" applyAlignment="1">
      <alignment horizontal="center" wrapText="1"/>
    </xf>
    <xf numFmtId="0" fontId="29" fillId="0" borderId="14" xfId="55" applyFont="1" applyFill="1" applyBorder="1" applyAlignment="1">
      <alignment horizontal="center" wrapText="1"/>
    </xf>
    <xf numFmtId="173" fontId="56" fillId="0" borderId="4" xfId="55" applyNumberFormat="1" applyFont="1" applyFill="1" applyBorder="1" applyAlignment="1">
      <alignment horizontal="center" wrapText="1"/>
    </xf>
    <xf numFmtId="173" fontId="56" fillId="0" borderId="12" xfId="55" applyNumberFormat="1" applyFont="1" applyFill="1" applyBorder="1" applyAlignment="1">
      <alignment horizontal="center" wrapText="1"/>
    </xf>
    <xf numFmtId="0" fontId="52" fillId="7" borderId="15" xfId="55" applyFont="1" applyFill="1" applyBorder="1" applyAlignment="1">
      <alignment horizontal="center" wrapText="1"/>
    </xf>
    <xf numFmtId="0" fontId="52" fillId="7" borderId="14" xfId="55" applyFont="1" applyFill="1" applyBorder="1" applyAlignment="1">
      <alignment horizontal="center" wrapText="1"/>
    </xf>
    <xf numFmtId="173" fontId="51" fillId="7" borderId="0" xfId="32" applyNumberFormat="1" applyFont="1" applyFill="1" applyBorder="1" applyAlignment="1">
      <alignment horizontal="center" wrapText="1"/>
    </xf>
    <xf numFmtId="173" fontId="52" fillId="7" borderId="0" xfId="32" applyNumberFormat="1" applyFont="1" applyFill="1" applyBorder="1" applyAlignment="1">
      <alignment horizontal="center" wrapText="1"/>
    </xf>
    <xf numFmtId="172" fontId="4" fillId="0" borderId="0" xfId="0" applyFont="1" applyFill="1" applyBorder="1" applyAlignment="1">
      <alignment horizontal="left" wrapText="1"/>
    </xf>
    <xf numFmtId="0" fontId="65" fillId="0" borderId="22" xfId="0" applyNumberFormat="1" applyFont="1" applyBorder="1" applyAlignment="1">
      <alignment horizontal="center" wrapText="1"/>
    </xf>
    <xf numFmtId="0" fontId="65" fillId="0" borderId="6" xfId="0" applyNumberFormat="1" applyFont="1" applyBorder="1" applyAlignment="1">
      <alignment horizontal="center" wrapText="1"/>
    </xf>
    <xf numFmtId="0" fontId="65" fillId="0" borderId="23" xfId="0" applyNumberFormat="1" applyFont="1" applyBorder="1" applyAlignment="1">
      <alignment horizontal="center" wrapText="1"/>
    </xf>
    <xf numFmtId="172" fontId="0" fillId="14" borderId="7" xfId="0" applyFill="1" applyBorder="1" applyAlignment="1">
      <alignment horizontal="center"/>
    </xf>
    <xf numFmtId="172" fontId="0" fillId="0" borderId="7" xfId="0" applyBorder="1" applyAlignment="1">
      <alignment horizontal="center"/>
    </xf>
    <xf numFmtId="172" fontId="69" fillId="0" borderId="0" xfId="0" applyFont="1" applyFill="1" applyAlignment="1">
      <alignment horizontal="left" vertical="top" wrapText="1"/>
    </xf>
    <xf numFmtId="172" fontId="65" fillId="0" borderId="0" xfId="0" applyFont="1" applyAlignment="1">
      <alignment horizontal="left" wrapText="1"/>
    </xf>
    <xf numFmtId="0" fontId="65" fillId="0" borderId="0" xfId="55" applyFont="1" applyFill="1" applyBorder="1" applyAlignment="1">
      <alignment horizontal="left"/>
    </xf>
    <xf numFmtId="172" fontId="65" fillId="0" borderId="0" xfId="0" applyFont="1" applyAlignment="1"/>
    <xf numFmtId="0" fontId="65" fillId="0" borderId="0" xfId="55" applyFont="1" applyFill="1" applyAlignment="1">
      <alignment horizontal="center"/>
    </xf>
    <xf numFmtId="0" fontId="65" fillId="0" borderId="0" xfId="62" applyNumberFormat="1" applyFont="1" applyFill="1" applyAlignment="1">
      <alignment horizontal="center"/>
    </xf>
    <xf numFmtId="0" fontId="86" fillId="0" borderId="0" xfId="55" applyFont="1" applyFill="1" applyBorder="1" applyAlignment="1">
      <alignment horizontal="center"/>
    </xf>
    <xf numFmtId="0" fontId="78" fillId="0" borderId="0" xfId="55" applyFont="1" applyFill="1" applyBorder="1" applyAlignment="1">
      <alignment horizontal="center"/>
    </xf>
    <xf numFmtId="0" fontId="62" fillId="0" borderId="0" xfId="53" applyFont="1" applyFill="1" applyAlignment="1">
      <alignment horizontal="center"/>
    </xf>
    <xf numFmtId="0" fontId="62" fillId="0" borderId="0" xfId="53" applyFont="1" applyFill="1" applyAlignment="1"/>
    <xf numFmtId="0" fontId="68" fillId="0" borderId="0" xfId="53"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
    </xf>
    <xf numFmtId="0" fontId="3" fillId="0" borderId="0" xfId="53" applyFont="1" applyFill="1" applyAlignment="1">
      <alignment horizontal="center"/>
    </xf>
    <xf numFmtId="0" fontId="3" fillId="0" borderId="0" xfId="53" applyFont="1" applyFill="1" applyAlignment="1"/>
    <xf numFmtId="0" fontId="48" fillId="0" borderId="0" xfId="53"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
    </xf>
    <xf numFmtId="0" fontId="6" fillId="0" borderId="0" xfId="53" applyFont="1" applyFill="1" applyAlignment="1">
      <alignment horizontal="center"/>
    </xf>
    <xf numFmtId="172" fontId="59" fillId="0" borderId="0" xfId="0" applyFont="1" applyFill="1" applyAlignment="1">
      <alignment horizontal="center"/>
    </xf>
    <xf numFmtId="172" fontId="3" fillId="0" borderId="0" xfId="0" applyFont="1" applyFill="1" applyAlignment="1" applyProtection="1">
      <alignment horizontal="center"/>
      <protection locked="0"/>
    </xf>
    <xf numFmtId="172" fontId="65" fillId="0" borderId="0" xfId="0" applyFont="1" applyFill="1" applyAlignment="1" applyProtection="1">
      <alignment horizontal="center"/>
      <protection locked="0"/>
    </xf>
    <xf numFmtId="172" fontId="65" fillId="0" borderId="0" xfId="0" applyFont="1" applyFill="1" applyAlignment="1">
      <alignment horizontal="center"/>
    </xf>
    <xf numFmtId="173" fontId="78" fillId="0" borderId="15" xfId="0" applyNumberFormat="1" applyFont="1" applyFill="1" applyBorder="1" applyAlignment="1" applyProtection="1">
      <alignment horizontal="center"/>
      <protection locked="0"/>
    </xf>
    <xf numFmtId="172" fontId="78" fillId="0" borderId="0" xfId="0" applyFont="1" applyFill="1" applyAlignment="1" applyProtection="1">
      <alignment horizontal="center"/>
      <protection locked="0"/>
    </xf>
    <xf numFmtId="172" fontId="78" fillId="10" borderId="16" xfId="0" applyFont="1" applyFill="1" applyBorder="1" applyAlignment="1" applyProtection="1">
      <alignment horizontal="center"/>
      <protection locked="0"/>
    </xf>
    <xf numFmtId="172" fontId="78" fillId="10" borderId="15" xfId="0" applyFont="1" applyFill="1" applyBorder="1" applyAlignment="1" applyProtection="1">
      <alignment horizontal="center"/>
      <protection locked="0"/>
    </xf>
    <xf numFmtId="172" fontId="78" fillId="10" borderId="14" xfId="0" applyFont="1" applyFill="1" applyBorder="1" applyAlignment="1" applyProtection="1">
      <alignment horizontal="center"/>
      <protection locked="0"/>
    </xf>
    <xf numFmtId="172" fontId="65" fillId="0" borderId="0" xfId="0" applyFont="1" applyFill="1" applyAlignment="1" applyProtection="1">
      <alignment horizontal="left" wrapText="1"/>
      <protection locked="0"/>
    </xf>
    <xf numFmtId="172" fontId="78" fillId="0" borderId="0" xfId="0" applyFont="1" applyFill="1" applyAlignment="1">
      <alignment horizontal="center"/>
    </xf>
    <xf numFmtId="172" fontId="78" fillId="0" borderId="0" xfId="0" applyFont="1" applyFill="1" applyBorder="1" applyAlignment="1" applyProtection="1">
      <alignment horizontal="center"/>
      <protection locked="0"/>
    </xf>
    <xf numFmtId="172" fontId="78" fillId="0" borderId="0" xfId="0" applyFont="1" applyFill="1" applyBorder="1" applyAlignment="1">
      <alignment horizontal="center"/>
    </xf>
    <xf numFmtId="172" fontId="0" fillId="0" borderId="0" xfId="0" applyFont="1" applyFill="1" applyAlignment="1">
      <alignment horizontal="center"/>
    </xf>
    <xf numFmtId="172" fontId="123" fillId="0" borderId="0" xfId="0" applyFont="1" applyAlignment="1">
      <alignment horizontal="left" vertical="center" wrapText="1"/>
    </xf>
    <xf numFmtId="172" fontId="61" fillId="0" borderId="0" xfId="0" applyFont="1" applyFill="1" applyAlignment="1">
      <alignment horizontal="center" wrapText="1"/>
    </xf>
    <xf numFmtId="172" fontId="61" fillId="0" borderId="0" xfId="0" applyFont="1" applyFill="1" applyAlignment="1">
      <alignment horizontal="center"/>
    </xf>
    <xf numFmtId="0" fontId="113" fillId="0" borderId="0" xfId="122" applyFont="1" applyAlignment="1">
      <alignment horizontal="left" vertical="top" wrapText="1"/>
    </xf>
    <xf numFmtId="0" fontId="112" fillId="0" borderId="6" xfId="122" applyFont="1" applyBorder="1" applyAlignment="1">
      <alignment horizontal="center" wrapText="1"/>
    </xf>
    <xf numFmtId="173" fontId="113" fillId="0" borderId="2" xfId="123" applyNumberFormat="1" applyFont="1" applyBorder="1" applyAlignment="1">
      <alignment horizontal="right"/>
    </xf>
    <xf numFmtId="49" fontId="113" fillId="0" borderId="0" xfId="122" applyNumberFormat="1" applyFont="1" applyAlignment="1">
      <alignment horizontal="left" vertical="top" wrapText="1"/>
    </xf>
    <xf numFmtId="49" fontId="113" fillId="0" borderId="0" xfId="123" applyNumberFormat="1" applyFont="1" applyAlignment="1">
      <alignment horizontal="left" vertical="top" wrapText="1"/>
    </xf>
    <xf numFmtId="173" fontId="113" fillId="0" borderId="57" xfId="123" applyNumberFormat="1" applyFont="1" applyBorder="1" applyAlignment="1">
      <alignment horizontal="right"/>
    </xf>
    <xf numFmtId="0" fontId="112" fillId="0" borderId="0" xfId="122" applyFont="1" applyBorder="1" applyAlignment="1">
      <alignment horizontal="left" wrapText="1"/>
    </xf>
    <xf numFmtId="0" fontId="112" fillId="0" borderId="6" xfId="122" applyFont="1" applyBorder="1" applyAlignment="1">
      <alignment horizontal="left" wrapText="1"/>
    </xf>
    <xf numFmtId="43" fontId="113" fillId="0" borderId="0" xfId="123" applyFont="1" applyAlignment="1">
      <alignment horizontal="right"/>
    </xf>
    <xf numFmtId="0" fontId="112" fillId="0" borderId="0" xfId="122" applyFont="1" applyBorder="1" applyAlignment="1">
      <alignment horizontal="center" wrapText="1"/>
    </xf>
    <xf numFmtId="43" fontId="113" fillId="0" borderId="57" xfId="123" applyFont="1" applyBorder="1" applyAlignment="1">
      <alignment horizontal="right"/>
    </xf>
    <xf numFmtId="173" fontId="113" fillId="0" borderId="0" xfId="123" applyNumberFormat="1" applyFont="1" applyAlignment="1">
      <alignment horizontal="left"/>
    </xf>
    <xf numFmtId="172" fontId="0" fillId="0" borderId="0" xfId="113" applyFont="1" applyFill="1" applyAlignment="1">
      <alignment horizontal="center"/>
    </xf>
    <xf numFmtId="172" fontId="24" fillId="0" borderId="0" xfId="113" applyFont="1" applyFill="1" applyAlignment="1">
      <alignment horizontal="center"/>
    </xf>
    <xf numFmtId="172" fontId="46" fillId="0" borderId="0" xfId="113" applyFont="1" applyFill="1" applyAlignment="1">
      <alignment horizontal="left"/>
    </xf>
    <xf numFmtId="172" fontId="69" fillId="0" borderId="0" xfId="113" applyFont="1" applyFill="1" applyAlignment="1">
      <alignment horizontal="center"/>
    </xf>
    <xf numFmtId="172" fontId="116" fillId="0" borderId="0" xfId="113" applyFont="1" applyAlignment="1">
      <alignment wrapText="1"/>
    </xf>
    <xf numFmtId="172" fontId="116" fillId="0" borderId="0" xfId="113" applyFont="1" applyAlignment="1">
      <alignment horizontal="left"/>
    </xf>
    <xf numFmtId="172" fontId="4" fillId="0" borderId="4" xfId="113" applyFont="1" applyFill="1" applyBorder="1" applyAlignment="1">
      <alignment horizontal="center"/>
    </xf>
  </cellXfs>
  <cellStyles count="126">
    <cellStyle name="C00A" xfId="1"/>
    <cellStyle name="C00B" xfId="2"/>
    <cellStyle name="C00L" xfId="3"/>
    <cellStyle name="C01A" xfId="4"/>
    <cellStyle name="C01B" xfId="5"/>
    <cellStyle name="C01H" xfId="6"/>
    <cellStyle name="C01L" xfId="7"/>
    <cellStyle name="C02A" xfId="8"/>
    <cellStyle name="C02B" xfId="9"/>
    <cellStyle name="C02H" xfId="10"/>
    <cellStyle name="C02L" xfId="11"/>
    <cellStyle name="C03A" xfId="12"/>
    <cellStyle name="C03B" xfId="13"/>
    <cellStyle name="C03H" xfId="14"/>
    <cellStyle name="C03L" xfId="15"/>
    <cellStyle name="C04A" xfId="16"/>
    <cellStyle name="C04B" xfId="17"/>
    <cellStyle name="C04H" xfId="18"/>
    <cellStyle name="C04L" xfId="19"/>
    <cellStyle name="C05A" xfId="20"/>
    <cellStyle name="C05B" xfId="21"/>
    <cellStyle name="C05H" xfId="22"/>
    <cellStyle name="C05L" xfId="23"/>
    <cellStyle name="C05L 2" xfId="117"/>
    <cellStyle name="C06A" xfId="24"/>
    <cellStyle name="C06B" xfId="25"/>
    <cellStyle name="C06H" xfId="26"/>
    <cellStyle name="C06L" xfId="27"/>
    <cellStyle name="C07A" xfId="28"/>
    <cellStyle name="C07B" xfId="29"/>
    <cellStyle name="C07H" xfId="30"/>
    <cellStyle name="C07L" xfId="31"/>
    <cellStyle name="Comma" xfId="32" builtinId="3"/>
    <cellStyle name="Comma [0]" xfId="33" builtinId="6"/>
    <cellStyle name="Comma 11" xfId="112"/>
    <cellStyle name="Comma 2" xfId="34"/>
    <cellStyle name="Comma 2 2" xfId="35"/>
    <cellStyle name="Comma 3" xfId="36"/>
    <cellStyle name="Comma 3 2" xfId="37"/>
    <cellStyle name="Comma 4" xfId="38"/>
    <cellStyle name="Comma 5" xfId="115"/>
    <cellStyle name="Comma 5 2" xfId="121"/>
    <cellStyle name="Comma 6" xfId="123"/>
    <cellStyle name="Comma0" xfId="39"/>
    <cellStyle name="Config Data" xfId="40"/>
    <cellStyle name="Currency" xfId="41" builtinId="4"/>
    <cellStyle name="Currency 2" xfId="42"/>
    <cellStyle name="Currency 2 2" xfId="43"/>
    <cellStyle name="Currency 3" xfId="44"/>
    <cellStyle name="Currency 3 2" xfId="45"/>
    <cellStyle name="Currency 4" xfId="125"/>
    <cellStyle name="Currency0" xfId="46"/>
    <cellStyle name="Date" xfId="47"/>
    <cellStyle name="Fixed" xfId="48"/>
    <cellStyle name="Heading 1" xfId="49" builtinId="16" customBuiltin="1"/>
    <cellStyle name="Heading 2" xfId="50" builtinId="17" customBuiltin="1"/>
    <cellStyle name="Heading 2 2" xfId="118"/>
    <cellStyle name="Heading1" xfId="51"/>
    <cellStyle name="Heading2" xfId="52"/>
    <cellStyle name="Hyperlink" xfId="116" builtinId="8"/>
    <cellStyle name="Normal" xfId="0" builtinId="0"/>
    <cellStyle name="Normal 2" xfId="53"/>
    <cellStyle name="Normal 3" xfId="54"/>
    <cellStyle name="Normal 3 2" xfId="55"/>
    <cellStyle name="Normal 3_Attach O, GG, Support -New Method 2-14-11" xfId="56"/>
    <cellStyle name="Normal 4" xfId="57"/>
    <cellStyle name="Normal 4 2" xfId="58"/>
    <cellStyle name="Normal 5" xfId="113"/>
    <cellStyle name="Normal 6" xfId="114"/>
    <cellStyle name="Normal 6 2" xfId="120"/>
    <cellStyle name="Normal 7" xfId="59"/>
    <cellStyle name="Normal 8" xfId="122"/>
    <cellStyle name="Normal_21 Exh B" xfId="60"/>
    <cellStyle name="Normal_AR workpaper --2002 Def Tax Exp by Account 8-14-02" xfId="61"/>
    <cellStyle name="Normal_Attachment Os for 2002 True-up" xfId="62"/>
    <cellStyle name="Normal_TrAILCo attach 6 &amp; 7 and Appendix A" xfId="63"/>
    <cellStyle name="Percent" xfId="64" builtinId="5"/>
    <cellStyle name="Percent 2" xfId="65"/>
    <cellStyle name="Percent 2 2" xfId="66"/>
    <cellStyle name="Percent 3" xfId="67"/>
    <cellStyle name="Percent 3 2" xfId="68"/>
    <cellStyle name="Percent 4" xfId="69"/>
    <cellStyle name="Percent 5" xfId="124"/>
    <cellStyle name="PSChar" xfId="70"/>
    <cellStyle name="PSDate" xfId="71"/>
    <cellStyle name="PSDec" xfId="72"/>
    <cellStyle name="PSdesc" xfId="73"/>
    <cellStyle name="PSHeading" xfId="74"/>
    <cellStyle name="PSInt" xfId="75"/>
    <cellStyle name="PSSpacer" xfId="76"/>
    <cellStyle name="PStest" xfId="77"/>
    <cellStyle name="R00A" xfId="78"/>
    <cellStyle name="R00B" xfId="79"/>
    <cellStyle name="R00L" xfId="80"/>
    <cellStyle name="R01A" xfId="81"/>
    <cellStyle name="R01B" xfId="82"/>
    <cellStyle name="R01H" xfId="83"/>
    <cellStyle name="R01L" xfId="84"/>
    <cellStyle name="R02A" xfId="85"/>
    <cellStyle name="R02B" xfId="86"/>
    <cellStyle name="R02H" xfId="87"/>
    <cellStyle name="R02L" xfId="88"/>
    <cellStyle name="R03A" xfId="89"/>
    <cellStyle name="R03B" xfId="90"/>
    <cellStyle name="R03H" xfId="91"/>
    <cellStyle name="R03L" xfId="92"/>
    <cellStyle name="R04A" xfId="93"/>
    <cellStyle name="R04B" xfId="94"/>
    <cellStyle name="R04H" xfId="95"/>
    <cellStyle name="R04L" xfId="96"/>
    <cellStyle name="R05A" xfId="97"/>
    <cellStyle name="R05B" xfId="98"/>
    <cellStyle name="R05H" xfId="99"/>
    <cellStyle name="R05L" xfId="100"/>
    <cellStyle name="R05L 2" xfId="119"/>
    <cellStyle name="R06A" xfId="101"/>
    <cellStyle name="R06B" xfId="102"/>
    <cellStyle name="R06H" xfId="103"/>
    <cellStyle name="R06L" xfId="104"/>
    <cellStyle name="R07A" xfId="105"/>
    <cellStyle name="R07B" xfId="106"/>
    <cellStyle name="R07H" xfId="107"/>
    <cellStyle name="R07L" xfId="108"/>
    <cellStyle name="SECTION" xfId="109"/>
    <cellStyle name="System Defined" xfId="110"/>
    <cellStyle name="Total" xfId="111" builtinId="25" customBuiltin="1"/>
  </cellStyles>
  <dxfs count="0"/>
  <tableStyles count="0" defaultTableStyle="TableStyleMedium9" defaultPivotStyle="PivotStyleLight16"/>
  <colors>
    <mruColors>
      <color rgb="FFFFFF99"/>
      <color rgb="FFFFFFCC"/>
      <color rgb="FFFF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41" Type="http://schemas.openxmlformats.org/officeDocument/2006/relationships/externalLink" Target="externalLinks/externalLink18.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8" Type="http://schemas.openxmlformats.org/officeDocument/2006/relationships/worksheet" Target="worksheets/sheet8.xml"/><Relationship Id="rId51"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352425</xdr:colOff>
          <xdr:row>3</xdr:row>
          <xdr:rowOff>152400</xdr:rowOff>
        </xdr:from>
        <xdr:to>
          <xdr:col>2</xdr:col>
          <xdr:colOff>1000125</xdr:colOff>
          <xdr:row>3</xdr:row>
          <xdr:rowOff>152400</xdr:rowOff>
        </xdr:to>
        <xdr:sp macro="" textlink="">
          <xdr:nvSpPr>
            <xdr:cNvPr id="2049" name="Object 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0" name="Object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1" name="Object 3" hidden="1">
              <a:extLst>
                <a:ext uri="{63B3BB69-23CF-44E3-9099-C40C66FF867C}">
                  <a14:compatExt spid="_x0000_s2051"/>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ervices\Finance\0848_corptaxnorth\tax\accrual\2006\ACE\December\Worksheet%20in%20Basis%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TEMP\Res_Alloc_MBS_Replacement_Proje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Services\Finance\0865\06tr\cap%20int%202006\Cut-I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Tax\Accruals\2010\2010&#173;_Tax%20Accr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9\PHI%20Consolidated\Q1\Rollforwards,%20Acct%20Recs,%20ETR\PHI%20Consol%20Current-Def'd%20Exp%202009-03%20-%20WORK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1\smallk\LOCALS~1\Temp\notesA188F6\DOCUME~1\x0560fs\LOCALS~1\Temp\notes61BBD3\Pepco%2012-31-07%20TBBS%20adjust%20for%20MD%20rate%20change%20updated%20KR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G304\CorpModel\Download\eda_cwi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Services\Finance\0865\06tr\cap%20int%202006\Interest%20Computatio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10\PHI%20Consolidated\Q3\PHI%20Consol%20Current-Defd%20Exp%202010-09%20-%20Working%20Cop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Services\Finance\0992_g038\DC%20DETAIL%202005\Transmission%20Property%20Tax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8\Power%20Delivery\PEPCO\Q3\Uploads,%20Journal%20Entries\July%20Close\July%202008%20Provi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EPCO\FERC%20Form%201\Form%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epcoholdings.biz\userhome\PDelivery\NCRO\Regiondata1\0888_revaccount\Accts%20Rec%20Aging\2006\Pepco\Pepco%20AR%20Aging%20Analysis\Pepco%202006%20Aging\AR%20Aging%202005\DATA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P-NT04\NCRFiles\Finance\Finsvcs\Close%20-%20Current\Current%20Month%20Analys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ocuments%20and%20Settings\kellevans\My%20Documents\Clients\STR\Indirect%20Cost\Nstar\Pools\Summary%20Query%20other%20cos%20-%20full%20list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CUME~1\smallk\LOCALS~1\Temp\notesA188F6\Pepco%20Payable%20Upload%20Entri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ocuments%20and%20Settings\mangai\Local%20Settings\Temporary%20Internet%20Files\OLK184\Appleton%20Papers%202000-2001_Additional%201040%20exclusion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7%20Bus%20Plan%20&amp;%20Budget\CFO%20Mtg%209-5-06\2007%20S&amp;R%20Forecast%20v1r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Program%20Files\Exchange\MP%20Adds%20200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PHI_Shared_Services\G038\MDDETAIL\PROPT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J%20Restructuring\2002%20Budget%20and%20Rates\2002%20High%20Level%20Budget\2002-2006%20TUB%20Forecast%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6%20Bus%20Plan%20&amp;%20Budget\Monthly%20Reports%20for%20CCG%202006\08Aug06\Stats%200806\Aug%20-%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ervices\Finance\0865\04tr\Monthly%20Balances%20for%20Cap%20Int%20excluded%20routine%20job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pleskac\Local%20Settings\Temp\2002%20M-1%20Calc\CGE%20M1%20Non%20R&amp;R-%2020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1\kfjeldal\LOCALS~1\Temp\notes8160F2\2003-2007%20TUB%20Forecast%20Deferral%20Case%20v0801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Shared\NewJerseyDeferrals\1999%20Deferrals\oct99\OctoberTariff(Ol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WPP-FP04\UD2\X080KGA\My%20Documents\version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Sheet1"/>
    </sheetNames>
    <sheetDataSet>
      <sheetData sheetId="0" refreshError="1"/>
      <sheetData sheetId="1">
        <row r="2">
          <cell r="B2" t="str">
            <v>TA</v>
          </cell>
          <cell r="G2" t="str">
            <v>0</v>
          </cell>
        </row>
        <row r="3">
          <cell r="B3" t="str">
            <v>TA</v>
          </cell>
          <cell r="G3" t="str">
            <v>08312006</v>
          </cell>
        </row>
        <row r="4">
          <cell r="B4" t="str">
            <v>TA</v>
          </cell>
          <cell r="G4" t="str">
            <v>2000RAR</v>
          </cell>
        </row>
        <row r="5">
          <cell r="B5" t="str">
            <v>TA</v>
          </cell>
          <cell r="G5" t="str">
            <v>2001RAR</v>
          </cell>
        </row>
        <row r="6">
          <cell r="B6" t="str">
            <v>TA</v>
          </cell>
          <cell r="G6" t="str">
            <v>200207RAR</v>
          </cell>
        </row>
        <row r="7">
          <cell r="B7" t="str">
            <v>TA</v>
          </cell>
          <cell r="G7" t="str">
            <v>200212RAR</v>
          </cell>
        </row>
        <row r="8">
          <cell r="B8" t="str">
            <v>TA</v>
          </cell>
          <cell r="G8" t="str">
            <v>2005 True-up</v>
          </cell>
        </row>
        <row r="9">
          <cell r="B9" t="str">
            <v>TA</v>
          </cell>
          <cell r="G9" t="str">
            <v>20051231</v>
          </cell>
        </row>
        <row r="10">
          <cell r="B10" t="str">
            <v>TV</v>
          </cell>
          <cell r="G10" t="str">
            <v>20051231</v>
          </cell>
        </row>
        <row r="11">
          <cell r="B11" t="str">
            <v>TA</v>
          </cell>
          <cell r="G11" t="str">
            <v>20060331</v>
          </cell>
        </row>
        <row r="12">
          <cell r="B12" t="str">
            <v>TA</v>
          </cell>
          <cell r="G12" t="str">
            <v>20060331</v>
          </cell>
        </row>
        <row r="13">
          <cell r="B13" t="str">
            <v>TA</v>
          </cell>
          <cell r="G13" t="str">
            <v>20060331</v>
          </cell>
        </row>
        <row r="14">
          <cell r="B14" t="str">
            <v>TA</v>
          </cell>
          <cell r="G14" t="str">
            <v>20060331</v>
          </cell>
        </row>
        <row r="15">
          <cell r="B15" t="str">
            <v>TA</v>
          </cell>
          <cell r="G15" t="str">
            <v>20060331</v>
          </cell>
        </row>
        <row r="16">
          <cell r="B16" t="str">
            <v>TA</v>
          </cell>
          <cell r="G16" t="str">
            <v>20060331</v>
          </cell>
        </row>
        <row r="17">
          <cell r="B17" t="str">
            <v>TA</v>
          </cell>
          <cell r="G17" t="str">
            <v>20060630</v>
          </cell>
        </row>
        <row r="18">
          <cell r="B18" t="str">
            <v>TA</v>
          </cell>
          <cell r="G18" t="str">
            <v>20060930</v>
          </cell>
        </row>
        <row r="19">
          <cell r="B19" t="str">
            <v>TA</v>
          </cell>
          <cell r="G19" t="str">
            <v>20061201</v>
          </cell>
        </row>
        <row r="20">
          <cell r="B20" t="str">
            <v>TA</v>
          </cell>
          <cell r="G20" t="str">
            <v>20061231</v>
          </cell>
        </row>
        <row r="21">
          <cell r="B21" t="str">
            <v>TA</v>
          </cell>
          <cell r="G21" t="str">
            <v>20061231</v>
          </cell>
        </row>
        <row r="22">
          <cell r="B22" t="str">
            <v>TA</v>
          </cell>
          <cell r="G22" t="str">
            <v>20061231</v>
          </cell>
        </row>
        <row r="23">
          <cell r="B23" t="str">
            <v>TA</v>
          </cell>
          <cell r="G23" t="str">
            <v>20061231</v>
          </cell>
        </row>
        <row r="24">
          <cell r="B24" t="str">
            <v>TA</v>
          </cell>
          <cell r="G24" t="str">
            <v>98-99 RAR</v>
          </cell>
        </row>
        <row r="25">
          <cell r="B25" t="str">
            <v>TA</v>
          </cell>
          <cell r="G25" t="str">
            <v>98-99 RAR</v>
          </cell>
        </row>
        <row r="26">
          <cell r="B26" t="str">
            <v>TA</v>
          </cell>
          <cell r="G26" t="str">
            <v>98-99 RAR</v>
          </cell>
        </row>
        <row r="27">
          <cell r="B27" t="str">
            <v>IC</v>
          </cell>
          <cell r="G27" t="str">
            <v>NONCASH</v>
          </cell>
        </row>
        <row r="28">
          <cell r="B28" t="str">
            <v>IC</v>
          </cell>
          <cell r="G28" t="str">
            <v>NONCASH</v>
          </cell>
        </row>
        <row r="29">
          <cell r="B29" t="str">
            <v>TA</v>
          </cell>
          <cell r="G29" t="str">
            <v>NONCASH</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ulations - Low Case"/>
      <sheetName val="Calculations - High Case"/>
      <sheetName val="Calculations -Base Case"/>
      <sheetName val="Waterfall"/>
      <sheetName val="xy plot"/>
      <sheetName val="OutputData"/>
      <sheetName val="FB NPV"/>
      <sheetName val="FB PVCost"/>
      <sheetName val="FB Prod"/>
      <sheetName val="Macros"/>
    </sheetNames>
    <sheetDataSet>
      <sheetData sheetId="0" refreshError="1">
        <row r="23">
          <cell r="M23">
            <v>0</v>
          </cell>
        </row>
        <row r="24">
          <cell r="M24">
            <v>0.3</v>
          </cell>
        </row>
        <row r="25">
          <cell r="M25">
            <v>0.4</v>
          </cell>
        </row>
        <row r="26">
          <cell r="M26">
            <v>0.2</v>
          </cell>
        </row>
      </sheetData>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T-INS"/>
      <sheetName val="AFUDC_CCRF"/>
      <sheetName val="CUT-IN INT."/>
    </sheetNames>
    <sheetDataSet>
      <sheetData sheetId="0"/>
      <sheetData sheetId="1">
        <row r="2">
          <cell r="A2" t="str">
            <v>AFUDC &amp; CCRF Detail :</v>
          </cell>
        </row>
        <row r="3">
          <cell r="B3">
            <v>38353</v>
          </cell>
          <cell r="C3">
            <v>38384</v>
          </cell>
          <cell r="D3">
            <v>38412</v>
          </cell>
          <cell r="E3">
            <v>38443</v>
          </cell>
          <cell r="F3">
            <v>38473</v>
          </cell>
          <cell r="G3">
            <v>38504</v>
          </cell>
          <cell r="H3">
            <v>38534</v>
          </cell>
          <cell r="I3">
            <v>38565</v>
          </cell>
          <cell r="J3">
            <v>38596</v>
          </cell>
          <cell r="K3">
            <v>38626</v>
          </cell>
          <cell r="L3">
            <v>38657</v>
          </cell>
          <cell r="M3">
            <v>38687</v>
          </cell>
          <cell r="N3" t="str">
            <v>Total</v>
          </cell>
        </row>
        <row r="5">
          <cell r="A5" t="str">
            <v>RDLPCS06</v>
          </cell>
          <cell r="N5">
            <v>0</v>
          </cell>
        </row>
        <row r="6">
          <cell r="A6" t="str">
            <v>RDLPRM03</v>
          </cell>
          <cell r="N6">
            <v>0</v>
          </cell>
        </row>
        <row r="7">
          <cell r="A7" t="str">
            <v>RDLPRM34</v>
          </cell>
          <cell r="N7">
            <v>0</v>
          </cell>
        </row>
        <row r="8">
          <cell r="A8" t="str">
            <v>RTSPRD08</v>
          </cell>
          <cell r="N8">
            <v>0</v>
          </cell>
        </row>
        <row r="9">
          <cell r="A9" t="str">
            <v>RDLPCM05</v>
          </cell>
          <cell r="N9">
            <v>0</v>
          </cell>
        </row>
        <row r="10">
          <cell r="A10" t="str">
            <v>RDLPLM60</v>
          </cell>
          <cell r="N10">
            <v>0</v>
          </cell>
        </row>
        <row r="11">
          <cell r="A11" t="str">
            <v>RDLPLM07</v>
          </cell>
          <cell r="N11">
            <v>0</v>
          </cell>
        </row>
        <row r="12">
          <cell r="A12" t="str">
            <v>RDSPRG84</v>
          </cell>
          <cell r="N12">
            <v>0</v>
          </cell>
        </row>
        <row r="14">
          <cell r="A14" t="str">
            <v>RDSPRD99</v>
          </cell>
          <cell r="N14">
            <v>0</v>
          </cell>
        </row>
        <row r="15">
          <cell r="A15" t="str">
            <v>RDSPRD75</v>
          </cell>
          <cell r="N15">
            <v>0</v>
          </cell>
        </row>
        <row r="16">
          <cell r="A16" t="str">
            <v>RTSPRT95</v>
          </cell>
          <cell r="N16">
            <v>0</v>
          </cell>
        </row>
        <row r="17">
          <cell r="A17" t="str">
            <v>RDLPLM20</v>
          </cell>
          <cell r="N17">
            <v>0</v>
          </cell>
        </row>
        <row r="18">
          <cell r="A18" t="str">
            <v>RCPORG27</v>
          </cell>
          <cell r="N18">
            <v>0</v>
          </cell>
        </row>
        <row r="19">
          <cell r="A19" t="str">
            <v>RDLPRM11</v>
          </cell>
          <cell r="N19">
            <v>0</v>
          </cell>
        </row>
        <row r="20">
          <cell r="A20" t="str">
            <v>RICPRG42</v>
          </cell>
          <cell r="N20">
            <v>0</v>
          </cell>
        </row>
        <row r="21">
          <cell r="A21" t="str">
            <v>RDLPCS03</v>
          </cell>
          <cell r="N21">
            <v>0</v>
          </cell>
        </row>
        <row r="22">
          <cell r="A22" t="str">
            <v>RDLPCS80</v>
          </cell>
          <cell r="N22">
            <v>0</v>
          </cell>
        </row>
        <row r="23">
          <cell r="A23" t="str">
            <v>RDSPRD25</v>
          </cell>
          <cell r="N23">
            <v>0</v>
          </cell>
        </row>
        <row r="24">
          <cell r="A24" t="str">
            <v>RDLPCM04</v>
          </cell>
          <cell r="N24">
            <v>0</v>
          </cell>
        </row>
        <row r="25">
          <cell r="A25" t="str">
            <v>ROCPOG69</v>
          </cell>
          <cell r="N25">
            <v>0</v>
          </cell>
        </row>
        <row r="26">
          <cell r="A26" t="str">
            <v>RDLPPM07</v>
          </cell>
          <cell r="N26">
            <v>0</v>
          </cell>
        </row>
        <row r="27">
          <cell r="A27" t="str">
            <v>RCCPOG57</v>
          </cell>
          <cell r="N27">
            <v>0</v>
          </cell>
        </row>
        <row r="28">
          <cell r="A28" t="str">
            <v>RICPPG51</v>
          </cell>
          <cell r="N28">
            <v>0</v>
          </cell>
        </row>
        <row r="29">
          <cell r="A29" t="str">
            <v>RCOPRG01</v>
          </cell>
          <cell r="N29">
            <v>0</v>
          </cell>
        </row>
        <row r="30">
          <cell r="A30" t="str">
            <v>RFOPOG41</v>
          </cell>
          <cell r="N30">
            <v>0</v>
          </cell>
        </row>
        <row r="31">
          <cell r="A31" t="str">
            <v>RICPOG30</v>
          </cell>
          <cell r="N31">
            <v>0</v>
          </cell>
        </row>
        <row r="32">
          <cell r="A32" t="str">
            <v>RCSPRM34</v>
          </cell>
          <cell r="N32">
            <v>0</v>
          </cell>
        </row>
        <row r="33">
          <cell r="A33" t="str">
            <v>RDSPLD62</v>
          </cell>
          <cell r="N33">
            <v>0</v>
          </cell>
        </row>
        <row r="34">
          <cell r="A34" t="str">
            <v>RDLPLM34</v>
          </cell>
          <cell r="N34">
            <v>0</v>
          </cell>
        </row>
        <row r="35">
          <cell r="A35" t="str">
            <v>RDSPRT71</v>
          </cell>
          <cell r="N35">
            <v>0</v>
          </cell>
        </row>
        <row r="36">
          <cell r="A36" t="str">
            <v>RFOPRG21</v>
          </cell>
          <cell r="N36">
            <v>0</v>
          </cell>
        </row>
        <row r="37">
          <cell r="A37" t="str">
            <v>ROOPOG19</v>
          </cell>
          <cell r="N37">
            <v>0</v>
          </cell>
        </row>
        <row r="39">
          <cell r="A39" t="str">
            <v>RIOPOG59</v>
          </cell>
          <cell r="N39">
            <v>0</v>
          </cell>
        </row>
        <row r="40">
          <cell r="A40" t="str">
            <v>RDLPCS94</v>
          </cell>
          <cell r="N40">
            <v>0</v>
          </cell>
        </row>
        <row r="41">
          <cell r="A41" t="str">
            <v>RFOPOG40</v>
          </cell>
          <cell r="N41">
            <v>0</v>
          </cell>
        </row>
        <row r="42">
          <cell r="A42" t="str">
            <v>RDSPRD80</v>
          </cell>
          <cell r="N42">
            <v>0</v>
          </cell>
        </row>
        <row r="43">
          <cell r="N43">
            <v>0</v>
          </cell>
        </row>
        <row r="46">
          <cell r="A46" t="str">
            <v>RDOPOLAB</v>
          </cell>
          <cell r="N46">
            <v>0</v>
          </cell>
        </row>
        <row r="47">
          <cell r="A47" t="str">
            <v>ROOPOXXX</v>
          </cell>
        </row>
        <row r="53">
          <cell r="A53" t="str">
            <v>X0069</v>
          </cell>
          <cell r="N53">
            <v>0</v>
          </cell>
        </row>
        <row r="54">
          <cell r="A54" t="str">
            <v>X0090</v>
          </cell>
          <cell r="N54">
            <v>0</v>
          </cell>
        </row>
        <row r="55">
          <cell r="A55" t="str">
            <v>X0091</v>
          </cell>
          <cell r="N55">
            <v>0</v>
          </cell>
        </row>
        <row r="56">
          <cell r="A56" t="str">
            <v>X0092</v>
          </cell>
          <cell r="N56">
            <v>0</v>
          </cell>
        </row>
        <row r="57">
          <cell r="A57" t="str">
            <v>X0094</v>
          </cell>
          <cell r="N57">
            <v>0</v>
          </cell>
        </row>
        <row r="58">
          <cell r="A58" t="str">
            <v>X0095</v>
          </cell>
          <cell r="N58">
            <v>0</v>
          </cell>
        </row>
        <row r="59">
          <cell r="A59" t="str">
            <v>X0097</v>
          </cell>
          <cell r="N59">
            <v>0</v>
          </cell>
        </row>
        <row r="60">
          <cell r="A60" t="str">
            <v>X0098</v>
          </cell>
          <cell r="N60">
            <v>0</v>
          </cell>
        </row>
        <row r="61">
          <cell r="A61" t="str">
            <v>X0099</v>
          </cell>
          <cell r="N61">
            <v>0</v>
          </cell>
        </row>
        <row r="62">
          <cell r="A62" t="str">
            <v>X0100</v>
          </cell>
          <cell r="N62">
            <v>0</v>
          </cell>
        </row>
        <row r="63">
          <cell r="A63" t="str">
            <v>05999</v>
          </cell>
          <cell r="N63">
            <v>0</v>
          </cell>
        </row>
        <row r="64">
          <cell r="A64" t="str">
            <v>Total AFUDC included</v>
          </cell>
        </row>
        <row r="65">
          <cell r="A65" t="str">
            <v>in Cut-Ins</v>
          </cell>
          <cell r="B65">
            <v>0</v>
          </cell>
          <cell r="C65">
            <v>0</v>
          </cell>
          <cell r="D65">
            <v>0</v>
          </cell>
          <cell r="E65">
            <v>0</v>
          </cell>
          <cell r="F65">
            <v>0</v>
          </cell>
          <cell r="G65">
            <v>0</v>
          </cell>
          <cell r="H65">
            <v>0</v>
          </cell>
          <cell r="I65">
            <v>0</v>
          </cell>
          <cell r="J65">
            <v>0</v>
          </cell>
          <cell r="K65">
            <v>0</v>
          </cell>
          <cell r="L65">
            <v>0</v>
          </cell>
          <cell r="M65">
            <v>0</v>
          </cell>
          <cell r="N65">
            <v>0</v>
          </cell>
        </row>
        <row r="66">
          <cell r="N66">
            <v>0</v>
          </cell>
        </row>
        <row r="67">
          <cell r="N67" t="str">
            <v>AFUDC included in Cut-ins</v>
          </cell>
        </row>
        <row r="69">
          <cell r="A69" t="str">
            <v>Cut-Ins Net of AFUDC / CCRF :</v>
          </cell>
          <cell r="N69" t="str">
            <v>Total</v>
          </cell>
        </row>
        <row r="70">
          <cell r="N70" t="str">
            <v>Cut-In</v>
          </cell>
        </row>
        <row r="71">
          <cell r="A71" t="str">
            <v>RTSPRT71</v>
          </cell>
          <cell r="B71">
            <v>0</v>
          </cell>
          <cell r="C71">
            <v>0</v>
          </cell>
          <cell r="D71">
            <v>0</v>
          </cell>
          <cell r="E71">
            <v>0</v>
          </cell>
          <cell r="F71">
            <v>0</v>
          </cell>
          <cell r="G71">
            <v>0</v>
          </cell>
          <cell r="H71">
            <v>0</v>
          </cell>
          <cell r="I71">
            <v>0</v>
          </cell>
          <cell r="J71">
            <v>0</v>
          </cell>
          <cell r="K71">
            <v>101883.66</v>
          </cell>
          <cell r="L71">
            <v>0</v>
          </cell>
          <cell r="M71">
            <v>0</v>
          </cell>
          <cell r="N71">
            <v>101883.66</v>
          </cell>
        </row>
        <row r="72">
          <cell r="A72" t="str">
            <v>RDSPPD97</v>
          </cell>
          <cell r="B72">
            <v>0</v>
          </cell>
          <cell r="C72">
            <v>0</v>
          </cell>
          <cell r="D72">
            <v>0</v>
          </cell>
          <cell r="E72">
            <v>0</v>
          </cell>
          <cell r="F72">
            <v>737530.23</v>
          </cell>
          <cell r="G72">
            <v>0</v>
          </cell>
          <cell r="H72">
            <v>0</v>
          </cell>
          <cell r="I72">
            <v>0</v>
          </cell>
          <cell r="J72">
            <v>0</v>
          </cell>
          <cell r="K72">
            <v>0</v>
          </cell>
          <cell r="L72">
            <v>0</v>
          </cell>
          <cell r="M72">
            <v>0</v>
          </cell>
          <cell r="N72">
            <v>737530.23</v>
          </cell>
        </row>
        <row r="73">
          <cell r="A73" t="str">
            <v>RDLPRM34</v>
          </cell>
          <cell r="B73">
            <v>378997.42</v>
          </cell>
          <cell r="C73">
            <v>58281.59</v>
          </cell>
          <cell r="D73">
            <v>1715625.79</v>
          </cell>
          <cell r="E73">
            <v>0</v>
          </cell>
          <cell r="F73">
            <v>0</v>
          </cell>
          <cell r="G73">
            <v>0</v>
          </cell>
          <cell r="H73">
            <v>0</v>
          </cell>
          <cell r="I73">
            <v>0</v>
          </cell>
          <cell r="J73">
            <v>0</v>
          </cell>
          <cell r="K73">
            <v>0</v>
          </cell>
          <cell r="L73">
            <v>0</v>
          </cell>
          <cell r="M73">
            <v>0</v>
          </cell>
          <cell r="N73">
            <v>2152904.7999999998</v>
          </cell>
        </row>
        <row r="74">
          <cell r="A74" t="str">
            <v>RDLPLM62</v>
          </cell>
          <cell r="B74">
            <v>0</v>
          </cell>
          <cell r="C74">
            <v>0</v>
          </cell>
          <cell r="D74">
            <v>0</v>
          </cell>
          <cell r="E74">
            <v>0</v>
          </cell>
          <cell r="F74">
            <v>0</v>
          </cell>
          <cell r="G74">
            <v>0</v>
          </cell>
          <cell r="H74">
            <v>0</v>
          </cell>
          <cell r="I74">
            <v>0</v>
          </cell>
          <cell r="J74">
            <v>0</v>
          </cell>
          <cell r="K74">
            <v>0</v>
          </cell>
          <cell r="L74">
            <v>0</v>
          </cell>
          <cell r="M74">
            <v>0</v>
          </cell>
          <cell r="N74">
            <v>0</v>
          </cell>
        </row>
        <row r="75">
          <cell r="A75" t="str">
            <v>RDLPLD62</v>
          </cell>
          <cell r="B75">
            <v>0</v>
          </cell>
          <cell r="C75">
            <v>0</v>
          </cell>
          <cell r="D75">
            <v>0</v>
          </cell>
          <cell r="E75">
            <v>0</v>
          </cell>
          <cell r="F75">
            <v>0</v>
          </cell>
          <cell r="G75">
            <v>0</v>
          </cell>
          <cell r="H75">
            <v>0</v>
          </cell>
          <cell r="I75">
            <v>0</v>
          </cell>
          <cell r="J75">
            <v>0</v>
          </cell>
          <cell r="K75">
            <v>0</v>
          </cell>
          <cell r="L75">
            <v>0</v>
          </cell>
          <cell r="M75">
            <v>0</v>
          </cell>
          <cell r="N75">
            <v>0</v>
          </cell>
        </row>
        <row r="76">
          <cell r="A76" t="str">
            <v>RCCPOG44</v>
          </cell>
          <cell r="B76">
            <v>0</v>
          </cell>
          <cell r="C76">
            <v>0</v>
          </cell>
          <cell r="D76">
            <v>0</v>
          </cell>
          <cell r="E76">
            <v>0</v>
          </cell>
          <cell r="F76">
            <v>0</v>
          </cell>
          <cell r="G76">
            <v>0</v>
          </cell>
          <cell r="H76">
            <v>0</v>
          </cell>
          <cell r="I76">
            <v>0</v>
          </cell>
          <cell r="J76">
            <v>0</v>
          </cell>
          <cell r="K76">
            <v>0</v>
          </cell>
          <cell r="L76">
            <v>0</v>
          </cell>
          <cell r="M76">
            <v>0</v>
          </cell>
          <cell r="N76">
            <v>0</v>
          </cell>
        </row>
        <row r="77">
          <cell r="A77" t="str">
            <v>RTLPRT86</v>
          </cell>
          <cell r="B77">
            <v>0</v>
          </cell>
          <cell r="C77">
            <v>0</v>
          </cell>
          <cell r="D77">
            <v>0</v>
          </cell>
          <cell r="E77">
            <v>0</v>
          </cell>
          <cell r="F77">
            <v>0</v>
          </cell>
          <cell r="G77">
            <v>0</v>
          </cell>
          <cell r="H77">
            <v>0</v>
          </cell>
          <cell r="I77">
            <v>0</v>
          </cell>
          <cell r="J77">
            <v>0</v>
          </cell>
          <cell r="K77">
            <v>0</v>
          </cell>
          <cell r="L77">
            <v>0</v>
          </cell>
          <cell r="M77">
            <v>0</v>
          </cell>
          <cell r="N77">
            <v>0</v>
          </cell>
        </row>
        <row r="78">
          <cell r="A78" t="str">
            <v>RDSPRG84</v>
          </cell>
          <cell r="B78">
            <v>0</v>
          </cell>
          <cell r="C78">
            <v>0</v>
          </cell>
          <cell r="D78">
            <v>0</v>
          </cell>
          <cell r="E78">
            <v>0</v>
          </cell>
          <cell r="F78">
            <v>1110779.8799999999</v>
          </cell>
          <cell r="G78">
            <v>2518668.5499999998</v>
          </cell>
          <cell r="H78">
            <v>230659.34</v>
          </cell>
          <cell r="I78">
            <v>0</v>
          </cell>
          <cell r="J78">
            <v>0</v>
          </cell>
          <cell r="K78">
            <v>0</v>
          </cell>
          <cell r="L78">
            <v>0</v>
          </cell>
          <cell r="M78">
            <v>0</v>
          </cell>
          <cell r="N78">
            <v>3860107.7699999996</v>
          </cell>
        </row>
        <row r="79">
          <cell r="A79" t="str">
            <v>RTSPPT87</v>
          </cell>
          <cell r="B79">
            <v>0</v>
          </cell>
          <cell r="C79">
            <v>0</v>
          </cell>
          <cell r="D79">
            <v>0</v>
          </cell>
          <cell r="E79">
            <v>0</v>
          </cell>
          <cell r="F79">
            <v>0</v>
          </cell>
          <cell r="G79">
            <v>0</v>
          </cell>
          <cell r="H79">
            <v>0</v>
          </cell>
          <cell r="I79">
            <v>0</v>
          </cell>
          <cell r="J79">
            <v>0</v>
          </cell>
          <cell r="K79">
            <v>0</v>
          </cell>
          <cell r="L79">
            <v>0</v>
          </cell>
          <cell r="M79">
            <v>0</v>
          </cell>
        </row>
        <row r="80">
          <cell r="A80" t="str">
            <v>RDSPRD99</v>
          </cell>
          <cell r="B80">
            <v>0</v>
          </cell>
          <cell r="C80">
            <v>0</v>
          </cell>
          <cell r="D80">
            <v>0</v>
          </cell>
          <cell r="E80">
            <v>0</v>
          </cell>
          <cell r="F80">
            <v>554868.59</v>
          </cell>
          <cell r="G80">
            <v>0</v>
          </cell>
          <cell r="H80">
            <v>0</v>
          </cell>
          <cell r="I80">
            <v>0</v>
          </cell>
          <cell r="J80">
            <v>0</v>
          </cell>
          <cell r="K80">
            <v>0</v>
          </cell>
          <cell r="L80">
            <v>0</v>
          </cell>
          <cell r="M80">
            <v>0</v>
          </cell>
          <cell r="N80">
            <v>554868.59</v>
          </cell>
        </row>
        <row r="81">
          <cell r="A81" t="str">
            <v>REIOP003</v>
          </cell>
          <cell r="B81">
            <v>0</v>
          </cell>
          <cell r="C81">
            <v>0</v>
          </cell>
          <cell r="D81">
            <v>0</v>
          </cell>
          <cell r="E81">
            <v>0</v>
          </cell>
          <cell r="F81">
            <v>0</v>
          </cell>
          <cell r="G81">
            <v>0</v>
          </cell>
          <cell r="H81">
            <v>0</v>
          </cell>
          <cell r="I81">
            <v>0</v>
          </cell>
          <cell r="J81">
            <v>0</v>
          </cell>
          <cell r="K81">
            <v>0</v>
          </cell>
          <cell r="L81">
            <v>0</v>
          </cell>
          <cell r="M81">
            <v>0</v>
          </cell>
          <cell r="N81">
            <v>0</v>
          </cell>
        </row>
        <row r="82">
          <cell r="A82" t="str">
            <v>RTSPRT95</v>
          </cell>
          <cell r="B82">
            <v>0</v>
          </cell>
          <cell r="C82">
            <v>0</v>
          </cell>
          <cell r="D82">
            <v>0</v>
          </cell>
          <cell r="E82">
            <v>0</v>
          </cell>
          <cell r="F82">
            <v>0</v>
          </cell>
          <cell r="G82">
            <v>0</v>
          </cell>
          <cell r="H82">
            <v>0</v>
          </cell>
          <cell r="I82">
            <v>0</v>
          </cell>
          <cell r="J82">
            <v>3114247.75</v>
          </cell>
          <cell r="K82">
            <v>0</v>
          </cell>
          <cell r="L82">
            <v>0</v>
          </cell>
          <cell r="M82">
            <v>0</v>
          </cell>
          <cell r="N82">
            <v>3114247.75</v>
          </cell>
        </row>
        <row r="83">
          <cell r="A83" t="str">
            <v>RDLPCNHP</v>
          </cell>
          <cell r="B83">
            <v>0</v>
          </cell>
          <cell r="C83">
            <v>0</v>
          </cell>
          <cell r="D83">
            <v>0</v>
          </cell>
          <cell r="E83">
            <v>0</v>
          </cell>
          <cell r="F83">
            <v>0</v>
          </cell>
          <cell r="G83">
            <v>0</v>
          </cell>
          <cell r="H83">
            <v>0</v>
          </cell>
          <cell r="I83">
            <v>0</v>
          </cell>
          <cell r="J83">
            <v>0</v>
          </cell>
          <cell r="K83">
            <v>0</v>
          </cell>
          <cell r="L83">
            <v>0</v>
          </cell>
          <cell r="M83">
            <v>0</v>
          </cell>
          <cell r="N83">
            <v>0</v>
          </cell>
        </row>
        <row r="84">
          <cell r="A84" t="str">
            <v>RCOPRG27</v>
          </cell>
          <cell r="B84">
            <v>0</v>
          </cell>
          <cell r="C84">
            <v>0</v>
          </cell>
          <cell r="D84">
            <v>0</v>
          </cell>
          <cell r="E84">
            <v>0</v>
          </cell>
          <cell r="F84">
            <v>2665285.9500000002</v>
          </cell>
          <cell r="G84">
            <v>0</v>
          </cell>
          <cell r="H84">
            <v>0</v>
          </cell>
          <cell r="I84">
            <v>0</v>
          </cell>
          <cell r="J84">
            <v>0</v>
          </cell>
          <cell r="K84">
            <v>0</v>
          </cell>
          <cell r="L84">
            <v>0</v>
          </cell>
          <cell r="M84">
            <v>0</v>
          </cell>
          <cell r="N84">
            <v>2665285.9500000002</v>
          </cell>
        </row>
        <row r="85">
          <cell r="A85" t="str">
            <v>RCOPOF43</v>
          </cell>
          <cell r="B85">
            <v>0</v>
          </cell>
          <cell r="C85">
            <v>0</v>
          </cell>
          <cell r="D85">
            <v>0</v>
          </cell>
          <cell r="E85">
            <v>0</v>
          </cell>
          <cell r="F85">
            <v>0</v>
          </cell>
          <cell r="G85">
            <v>0</v>
          </cell>
          <cell r="H85">
            <v>0</v>
          </cell>
          <cell r="I85">
            <v>0</v>
          </cell>
          <cell r="J85">
            <v>0</v>
          </cell>
          <cell r="K85">
            <v>0</v>
          </cell>
          <cell r="L85">
            <v>0</v>
          </cell>
          <cell r="M85">
            <v>0</v>
          </cell>
          <cell r="N85">
            <v>0</v>
          </cell>
        </row>
        <row r="86">
          <cell r="A86" t="str">
            <v>RICPRG42</v>
          </cell>
          <cell r="B86">
            <v>0</v>
          </cell>
          <cell r="C86">
            <v>0</v>
          </cell>
          <cell r="D86">
            <v>0</v>
          </cell>
          <cell r="E86">
            <v>0</v>
          </cell>
          <cell r="F86">
            <v>1457231.44</v>
          </cell>
          <cell r="G86">
            <v>0</v>
          </cell>
          <cell r="H86">
            <v>0</v>
          </cell>
          <cell r="I86">
            <v>0</v>
          </cell>
          <cell r="J86">
            <v>0</v>
          </cell>
          <cell r="K86">
            <v>0</v>
          </cell>
          <cell r="L86">
            <v>0</v>
          </cell>
          <cell r="M86">
            <v>0</v>
          </cell>
          <cell r="N86">
            <v>1457231.44</v>
          </cell>
        </row>
        <row r="87">
          <cell r="A87" t="str">
            <v>RIOPOG26</v>
          </cell>
          <cell r="B87">
            <v>0</v>
          </cell>
          <cell r="C87">
            <v>0</v>
          </cell>
          <cell r="D87">
            <v>32500</v>
          </cell>
          <cell r="E87">
            <v>0</v>
          </cell>
          <cell r="F87">
            <v>211368.52</v>
          </cell>
          <cell r="G87">
            <v>0</v>
          </cell>
          <cell r="H87">
            <v>0</v>
          </cell>
          <cell r="I87">
            <v>0</v>
          </cell>
          <cell r="J87">
            <v>0</v>
          </cell>
          <cell r="K87">
            <v>0</v>
          </cell>
          <cell r="L87">
            <v>0</v>
          </cell>
          <cell r="M87">
            <v>0</v>
          </cell>
          <cell r="N87">
            <v>243868.52</v>
          </cell>
        </row>
        <row r="88">
          <cell r="A88" t="str">
            <v>REIOP002</v>
          </cell>
          <cell r="B88">
            <v>0</v>
          </cell>
          <cell r="C88">
            <v>0</v>
          </cell>
          <cell r="D88">
            <v>0</v>
          </cell>
          <cell r="E88">
            <v>0</v>
          </cell>
          <cell r="F88">
            <v>0</v>
          </cell>
          <cell r="G88">
            <v>0</v>
          </cell>
          <cell r="H88">
            <v>0</v>
          </cell>
          <cell r="I88">
            <v>0</v>
          </cell>
          <cell r="J88">
            <v>0</v>
          </cell>
          <cell r="K88">
            <v>0</v>
          </cell>
          <cell r="L88">
            <v>0</v>
          </cell>
          <cell r="M88">
            <v>0</v>
          </cell>
          <cell r="N88">
            <v>0</v>
          </cell>
        </row>
        <row r="89">
          <cell r="A89" t="str">
            <v>RDSPRD25</v>
          </cell>
          <cell r="B89">
            <v>0</v>
          </cell>
          <cell r="C89">
            <v>0</v>
          </cell>
          <cell r="D89">
            <v>0</v>
          </cell>
          <cell r="E89">
            <v>0</v>
          </cell>
          <cell r="F89">
            <v>0</v>
          </cell>
          <cell r="G89">
            <v>0</v>
          </cell>
          <cell r="H89">
            <v>186561.62</v>
          </cell>
          <cell r="I89">
            <v>0</v>
          </cell>
          <cell r="J89">
            <v>0</v>
          </cell>
          <cell r="K89">
            <v>0</v>
          </cell>
          <cell r="L89">
            <v>0</v>
          </cell>
          <cell r="M89">
            <v>106812.23</v>
          </cell>
          <cell r="N89">
            <v>293373.84999999998</v>
          </cell>
        </row>
        <row r="90">
          <cell r="A90" t="str">
            <v>RDSPRD30</v>
          </cell>
          <cell r="B90">
            <v>0</v>
          </cell>
          <cell r="C90">
            <v>0</v>
          </cell>
          <cell r="D90">
            <v>0</v>
          </cell>
          <cell r="E90">
            <v>0</v>
          </cell>
          <cell r="F90">
            <v>0</v>
          </cell>
          <cell r="G90">
            <v>0</v>
          </cell>
          <cell r="H90">
            <v>0</v>
          </cell>
          <cell r="I90">
            <v>0</v>
          </cell>
          <cell r="J90">
            <v>3560603.88</v>
          </cell>
          <cell r="K90">
            <v>0</v>
          </cell>
          <cell r="L90">
            <v>0</v>
          </cell>
          <cell r="M90">
            <v>0</v>
          </cell>
          <cell r="N90">
            <v>3560603.88</v>
          </cell>
        </row>
        <row r="91">
          <cell r="A91" t="str">
            <v>ROCPOG69</v>
          </cell>
          <cell r="B91">
            <v>0</v>
          </cell>
          <cell r="C91">
            <v>0</v>
          </cell>
          <cell r="D91">
            <v>0</v>
          </cell>
          <cell r="E91">
            <v>0</v>
          </cell>
          <cell r="F91">
            <v>1823262.12</v>
          </cell>
          <cell r="G91">
            <v>0</v>
          </cell>
          <cell r="H91">
            <v>0</v>
          </cell>
          <cell r="I91">
            <v>0</v>
          </cell>
          <cell r="J91">
            <v>0</v>
          </cell>
          <cell r="K91">
            <v>0</v>
          </cell>
          <cell r="L91">
            <v>0</v>
          </cell>
          <cell r="M91">
            <v>0</v>
          </cell>
          <cell r="N91">
            <v>1823262.12</v>
          </cell>
        </row>
        <row r="92">
          <cell r="A92" t="str">
            <v>RDLPONAT</v>
          </cell>
          <cell r="B92">
            <v>502932.2</v>
          </cell>
          <cell r="C92">
            <v>0</v>
          </cell>
          <cell r="D92">
            <v>494.22</v>
          </cell>
          <cell r="E92">
            <v>15511.14</v>
          </cell>
          <cell r="F92">
            <v>0</v>
          </cell>
          <cell r="G92">
            <v>948.51</v>
          </cell>
          <cell r="H92">
            <v>0</v>
          </cell>
          <cell r="I92">
            <v>0</v>
          </cell>
          <cell r="J92">
            <v>85898.55</v>
          </cell>
          <cell r="K92">
            <v>0</v>
          </cell>
          <cell r="L92">
            <v>0</v>
          </cell>
          <cell r="M92">
            <v>0</v>
          </cell>
          <cell r="N92">
            <v>605784.62</v>
          </cell>
        </row>
        <row r="93">
          <cell r="A93" t="str">
            <v>RDSPRD35</v>
          </cell>
          <cell r="B93">
            <v>0</v>
          </cell>
          <cell r="C93">
            <v>0</v>
          </cell>
          <cell r="D93">
            <v>452759.3</v>
          </cell>
          <cell r="E93">
            <v>0</v>
          </cell>
          <cell r="F93">
            <v>0</v>
          </cell>
          <cell r="G93">
            <v>0</v>
          </cell>
          <cell r="H93">
            <v>20056.82</v>
          </cell>
          <cell r="I93">
            <v>0</v>
          </cell>
          <cell r="J93">
            <v>0</v>
          </cell>
          <cell r="K93">
            <v>0</v>
          </cell>
          <cell r="L93">
            <v>1469817.94</v>
          </cell>
          <cell r="M93">
            <v>2081.6799999999998</v>
          </cell>
          <cell r="N93">
            <v>1944715.74</v>
          </cell>
        </row>
        <row r="94">
          <cell r="A94" t="str">
            <v>RICPPG51</v>
          </cell>
          <cell r="B94">
            <v>0</v>
          </cell>
          <cell r="C94">
            <v>0</v>
          </cell>
          <cell r="D94">
            <v>0</v>
          </cell>
          <cell r="E94">
            <v>0</v>
          </cell>
          <cell r="F94">
            <v>881602.98</v>
          </cell>
          <cell r="G94">
            <v>0</v>
          </cell>
          <cell r="H94">
            <v>0</v>
          </cell>
          <cell r="I94">
            <v>0</v>
          </cell>
          <cell r="J94">
            <v>0</v>
          </cell>
          <cell r="K94">
            <v>0</v>
          </cell>
          <cell r="L94">
            <v>0</v>
          </cell>
          <cell r="M94">
            <v>0</v>
          </cell>
          <cell r="N94">
            <v>881602.98</v>
          </cell>
        </row>
        <row r="95">
          <cell r="A95" t="str">
            <v>RTSPPT86</v>
          </cell>
          <cell r="B95">
            <v>0</v>
          </cell>
          <cell r="C95">
            <v>0</v>
          </cell>
          <cell r="D95">
            <v>0</v>
          </cell>
          <cell r="E95">
            <v>0</v>
          </cell>
          <cell r="F95">
            <v>0</v>
          </cell>
          <cell r="G95">
            <v>0</v>
          </cell>
          <cell r="H95">
            <v>0</v>
          </cell>
          <cell r="I95">
            <v>0</v>
          </cell>
          <cell r="J95">
            <v>0</v>
          </cell>
          <cell r="K95">
            <v>0</v>
          </cell>
          <cell r="L95">
            <v>0</v>
          </cell>
          <cell r="M95">
            <v>0</v>
          </cell>
          <cell r="N95">
            <v>0</v>
          </cell>
        </row>
        <row r="96">
          <cell r="A96" t="str">
            <v>RFOPOG41</v>
          </cell>
          <cell r="B96">
            <v>0</v>
          </cell>
          <cell r="C96">
            <v>0</v>
          </cell>
          <cell r="D96">
            <v>0</v>
          </cell>
          <cell r="E96">
            <v>0</v>
          </cell>
          <cell r="F96">
            <v>0</v>
          </cell>
          <cell r="G96">
            <v>0</v>
          </cell>
          <cell r="H96">
            <v>143445.23000000001</v>
          </cell>
          <cell r="I96">
            <v>0</v>
          </cell>
          <cell r="J96">
            <v>0</v>
          </cell>
          <cell r="K96">
            <v>472161.73</v>
          </cell>
          <cell r="L96">
            <v>0</v>
          </cell>
          <cell r="M96">
            <v>0</v>
          </cell>
          <cell r="N96">
            <v>615606.96</v>
          </cell>
        </row>
        <row r="97">
          <cell r="A97" t="str">
            <v>RICPOG30</v>
          </cell>
          <cell r="B97">
            <v>0</v>
          </cell>
          <cell r="C97">
            <v>0</v>
          </cell>
          <cell r="D97">
            <v>0</v>
          </cell>
          <cell r="E97">
            <v>0</v>
          </cell>
          <cell r="F97">
            <v>891143.57</v>
          </cell>
          <cell r="G97">
            <v>0</v>
          </cell>
          <cell r="H97">
            <v>0</v>
          </cell>
          <cell r="I97">
            <v>0</v>
          </cell>
          <cell r="J97">
            <v>0</v>
          </cell>
          <cell r="K97">
            <v>0</v>
          </cell>
          <cell r="L97">
            <v>0</v>
          </cell>
          <cell r="M97">
            <v>0</v>
          </cell>
          <cell r="N97">
            <v>891143.57</v>
          </cell>
        </row>
        <row r="98">
          <cell r="A98" t="str">
            <v>RCSPRM34</v>
          </cell>
          <cell r="B98">
            <v>0</v>
          </cell>
          <cell r="C98">
            <v>0</v>
          </cell>
          <cell r="D98">
            <v>0</v>
          </cell>
          <cell r="E98">
            <v>0</v>
          </cell>
          <cell r="F98">
            <v>0</v>
          </cell>
          <cell r="G98">
            <v>0</v>
          </cell>
          <cell r="H98">
            <v>0</v>
          </cell>
          <cell r="I98">
            <v>0</v>
          </cell>
          <cell r="J98">
            <v>0</v>
          </cell>
          <cell r="K98">
            <v>0</v>
          </cell>
          <cell r="L98">
            <v>0</v>
          </cell>
          <cell r="M98">
            <v>0</v>
          </cell>
          <cell r="N98">
            <v>0</v>
          </cell>
        </row>
        <row r="99">
          <cell r="A99" t="str">
            <v>RDSPLD62</v>
          </cell>
          <cell r="B99">
            <v>0</v>
          </cell>
          <cell r="C99">
            <v>0</v>
          </cell>
          <cell r="D99">
            <v>0</v>
          </cell>
          <cell r="E99">
            <v>0</v>
          </cell>
          <cell r="F99">
            <v>0</v>
          </cell>
          <cell r="G99">
            <v>0</v>
          </cell>
          <cell r="H99">
            <v>0</v>
          </cell>
          <cell r="I99">
            <v>0</v>
          </cell>
          <cell r="J99">
            <v>0</v>
          </cell>
          <cell r="K99">
            <v>0</v>
          </cell>
          <cell r="L99">
            <v>0</v>
          </cell>
          <cell r="M99">
            <v>0</v>
          </cell>
          <cell r="N99">
            <v>0</v>
          </cell>
        </row>
        <row r="100">
          <cell r="A100" t="str">
            <v>RDLPLM34</v>
          </cell>
          <cell r="B100">
            <v>0</v>
          </cell>
          <cell r="C100">
            <v>279355.21999999997</v>
          </cell>
          <cell r="D100">
            <v>0</v>
          </cell>
          <cell r="E100">
            <v>0</v>
          </cell>
          <cell r="F100">
            <v>0</v>
          </cell>
          <cell r="G100">
            <v>0</v>
          </cell>
          <cell r="H100">
            <v>0</v>
          </cell>
          <cell r="I100">
            <v>0</v>
          </cell>
          <cell r="J100">
            <v>0</v>
          </cell>
          <cell r="K100">
            <v>0</v>
          </cell>
          <cell r="L100">
            <v>0</v>
          </cell>
          <cell r="M100">
            <v>0</v>
          </cell>
          <cell r="N100">
            <v>279355.21999999997</v>
          </cell>
        </row>
        <row r="101">
          <cell r="A101" t="str">
            <v>RDSPRT71</v>
          </cell>
          <cell r="B101">
            <v>0</v>
          </cell>
          <cell r="C101">
            <v>0</v>
          </cell>
          <cell r="D101">
            <v>0</v>
          </cell>
          <cell r="E101">
            <v>0</v>
          </cell>
          <cell r="F101">
            <v>2610271.48</v>
          </cell>
          <cell r="G101">
            <v>14477.9</v>
          </cell>
          <cell r="H101">
            <v>0</v>
          </cell>
          <cell r="I101">
            <v>0</v>
          </cell>
          <cell r="J101">
            <v>0</v>
          </cell>
          <cell r="K101">
            <v>0</v>
          </cell>
          <cell r="L101">
            <v>0</v>
          </cell>
          <cell r="M101">
            <v>0</v>
          </cell>
          <cell r="N101">
            <v>2624749.38</v>
          </cell>
        </row>
        <row r="102">
          <cell r="A102" t="str">
            <v>RFOPRG21</v>
          </cell>
          <cell r="B102">
            <v>0</v>
          </cell>
          <cell r="C102">
            <v>0</v>
          </cell>
          <cell r="D102">
            <v>0</v>
          </cell>
          <cell r="E102">
            <v>0</v>
          </cell>
          <cell r="F102">
            <v>0</v>
          </cell>
          <cell r="G102">
            <v>0</v>
          </cell>
          <cell r="H102">
            <v>0</v>
          </cell>
          <cell r="I102">
            <v>0</v>
          </cell>
          <cell r="J102">
            <v>0</v>
          </cell>
          <cell r="K102">
            <v>0</v>
          </cell>
          <cell r="L102">
            <v>0</v>
          </cell>
          <cell r="M102">
            <v>0</v>
          </cell>
          <cell r="N102">
            <v>0</v>
          </cell>
        </row>
        <row r="103">
          <cell r="A103" t="str">
            <v>ROOPOG19</v>
          </cell>
          <cell r="B103">
            <v>0</v>
          </cell>
          <cell r="C103">
            <v>0</v>
          </cell>
          <cell r="D103">
            <v>0</v>
          </cell>
          <cell r="E103">
            <v>0</v>
          </cell>
          <cell r="F103">
            <v>0</v>
          </cell>
          <cell r="G103">
            <v>0</v>
          </cell>
          <cell r="H103">
            <v>0</v>
          </cell>
          <cell r="I103">
            <v>0</v>
          </cell>
          <cell r="J103">
            <v>0</v>
          </cell>
          <cell r="K103">
            <v>0</v>
          </cell>
          <cell r="L103">
            <v>0</v>
          </cell>
          <cell r="M103">
            <v>255000</v>
          </cell>
          <cell r="N103">
            <v>255000</v>
          </cell>
        </row>
        <row r="104">
          <cell r="A104" t="str">
            <v>REIOP008</v>
          </cell>
          <cell r="B104">
            <v>0</v>
          </cell>
          <cell r="C104">
            <v>0</v>
          </cell>
          <cell r="D104">
            <v>0</v>
          </cell>
          <cell r="E104">
            <v>0</v>
          </cell>
          <cell r="F104">
            <v>0</v>
          </cell>
          <cell r="G104">
            <v>0</v>
          </cell>
          <cell r="H104">
            <v>0</v>
          </cell>
          <cell r="I104">
            <v>0</v>
          </cell>
          <cell r="J104">
            <v>0</v>
          </cell>
          <cell r="K104">
            <v>0</v>
          </cell>
          <cell r="L104">
            <v>0</v>
          </cell>
          <cell r="M104">
            <v>0</v>
          </cell>
        </row>
        <row r="105">
          <cell r="A105" t="str">
            <v>RIOPOG59</v>
          </cell>
          <cell r="B105">
            <v>0</v>
          </cell>
          <cell r="C105">
            <v>0</v>
          </cell>
          <cell r="D105">
            <v>0</v>
          </cell>
          <cell r="E105">
            <v>0</v>
          </cell>
          <cell r="F105">
            <v>0</v>
          </cell>
          <cell r="G105">
            <v>0</v>
          </cell>
          <cell r="H105">
            <v>0</v>
          </cell>
          <cell r="I105">
            <v>0</v>
          </cell>
          <cell r="J105">
            <v>0</v>
          </cell>
          <cell r="K105">
            <v>0</v>
          </cell>
          <cell r="L105">
            <v>0</v>
          </cell>
          <cell r="M105">
            <v>0</v>
          </cell>
          <cell r="N105">
            <v>0</v>
          </cell>
        </row>
        <row r="106">
          <cell r="A106" t="str">
            <v>RDLPCS94</v>
          </cell>
          <cell r="B106">
            <v>0</v>
          </cell>
          <cell r="C106">
            <v>0</v>
          </cell>
          <cell r="D106">
            <v>1003.33</v>
          </cell>
          <cell r="E106">
            <v>0</v>
          </cell>
          <cell r="F106">
            <v>0</v>
          </cell>
          <cell r="G106">
            <v>0</v>
          </cell>
          <cell r="H106">
            <v>0</v>
          </cell>
          <cell r="I106">
            <v>0</v>
          </cell>
          <cell r="J106">
            <v>0</v>
          </cell>
          <cell r="K106">
            <v>0</v>
          </cell>
          <cell r="L106">
            <v>0</v>
          </cell>
          <cell r="M106">
            <v>0</v>
          </cell>
          <cell r="N106">
            <v>1003.33</v>
          </cell>
        </row>
        <row r="107">
          <cell r="A107" t="str">
            <v>RFOPOG40</v>
          </cell>
          <cell r="B107">
            <v>0</v>
          </cell>
          <cell r="C107">
            <v>0</v>
          </cell>
          <cell r="D107">
            <v>202954.34</v>
          </cell>
          <cell r="E107">
            <v>0</v>
          </cell>
          <cell r="F107">
            <v>0</v>
          </cell>
          <cell r="G107">
            <v>22351.88</v>
          </cell>
          <cell r="H107">
            <v>132577.62</v>
          </cell>
          <cell r="I107">
            <v>0</v>
          </cell>
          <cell r="J107">
            <v>0</v>
          </cell>
          <cell r="K107">
            <v>0</v>
          </cell>
          <cell r="L107">
            <v>0</v>
          </cell>
          <cell r="M107">
            <v>0</v>
          </cell>
          <cell r="N107">
            <v>357883.83999999997</v>
          </cell>
        </row>
        <row r="108">
          <cell r="A108" t="str">
            <v>RDSPRD80</v>
          </cell>
          <cell r="B108">
            <v>0</v>
          </cell>
          <cell r="C108">
            <v>0</v>
          </cell>
          <cell r="D108">
            <v>0</v>
          </cell>
          <cell r="E108">
            <v>0</v>
          </cell>
          <cell r="F108">
            <v>949759.64</v>
          </cell>
          <cell r="G108">
            <v>0</v>
          </cell>
          <cell r="H108">
            <v>0</v>
          </cell>
          <cell r="I108">
            <v>0</v>
          </cell>
          <cell r="J108">
            <v>0</v>
          </cell>
          <cell r="K108">
            <v>0</v>
          </cell>
          <cell r="L108">
            <v>0</v>
          </cell>
          <cell r="M108">
            <v>0</v>
          </cell>
          <cell r="N108">
            <v>949759.64</v>
          </cell>
        </row>
        <row r="109">
          <cell r="A109" t="str">
            <v>CMP80</v>
          </cell>
          <cell r="B109">
            <v>0</v>
          </cell>
          <cell r="C109">
            <v>0</v>
          </cell>
          <cell r="D109">
            <v>0</v>
          </cell>
          <cell r="E109">
            <v>0</v>
          </cell>
          <cell r="F109">
            <v>0</v>
          </cell>
          <cell r="G109">
            <v>0</v>
          </cell>
          <cell r="H109">
            <v>0</v>
          </cell>
          <cell r="I109">
            <v>0</v>
          </cell>
          <cell r="J109">
            <v>0</v>
          </cell>
          <cell r="K109">
            <v>0</v>
          </cell>
          <cell r="L109">
            <v>0</v>
          </cell>
          <cell r="M109">
            <v>0</v>
          </cell>
          <cell r="N109">
            <v>0</v>
          </cell>
        </row>
        <row r="110">
          <cell r="A110" t="str">
            <v>RTSPPT82</v>
          </cell>
          <cell r="B110">
            <v>0</v>
          </cell>
          <cell r="C110">
            <v>0</v>
          </cell>
          <cell r="D110">
            <v>0</v>
          </cell>
          <cell r="E110">
            <v>0</v>
          </cell>
          <cell r="F110">
            <v>0</v>
          </cell>
          <cell r="G110">
            <v>0</v>
          </cell>
          <cell r="H110">
            <v>0</v>
          </cell>
          <cell r="I110">
            <v>0</v>
          </cell>
          <cell r="J110">
            <v>0</v>
          </cell>
          <cell r="K110">
            <v>0</v>
          </cell>
          <cell r="L110">
            <v>0</v>
          </cell>
          <cell r="M110">
            <v>0</v>
          </cell>
        </row>
        <row r="111">
          <cell r="A111" t="str">
            <v>RTSPRDA8</v>
          </cell>
          <cell r="B111">
            <v>0</v>
          </cell>
          <cell r="C111">
            <v>0</v>
          </cell>
          <cell r="D111">
            <v>0</v>
          </cell>
          <cell r="E111">
            <v>0</v>
          </cell>
          <cell r="F111">
            <v>0</v>
          </cell>
          <cell r="G111">
            <v>0</v>
          </cell>
          <cell r="H111">
            <v>0</v>
          </cell>
          <cell r="I111">
            <v>0</v>
          </cell>
          <cell r="J111">
            <v>0</v>
          </cell>
          <cell r="K111">
            <v>0</v>
          </cell>
          <cell r="L111">
            <v>0</v>
          </cell>
          <cell r="M111">
            <v>0</v>
          </cell>
        </row>
        <row r="112">
          <cell r="A112" t="str">
            <v>RDSPRDA8</v>
          </cell>
          <cell r="B112">
            <v>0</v>
          </cell>
          <cell r="C112">
            <v>0</v>
          </cell>
          <cell r="D112">
            <v>0</v>
          </cell>
          <cell r="E112">
            <v>0</v>
          </cell>
          <cell r="F112">
            <v>0</v>
          </cell>
          <cell r="G112">
            <v>0</v>
          </cell>
          <cell r="H112">
            <v>0</v>
          </cell>
          <cell r="I112">
            <v>0</v>
          </cell>
          <cell r="J112">
            <v>0</v>
          </cell>
          <cell r="K112">
            <v>0</v>
          </cell>
          <cell r="L112">
            <v>0</v>
          </cell>
          <cell r="M112">
            <v>0</v>
          </cell>
          <cell r="N112">
            <v>0</v>
          </cell>
        </row>
        <row r="113">
          <cell r="A113" t="str">
            <v>RDLPRMA3</v>
          </cell>
          <cell r="B113">
            <v>0</v>
          </cell>
          <cell r="C113">
            <v>0</v>
          </cell>
          <cell r="D113">
            <v>0</v>
          </cell>
          <cell r="E113">
            <v>0</v>
          </cell>
          <cell r="F113">
            <v>0</v>
          </cell>
          <cell r="G113">
            <v>0</v>
          </cell>
          <cell r="H113">
            <v>0</v>
          </cell>
          <cell r="I113">
            <v>0</v>
          </cell>
          <cell r="J113">
            <v>0</v>
          </cell>
          <cell r="K113">
            <v>0</v>
          </cell>
          <cell r="L113">
            <v>0</v>
          </cell>
          <cell r="M113">
            <v>249720.83</v>
          </cell>
          <cell r="N113">
            <v>249720.83</v>
          </cell>
        </row>
        <row r="114">
          <cell r="A114" t="str">
            <v>RDSPPT90</v>
          </cell>
          <cell r="B114">
            <v>0</v>
          </cell>
          <cell r="C114">
            <v>0</v>
          </cell>
          <cell r="D114">
            <v>0</v>
          </cell>
          <cell r="E114">
            <v>0</v>
          </cell>
          <cell r="F114">
            <v>0</v>
          </cell>
          <cell r="G114">
            <v>0</v>
          </cell>
          <cell r="H114">
            <v>0</v>
          </cell>
          <cell r="I114">
            <v>0</v>
          </cell>
          <cell r="J114">
            <v>0</v>
          </cell>
          <cell r="K114">
            <v>0</v>
          </cell>
          <cell r="L114">
            <v>0</v>
          </cell>
          <cell r="M114">
            <v>0</v>
          </cell>
        </row>
        <row r="115">
          <cell r="A115" t="str">
            <v>RTSPPT95</v>
          </cell>
          <cell r="B115">
            <v>0</v>
          </cell>
          <cell r="C115">
            <v>0</v>
          </cell>
          <cell r="D115">
            <v>0</v>
          </cell>
          <cell r="E115">
            <v>0</v>
          </cell>
          <cell r="F115">
            <v>0</v>
          </cell>
          <cell r="G115">
            <v>0</v>
          </cell>
          <cell r="H115">
            <v>0</v>
          </cell>
          <cell r="I115">
            <v>0</v>
          </cell>
          <cell r="J115">
            <v>0</v>
          </cell>
          <cell r="K115">
            <v>0</v>
          </cell>
          <cell r="L115">
            <v>0</v>
          </cell>
          <cell r="M115">
            <v>0</v>
          </cell>
        </row>
        <row r="119">
          <cell r="A119" t="str">
            <v>X0069</v>
          </cell>
          <cell r="B119">
            <v>0</v>
          </cell>
          <cell r="C119">
            <v>0</v>
          </cell>
          <cell r="D119">
            <v>0</v>
          </cell>
          <cell r="E119">
            <v>0</v>
          </cell>
          <cell r="F119">
            <v>0</v>
          </cell>
          <cell r="G119">
            <v>0</v>
          </cell>
          <cell r="H119">
            <v>0</v>
          </cell>
          <cell r="I119">
            <v>0</v>
          </cell>
          <cell r="J119">
            <v>0</v>
          </cell>
          <cell r="K119">
            <v>0</v>
          </cell>
          <cell r="L119">
            <v>0</v>
          </cell>
          <cell r="M119">
            <v>0</v>
          </cell>
          <cell r="N119">
            <v>0</v>
          </cell>
        </row>
        <row r="120">
          <cell r="A120" t="str">
            <v>X0090</v>
          </cell>
          <cell r="B120">
            <v>0</v>
          </cell>
          <cell r="C120">
            <v>0</v>
          </cell>
          <cell r="D120">
            <v>0</v>
          </cell>
          <cell r="E120">
            <v>0</v>
          </cell>
          <cell r="F120">
            <v>0</v>
          </cell>
          <cell r="G120">
            <v>0</v>
          </cell>
          <cell r="H120">
            <v>0</v>
          </cell>
          <cell r="I120">
            <v>0</v>
          </cell>
          <cell r="J120">
            <v>0</v>
          </cell>
          <cell r="K120">
            <v>0</v>
          </cell>
          <cell r="L120">
            <v>0</v>
          </cell>
          <cell r="M120">
            <v>0</v>
          </cell>
          <cell r="N120">
            <v>0</v>
          </cell>
        </row>
        <row r="121">
          <cell r="A121" t="str">
            <v>X0091</v>
          </cell>
          <cell r="B121">
            <v>0</v>
          </cell>
          <cell r="C121">
            <v>0</v>
          </cell>
          <cell r="D121">
            <v>0</v>
          </cell>
          <cell r="E121">
            <v>0</v>
          </cell>
          <cell r="F121">
            <v>0</v>
          </cell>
          <cell r="G121">
            <v>0</v>
          </cell>
          <cell r="H121">
            <v>0</v>
          </cell>
          <cell r="I121">
            <v>0</v>
          </cell>
          <cell r="J121">
            <v>0</v>
          </cell>
          <cell r="K121">
            <v>0</v>
          </cell>
          <cell r="L121">
            <v>0</v>
          </cell>
          <cell r="M121">
            <v>0</v>
          </cell>
          <cell r="N121">
            <v>0</v>
          </cell>
        </row>
        <row r="122">
          <cell r="A122" t="str">
            <v>X0092</v>
          </cell>
          <cell r="B122">
            <v>0</v>
          </cell>
          <cell r="C122">
            <v>0</v>
          </cell>
          <cell r="D122">
            <v>0</v>
          </cell>
          <cell r="E122">
            <v>0</v>
          </cell>
          <cell r="F122">
            <v>0</v>
          </cell>
          <cell r="G122">
            <v>0</v>
          </cell>
          <cell r="H122">
            <v>0</v>
          </cell>
          <cell r="I122">
            <v>0</v>
          </cell>
          <cell r="J122">
            <v>0</v>
          </cell>
          <cell r="K122">
            <v>0</v>
          </cell>
          <cell r="L122">
            <v>0</v>
          </cell>
          <cell r="M122">
            <v>0</v>
          </cell>
          <cell r="N122">
            <v>0</v>
          </cell>
        </row>
        <row r="123">
          <cell r="A123" t="str">
            <v>X0094</v>
          </cell>
          <cell r="B123">
            <v>0</v>
          </cell>
          <cell r="C123">
            <v>0</v>
          </cell>
          <cell r="D123">
            <v>0</v>
          </cell>
          <cell r="E123">
            <v>0</v>
          </cell>
          <cell r="F123">
            <v>0</v>
          </cell>
          <cell r="G123">
            <v>0</v>
          </cell>
          <cell r="H123">
            <v>0</v>
          </cell>
          <cell r="I123">
            <v>0</v>
          </cell>
          <cell r="J123">
            <v>0</v>
          </cell>
          <cell r="K123">
            <v>0</v>
          </cell>
          <cell r="L123">
            <v>0</v>
          </cell>
          <cell r="M123">
            <v>0</v>
          </cell>
          <cell r="N123">
            <v>0</v>
          </cell>
        </row>
        <row r="124">
          <cell r="A124" t="str">
            <v>X0095</v>
          </cell>
          <cell r="B124">
            <v>0</v>
          </cell>
          <cell r="C124">
            <v>0</v>
          </cell>
          <cell r="D124">
            <v>0</v>
          </cell>
          <cell r="E124">
            <v>0</v>
          </cell>
          <cell r="F124">
            <v>0</v>
          </cell>
          <cell r="G124">
            <v>0</v>
          </cell>
          <cell r="H124">
            <v>0</v>
          </cell>
          <cell r="I124">
            <v>0</v>
          </cell>
          <cell r="J124">
            <v>0</v>
          </cell>
          <cell r="K124">
            <v>0</v>
          </cell>
          <cell r="L124">
            <v>0</v>
          </cell>
          <cell r="M124">
            <v>0</v>
          </cell>
          <cell r="N124">
            <v>0</v>
          </cell>
        </row>
        <row r="125">
          <cell r="A125" t="str">
            <v>X0097</v>
          </cell>
          <cell r="B125">
            <v>0</v>
          </cell>
          <cell r="C125">
            <v>0</v>
          </cell>
          <cell r="D125">
            <v>0</v>
          </cell>
          <cell r="E125">
            <v>0</v>
          </cell>
          <cell r="F125">
            <v>0</v>
          </cell>
          <cell r="G125">
            <v>0</v>
          </cell>
          <cell r="H125">
            <v>0</v>
          </cell>
          <cell r="I125">
            <v>0</v>
          </cell>
          <cell r="J125">
            <v>0</v>
          </cell>
          <cell r="K125">
            <v>0</v>
          </cell>
          <cell r="L125">
            <v>0</v>
          </cell>
          <cell r="M125">
            <v>0</v>
          </cell>
          <cell r="N125">
            <v>0</v>
          </cell>
        </row>
        <row r="126">
          <cell r="A126" t="str">
            <v>X0098</v>
          </cell>
          <cell r="B126">
            <v>0</v>
          </cell>
          <cell r="C126">
            <v>0</v>
          </cell>
          <cell r="D126">
            <v>0</v>
          </cell>
          <cell r="E126">
            <v>0</v>
          </cell>
          <cell r="F126">
            <v>0</v>
          </cell>
          <cell r="G126">
            <v>0</v>
          </cell>
          <cell r="H126">
            <v>0</v>
          </cell>
          <cell r="I126">
            <v>0</v>
          </cell>
          <cell r="J126">
            <v>0</v>
          </cell>
          <cell r="K126">
            <v>0</v>
          </cell>
          <cell r="L126">
            <v>0</v>
          </cell>
          <cell r="M126">
            <v>0</v>
          </cell>
          <cell r="N126">
            <v>0</v>
          </cell>
        </row>
        <row r="127">
          <cell r="A127" t="str">
            <v>X0099</v>
          </cell>
          <cell r="B127">
            <v>0</v>
          </cell>
          <cell r="C127">
            <v>0</v>
          </cell>
          <cell r="D127">
            <v>0</v>
          </cell>
          <cell r="E127">
            <v>0</v>
          </cell>
          <cell r="F127">
            <v>0</v>
          </cell>
          <cell r="G127">
            <v>0</v>
          </cell>
          <cell r="H127">
            <v>0</v>
          </cell>
          <cell r="I127">
            <v>0</v>
          </cell>
          <cell r="J127">
            <v>0</v>
          </cell>
          <cell r="K127">
            <v>0</v>
          </cell>
          <cell r="L127">
            <v>0</v>
          </cell>
          <cell r="M127">
            <v>0</v>
          </cell>
          <cell r="N127">
            <v>0</v>
          </cell>
        </row>
        <row r="128">
          <cell r="A128" t="str">
            <v>X0100</v>
          </cell>
          <cell r="B128">
            <v>0</v>
          </cell>
          <cell r="C128">
            <v>0</v>
          </cell>
          <cell r="D128">
            <v>0</v>
          </cell>
          <cell r="E128">
            <v>0</v>
          </cell>
          <cell r="F128">
            <v>0</v>
          </cell>
          <cell r="G128">
            <v>0</v>
          </cell>
          <cell r="H128">
            <v>0</v>
          </cell>
          <cell r="I128">
            <v>0</v>
          </cell>
          <cell r="J128">
            <v>0</v>
          </cell>
          <cell r="K128">
            <v>0</v>
          </cell>
          <cell r="L128">
            <v>0</v>
          </cell>
          <cell r="M128">
            <v>0</v>
          </cell>
          <cell r="N128">
            <v>0</v>
          </cell>
        </row>
        <row r="129">
          <cell r="A129" t="str">
            <v>05999</v>
          </cell>
          <cell r="B129">
            <v>0</v>
          </cell>
          <cell r="C129">
            <v>0</v>
          </cell>
          <cell r="D129">
            <v>0</v>
          </cell>
          <cell r="E129">
            <v>0</v>
          </cell>
          <cell r="F129">
            <v>0</v>
          </cell>
          <cell r="G129">
            <v>0</v>
          </cell>
          <cell r="H129">
            <v>0</v>
          </cell>
          <cell r="I129">
            <v>0</v>
          </cell>
          <cell r="J129">
            <v>0</v>
          </cell>
          <cell r="K129">
            <v>0</v>
          </cell>
          <cell r="L129">
            <v>0</v>
          </cell>
          <cell r="M129">
            <v>0</v>
          </cell>
          <cell r="N129">
            <v>0</v>
          </cell>
        </row>
        <row r="130">
          <cell r="B130">
            <v>881929.62</v>
          </cell>
          <cell r="C130">
            <v>337636.80999999994</v>
          </cell>
          <cell r="D130">
            <v>2405336.98</v>
          </cell>
          <cell r="E130">
            <v>15511.14</v>
          </cell>
          <cell r="F130">
            <v>13893104.400000002</v>
          </cell>
          <cell r="G130">
            <v>2556446.8399999994</v>
          </cell>
          <cell r="H130">
            <v>713300.63</v>
          </cell>
          <cell r="I130">
            <v>0</v>
          </cell>
          <cell r="J130">
            <v>6760750.1799999997</v>
          </cell>
          <cell r="K130">
            <v>574045.39</v>
          </cell>
          <cell r="L130">
            <v>1469817.94</v>
          </cell>
          <cell r="M130">
            <v>613614.74</v>
          </cell>
          <cell r="N130">
            <v>30221494.669999994</v>
          </cell>
        </row>
        <row r="131">
          <cell r="N131">
            <v>30221494.670000002</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
      <sheetName val="Partner Info"/>
      <sheetName val="Recon"/>
      <sheetName val="Current"/>
      <sheetName val="Fed_Def"/>
      <sheetName val="State_Def"/>
      <sheetName val="MBT Def"/>
      <sheetName val="Gross Receipts"/>
      <sheetName val="Credits"/>
      <sheetName val="TX-6"/>
      <sheetName val="Tax Rate"/>
      <sheetName val="Tax_grossup"/>
      <sheetName val="Revenue"/>
      <sheetName val="Permanent"/>
      <sheetName val="Timing"/>
      <sheetName val="Effect_rate"/>
      <sheetName val="Blended"/>
      <sheetName val="Effect_rate Annual"/>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9">
          <cell r="A9" t="str">
            <v>January</v>
          </cell>
          <cell r="B9">
            <v>0</v>
          </cell>
          <cell r="C9">
            <v>2703</v>
          </cell>
          <cell r="D9">
            <v>66283</v>
          </cell>
          <cell r="E9">
            <v>20425</v>
          </cell>
          <cell r="F9">
            <v>5131614</v>
          </cell>
          <cell r="H9">
            <v>63666</v>
          </cell>
          <cell r="I9">
            <v>813</v>
          </cell>
          <cell r="J9">
            <v>455</v>
          </cell>
          <cell r="K9">
            <v>-41229</v>
          </cell>
          <cell r="L9">
            <v>-12942</v>
          </cell>
          <cell r="N9">
            <v>254</v>
          </cell>
          <cell r="O9">
            <v>650</v>
          </cell>
        </row>
        <row r="10">
          <cell r="A10" t="str">
            <v>February</v>
          </cell>
          <cell r="B10">
            <v>0</v>
          </cell>
          <cell r="C10">
            <v>13283</v>
          </cell>
          <cell r="D10">
            <v>66283</v>
          </cell>
          <cell r="E10">
            <v>20425</v>
          </cell>
          <cell r="F10">
            <v>60311017</v>
          </cell>
          <cell r="H10">
            <v>63666</v>
          </cell>
          <cell r="I10">
            <v>817</v>
          </cell>
          <cell r="J10">
            <v>459</v>
          </cell>
          <cell r="K10">
            <v>-41229</v>
          </cell>
          <cell r="L10">
            <v>-12937</v>
          </cell>
          <cell r="N10">
            <v>254</v>
          </cell>
          <cell r="O10">
            <v>650</v>
          </cell>
        </row>
        <row r="11">
          <cell r="A11" t="str">
            <v>March</v>
          </cell>
          <cell r="B11">
            <v>0</v>
          </cell>
          <cell r="C11">
            <v>78389</v>
          </cell>
          <cell r="D11">
            <v>66283</v>
          </cell>
          <cell r="E11">
            <v>20425</v>
          </cell>
          <cell r="F11">
            <v>32789855</v>
          </cell>
          <cell r="H11">
            <v>63664</v>
          </cell>
          <cell r="I11">
            <v>817</v>
          </cell>
          <cell r="J11">
            <v>459</v>
          </cell>
          <cell r="K11">
            <v>-41229</v>
          </cell>
          <cell r="L11">
            <v>-12937</v>
          </cell>
          <cell r="N11">
            <v>254</v>
          </cell>
          <cell r="O11">
            <v>650</v>
          </cell>
        </row>
        <row r="12">
          <cell r="A12" t="str">
            <v>April</v>
          </cell>
          <cell r="B12">
            <v>0</v>
          </cell>
          <cell r="C12">
            <v>40780</v>
          </cell>
          <cell r="D12">
            <v>66283</v>
          </cell>
          <cell r="E12">
            <v>20425</v>
          </cell>
          <cell r="F12">
            <v>106496507</v>
          </cell>
          <cell r="H12">
            <v>63664</v>
          </cell>
          <cell r="I12">
            <v>817</v>
          </cell>
          <cell r="J12">
            <v>459</v>
          </cell>
          <cell r="K12">
            <v>-41229</v>
          </cell>
          <cell r="L12">
            <v>-12937</v>
          </cell>
          <cell r="N12">
            <v>254</v>
          </cell>
          <cell r="O12">
            <v>650</v>
          </cell>
        </row>
        <row r="13">
          <cell r="A13" t="str">
            <v>May</v>
          </cell>
          <cell r="B13">
            <v>0</v>
          </cell>
          <cell r="C13">
            <v>3020</v>
          </cell>
          <cell r="D13">
            <v>66283</v>
          </cell>
          <cell r="E13">
            <v>20425</v>
          </cell>
          <cell r="F13">
            <v>5871325</v>
          </cell>
          <cell r="H13">
            <v>63622</v>
          </cell>
          <cell r="I13">
            <v>817</v>
          </cell>
          <cell r="J13">
            <v>459</v>
          </cell>
          <cell r="K13">
            <v>-41229</v>
          </cell>
          <cell r="L13">
            <v>-12937</v>
          </cell>
          <cell r="N13">
            <v>254</v>
          </cell>
          <cell r="O13">
            <v>650</v>
          </cell>
        </row>
        <row r="14">
          <cell r="A14" t="str">
            <v>June</v>
          </cell>
          <cell r="C14">
            <v>48200</v>
          </cell>
          <cell r="D14">
            <v>40385</v>
          </cell>
          <cell r="E14">
            <v>20425</v>
          </cell>
          <cell r="F14">
            <v>34584337</v>
          </cell>
          <cell r="H14">
            <v>63618</v>
          </cell>
          <cell r="I14">
            <v>817</v>
          </cell>
          <cell r="J14">
            <v>459</v>
          </cell>
          <cell r="K14">
            <v>-41229</v>
          </cell>
          <cell r="L14">
            <v>-12937</v>
          </cell>
          <cell r="N14">
            <v>254</v>
          </cell>
          <cell r="O14">
            <v>650</v>
          </cell>
        </row>
        <row r="15">
          <cell r="A15" t="str">
            <v>July</v>
          </cell>
          <cell r="C15">
            <v>3383</v>
          </cell>
          <cell r="D15">
            <v>62000</v>
          </cell>
          <cell r="E15">
            <v>20425</v>
          </cell>
          <cell r="F15">
            <v>5931714</v>
          </cell>
          <cell r="H15">
            <v>63600</v>
          </cell>
          <cell r="I15">
            <v>817</v>
          </cell>
          <cell r="J15">
            <v>459</v>
          </cell>
          <cell r="K15">
            <v>-41229</v>
          </cell>
          <cell r="L15">
            <v>-12937</v>
          </cell>
          <cell r="N15">
            <v>254</v>
          </cell>
          <cell r="O15">
            <v>650</v>
          </cell>
        </row>
        <row r="16">
          <cell r="A16" t="str">
            <v>August</v>
          </cell>
          <cell r="C16">
            <v>2950</v>
          </cell>
          <cell r="D16">
            <v>62000</v>
          </cell>
          <cell r="E16">
            <v>20425</v>
          </cell>
          <cell r="F16">
            <v>1901982</v>
          </cell>
          <cell r="H16">
            <v>63599</v>
          </cell>
          <cell r="I16">
            <v>817</v>
          </cell>
          <cell r="J16">
            <v>459</v>
          </cell>
          <cell r="K16">
            <v>-41229</v>
          </cell>
          <cell r="L16">
            <v>-12937</v>
          </cell>
          <cell r="N16">
            <v>254</v>
          </cell>
          <cell r="O16">
            <v>650</v>
          </cell>
        </row>
        <row r="17">
          <cell r="A17" t="str">
            <v>September</v>
          </cell>
          <cell r="C17">
            <v>49933</v>
          </cell>
          <cell r="D17">
            <v>82300</v>
          </cell>
          <cell r="E17">
            <v>64100</v>
          </cell>
          <cell r="F17">
            <v>-34245765</v>
          </cell>
          <cell r="H17">
            <v>63590</v>
          </cell>
          <cell r="I17">
            <v>817</v>
          </cell>
          <cell r="J17">
            <v>459</v>
          </cell>
          <cell r="K17">
            <v>-41229</v>
          </cell>
          <cell r="L17">
            <v>-12937</v>
          </cell>
          <cell r="N17">
            <v>254</v>
          </cell>
          <cell r="O17">
            <v>650</v>
          </cell>
        </row>
        <row r="18">
          <cell r="A18" t="str">
            <v>October</v>
          </cell>
          <cell r="C18">
            <v>2941</v>
          </cell>
          <cell r="D18">
            <v>64300</v>
          </cell>
          <cell r="E18">
            <v>25300</v>
          </cell>
          <cell r="F18">
            <v>15689638</v>
          </cell>
          <cell r="H18">
            <v>63590</v>
          </cell>
          <cell r="I18">
            <v>817</v>
          </cell>
          <cell r="J18">
            <v>459</v>
          </cell>
          <cell r="K18">
            <v>-41229</v>
          </cell>
          <cell r="L18">
            <v>-12937</v>
          </cell>
          <cell r="N18">
            <v>254</v>
          </cell>
          <cell r="O18">
            <v>650</v>
          </cell>
        </row>
        <row r="19">
          <cell r="A19" t="str">
            <v>November</v>
          </cell>
          <cell r="D19">
            <v>64300</v>
          </cell>
          <cell r="E19">
            <v>25300</v>
          </cell>
          <cell r="F19">
            <v>29254795</v>
          </cell>
          <cell r="H19">
            <v>63590</v>
          </cell>
          <cell r="I19">
            <v>817</v>
          </cell>
          <cell r="J19">
            <v>459</v>
          </cell>
          <cell r="K19">
            <v>-41229</v>
          </cell>
          <cell r="L19">
            <v>-12937</v>
          </cell>
          <cell r="N19">
            <v>254</v>
          </cell>
          <cell r="O19">
            <v>650</v>
          </cell>
        </row>
        <row r="20">
          <cell r="A20" t="str">
            <v>December</v>
          </cell>
          <cell r="C20">
            <v>55642</v>
          </cell>
          <cell r="D20">
            <v>64300</v>
          </cell>
          <cell r="E20">
            <v>25300</v>
          </cell>
          <cell r="F20">
            <v>30912554</v>
          </cell>
          <cell r="H20">
            <v>63590</v>
          </cell>
          <cell r="I20">
            <v>817</v>
          </cell>
          <cell r="J20">
            <v>459</v>
          </cell>
          <cell r="K20">
            <v>-41229</v>
          </cell>
          <cell r="L20">
            <v>-12937</v>
          </cell>
          <cell r="N20">
            <v>254</v>
          </cell>
          <cell r="O20">
            <v>650</v>
          </cell>
        </row>
        <row r="24">
          <cell r="A24" t="str">
            <v>January</v>
          </cell>
        </row>
        <row r="25">
          <cell r="A25" t="str">
            <v>February</v>
          </cell>
        </row>
        <row r="26">
          <cell r="A26" t="str">
            <v>March</v>
          </cell>
        </row>
        <row r="27">
          <cell r="A27" t="str">
            <v>April</v>
          </cell>
        </row>
        <row r="28">
          <cell r="A28" t="str">
            <v>May</v>
          </cell>
        </row>
        <row r="29">
          <cell r="A29" t="str">
            <v>June</v>
          </cell>
        </row>
        <row r="30">
          <cell r="A30" t="str">
            <v>July</v>
          </cell>
        </row>
        <row r="31">
          <cell r="A31" t="str">
            <v>August</v>
          </cell>
        </row>
        <row r="32">
          <cell r="A32" t="str">
            <v>September</v>
          </cell>
        </row>
        <row r="33">
          <cell r="A33" t="str">
            <v>October</v>
          </cell>
        </row>
        <row r="34">
          <cell r="A34" t="str">
            <v>November</v>
          </cell>
        </row>
        <row r="35">
          <cell r="A35" t="str">
            <v>December</v>
          </cell>
        </row>
      </sheetData>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urrent"/>
      <sheetName val="Consolco I Current"/>
      <sheetName val="CE Current"/>
      <sheetName val="ACE Current"/>
      <sheetName val="DPL Current"/>
      <sheetName val="PES Current"/>
      <sheetName val="Consolco II"/>
      <sheetName val="PHI cosol - Def"/>
      <sheetName val="PHI Def"/>
      <sheetName val="Phisco Def"/>
      <sheetName val="Pepco Def"/>
      <sheetName val="PCI Def"/>
      <sheetName val="CIV Def"/>
      <sheetName val="Consolco I Def"/>
      <sheetName val="CE Def"/>
      <sheetName val="ACE Def"/>
      <sheetName val="DPL Def"/>
      <sheetName val="PES Def"/>
      <sheetName val="CONSOLCO II Def"/>
      <sheetName val="List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1">
          <cell r="E31">
            <v>21827621.52</v>
          </cell>
        </row>
      </sheetData>
      <sheetData sheetId="17"/>
      <sheetData sheetId="18"/>
      <sheetData sheetId="19"/>
      <sheetData sheetId="20"/>
      <sheetData sheetId="21"/>
      <sheetData sheetId="22"/>
      <sheetData sheetId="23"/>
      <sheetData sheetId="24"/>
      <sheetData sheetId="25" refreshError="1">
        <row r="2">
          <cell r="A2">
            <v>190</v>
          </cell>
        </row>
        <row r="3">
          <cell r="A3">
            <v>282</v>
          </cell>
        </row>
        <row r="4">
          <cell r="A4">
            <v>283</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254900"/>
      <sheetName val="Power Tax Tie-Out"/>
      <sheetName val="ACCT 182500"/>
      <sheetName val="ACCT 182300"/>
      <sheetName val="ACCT 283150"/>
      <sheetName val="ACCT 283200"/>
      <sheetName val="ACCT 283100"/>
      <sheetName val="ACCT 282200"/>
      <sheetName val="ACCT 282100"/>
      <sheetName val="Acct 190510"/>
      <sheetName val="ACCT 190500"/>
      <sheetName val="ACCT 190200"/>
      <sheetName val="ACCT 190100"/>
      <sheetName val="Analysis of Tax Accts"/>
      <sheetName val="Proof of Reg Liab"/>
      <sheetName val="Proof of Reg Liab 2007"/>
      <sheetName val="Proof of Reg Asset"/>
      <sheetName val="Proof of Reg Asset 2007"/>
      <sheetName val="Rollforward"/>
      <sheetName val="Comput of MD rate change impact"/>
      <sheetName val="Reg Asset-Liab Movement"/>
      <sheetName val="trial balance (4)"/>
      <sheetName val="MD Def Tax ADj - updated"/>
      <sheetName val="All FIN 48"/>
      <sheetName val="Tax Rates"/>
      <sheetName val="PEPCO Def Tax Adj's"/>
      <sheetName val="PEPCO"/>
      <sheetName val="Tax Basis in Power Tax"/>
      <sheetName val="Excess Deferred Income Taxes"/>
      <sheetName val="Removal Flow-Thru"/>
      <sheetName val="Adjustment to Book"/>
      <sheetName val="Tax Basis in Power Tax 2007"/>
      <sheetName val="Comparative IS &amp; BS"/>
      <sheetName val="Depreciation - 2007"/>
      <sheetName val="Depreciation"/>
      <sheetName val="Prepaid Pension- 2007"/>
      <sheetName val="Other Liabilities- 2007"/>
      <sheetName val="Defd Comp- 2007"/>
      <sheetName val="MD Def Tax ADj using FAS 109"/>
      <sheetName val="2006 true-up"/>
      <sheetName val="divestiture adjust"/>
      <sheetName val="Section IV, Tab b,c,d,e,update"/>
      <sheetName val="Control Center Tax Basis"/>
      <sheetName val="Depreciation 2007"/>
      <sheetName val="2006 FAS 109"/>
      <sheetName val="Removal Costs Proof"/>
      <sheetName val="Proof of CTD"/>
      <sheetName val="Section IV, Tab b,c,d,e,pepco d"/>
      <sheetName val="Summary"/>
      <sheetName val="Deferred tax balances 12-06"/>
      <sheetName val="trial balance (3)"/>
      <sheetName val="MD Def Tax Adjust"/>
      <sheetName val="trial balance (1)"/>
      <sheetName val="Reg Asset"/>
      <sheetName val="Sheet1"/>
      <sheetName val="trial balance (2)"/>
      <sheetName val="Summary Balance"/>
      <sheetName val="OPEB"/>
      <sheetName val="Tax Basis BS"/>
      <sheetName val="Removal Cost pre 92"/>
      <sheetName val="2006 Depreciation"/>
      <sheetName val="Temporary Differences"/>
      <sheetName val="Deloitte Bal Sheet - Temp M-1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9">
          <cell r="A9" t="str">
            <v>Assets</v>
          </cell>
          <cell r="H9" t="str">
            <v>Amounts in</v>
          </cell>
        </row>
        <row r="10">
          <cell r="A10" t="str">
            <v>======</v>
          </cell>
          <cell r="D10" t="str">
            <v>Reporting period</v>
          </cell>
          <cell r="F10" t="str">
            <v>Comparison period</v>
          </cell>
          <cell r="H10" t="str">
            <v xml:space="preserve">       Absolute</v>
          </cell>
        </row>
        <row r="11">
          <cell r="A11" t="str">
            <v>Current Assets</v>
          </cell>
          <cell r="D11" t="str">
            <v>(01.2007-12.2007)</v>
          </cell>
          <cell r="F11" t="str">
            <v>(01.2006-12.2006)</v>
          </cell>
          <cell r="H11" t="str">
            <v xml:space="preserve">     difference</v>
          </cell>
        </row>
        <row r="13">
          <cell r="A13">
            <v>131000</v>
          </cell>
          <cell r="C13" t="str">
            <v>Cash - General</v>
          </cell>
          <cell r="D13">
            <v>11045042.33</v>
          </cell>
          <cell r="F13">
            <v>5709496.9900000002</v>
          </cell>
          <cell r="H13">
            <v>5335545.34</v>
          </cell>
        </row>
        <row r="14">
          <cell r="A14">
            <v>131001</v>
          </cell>
          <cell r="C14" t="str">
            <v>Cash - Clearing</v>
          </cell>
          <cell r="D14">
            <v>-12527.71</v>
          </cell>
          <cell r="F14">
            <v>-74256.03</v>
          </cell>
          <cell r="H14">
            <v>61728.32</v>
          </cell>
        </row>
        <row r="15">
          <cell r="A15">
            <v>131050</v>
          </cell>
          <cell r="C15" t="str">
            <v>Cash-In Transit - CIS</v>
          </cell>
          <cell r="D15">
            <v>3138262.64</v>
          </cell>
          <cell r="F15">
            <v>3573438.98</v>
          </cell>
          <cell r="H15">
            <v>-435176.33999999985</v>
          </cell>
        </row>
        <row r="16">
          <cell r="A16">
            <v>135000</v>
          </cell>
          <cell r="C16" t="str">
            <v>Working Funds - General  (DO NOT USE)</v>
          </cell>
          <cell r="D16">
            <v>0</v>
          </cell>
          <cell r="F16">
            <v>97600</v>
          </cell>
          <cell r="H16">
            <v>-97600</v>
          </cell>
        </row>
        <row r="17">
          <cell r="A17">
            <v>135160</v>
          </cell>
          <cell r="C17" t="str">
            <v>Working Funds - Ben Provi (DO NOT USE)</v>
          </cell>
          <cell r="D17">
            <v>0</v>
          </cell>
          <cell r="F17">
            <v>404000</v>
          </cell>
          <cell r="H17">
            <v>-404000</v>
          </cell>
        </row>
        <row r="18">
          <cell r="A18">
            <v>135200</v>
          </cell>
          <cell r="C18" t="str">
            <v>Employee Advances</v>
          </cell>
          <cell r="D18">
            <v>6200</v>
          </cell>
          <cell r="F18">
            <v>0</v>
          </cell>
          <cell r="H18">
            <v>6200</v>
          </cell>
        </row>
        <row r="19">
          <cell r="A19">
            <v>136000</v>
          </cell>
          <cell r="C19" t="str">
            <v>Temporary Cash Investment - General</v>
          </cell>
          <cell r="D19">
            <v>4842305.8099999996</v>
          </cell>
          <cell r="F19">
            <v>2300987.04</v>
          </cell>
          <cell r="H19">
            <v>2541318.7699999996</v>
          </cell>
        </row>
        <row r="20">
          <cell r="A20" t="str">
            <v>Cash &amp; Cash Equivalents</v>
          </cell>
          <cell r="D20">
            <v>19019283.07</v>
          </cell>
          <cell r="F20">
            <v>12011266.98</v>
          </cell>
          <cell r="H20">
            <v>7008016.0899999999</v>
          </cell>
        </row>
        <row r="21">
          <cell r="H21">
            <v>0</v>
          </cell>
        </row>
        <row r="22">
          <cell r="A22">
            <v>134005</v>
          </cell>
          <cell r="C22" t="str">
            <v>Other Special Deposits - Restricted Fun</v>
          </cell>
          <cell r="D22">
            <v>1200000</v>
          </cell>
          <cell r="F22">
            <v>0</v>
          </cell>
          <cell r="H22">
            <v>1200000</v>
          </cell>
        </row>
        <row r="23">
          <cell r="A23" t="str">
            <v>Restricted Cash</v>
          </cell>
          <cell r="D23">
            <v>1200000</v>
          </cell>
          <cell r="F23">
            <v>0</v>
          </cell>
          <cell r="H23">
            <v>1200000</v>
          </cell>
        </row>
        <row r="24">
          <cell r="H24">
            <v>0</v>
          </cell>
        </row>
        <row r="25">
          <cell r="A25">
            <v>142000</v>
          </cell>
          <cell r="C25" t="str">
            <v>Customer Accounts Rec - General</v>
          </cell>
          <cell r="D25">
            <v>12306870.9</v>
          </cell>
          <cell r="F25">
            <v>11990905.91</v>
          </cell>
          <cell r="H25">
            <v>315964.99000000022</v>
          </cell>
        </row>
        <row r="26">
          <cell r="A26">
            <v>142070</v>
          </cell>
          <cell r="C26" t="str">
            <v>Customer Accounts Rec - Washington DC</v>
          </cell>
          <cell r="D26">
            <v>63119434.25</v>
          </cell>
          <cell r="F26">
            <v>55015825.68</v>
          </cell>
          <cell r="H26">
            <v>8103608.5700000003</v>
          </cell>
        </row>
        <row r="27">
          <cell r="A27">
            <v>142120</v>
          </cell>
          <cell r="C27" t="str">
            <v>Customer Accounts Rec - MD</v>
          </cell>
          <cell r="D27">
            <v>102426140.20999999</v>
          </cell>
          <cell r="F27">
            <v>83940847.650000006</v>
          </cell>
          <cell r="H27">
            <v>18485292.559999987</v>
          </cell>
        </row>
        <row r="28">
          <cell r="A28">
            <v>142130</v>
          </cell>
          <cell r="C28" t="str">
            <v>Customer Accounts Rec - VA</v>
          </cell>
          <cell r="D28">
            <v>212450.29</v>
          </cell>
          <cell r="F28">
            <v>60748.84</v>
          </cell>
          <cell r="H28">
            <v>151701.45000000001</v>
          </cell>
        </row>
        <row r="29">
          <cell r="A29">
            <v>142210</v>
          </cell>
          <cell r="C29" t="str">
            <v>AR-Supply Portion (all customers)</v>
          </cell>
          <cell r="D29">
            <v>79211441.290000007</v>
          </cell>
          <cell r="F29">
            <v>48801310.920000002</v>
          </cell>
          <cell r="H29">
            <v>30410130.370000005</v>
          </cell>
        </row>
        <row r="30">
          <cell r="A30">
            <v>142350</v>
          </cell>
          <cell r="C30" t="str">
            <v>Customer Accounts Rec-Cash Clearing-Was</v>
          </cell>
          <cell r="D30">
            <v>-2467294.62</v>
          </cell>
          <cell r="F30">
            <v>-2671785.7999999998</v>
          </cell>
          <cell r="H30">
            <v>204491.1799999997</v>
          </cell>
        </row>
        <row r="31">
          <cell r="A31">
            <v>142430</v>
          </cell>
          <cell r="C31" t="str">
            <v>Customer Accounts Rec - Miscellaneous S</v>
          </cell>
          <cell r="D31">
            <v>15853.93</v>
          </cell>
          <cell r="F31">
            <v>0</v>
          </cell>
          <cell r="H31">
            <v>15853.93</v>
          </cell>
        </row>
        <row r="32">
          <cell r="A32">
            <v>142450</v>
          </cell>
          <cell r="C32" t="str">
            <v>Customer Accounts Rec-Merchandise</v>
          </cell>
          <cell r="D32">
            <v>224115.64</v>
          </cell>
          <cell r="F32">
            <v>3214879.02</v>
          </cell>
          <cell r="H32">
            <v>-2990763.38</v>
          </cell>
        </row>
        <row r="33">
          <cell r="A33">
            <v>143000</v>
          </cell>
          <cell r="C33" t="str">
            <v>Accounts Receivable - General</v>
          </cell>
          <cell r="D33">
            <v>488659.5</v>
          </cell>
          <cell r="F33">
            <v>671383.58</v>
          </cell>
          <cell r="H33">
            <v>-182724.07999999996</v>
          </cell>
        </row>
        <row r="34">
          <cell r="A34">
            <v>143100</v>
          </cell>
          <cell r="C34" t="str">
            <v>A/R - Employee Purchases</v>
          </cell>
          <cell r="D34">
            <v>116730</v>
          </cell>
          <cell r="F34">
            <v>86510.55</v>
          </cell>
          <cell r="H34">
            <v>30219.449999999997</v>
          </cell>
        </row>
        <row r="35">
          <cell r="A35">
            <v>143118</v>
          </cell>
          <cell r="C35" t="str">
            <v>A/R - Tuition Aid Reimbursement - Forme</v>
          </cell>
          <cell r="D35">
            <v>40431.5</v>
          </cell>
          <cell r="F35">
            <v>79245.070000000007</v>
          </cell>
          <cell r="H35">
            <v>-38813.570000000007</v>
          </cell>
        </row>
        <row r="36">
          <cell r="A36">
            <v>143150</v>
          </cell>
          <cell r="C36" t="str">
            <v>Accounts Receivable - Asset Sales</v>
          </cell>
          <cell r="D36">
            <v>-58400</v>
          </cell>
          <cell r="F36">
            <v>-223421.8</v>
          </cell>
          <cell r="H36">
            <v>165021.79999999999</v>
          </cell>
        </row>
        <row r="37">
          <cell r="A37">
            <v>143200</v>
          </cell>
          <cell r="C37" t="str">
            <v>A/R-PJM Interchange</v>
          </cell>
          <cell r="D37">
            <v>7345126.4100000001</v>
          </cell>
          <cell r="F37">
            <v>5214418.1500000004</v>
          </cell>
          <cell r="H37">
            <v>2130708.2599999998</v>
          </cell>
        </row>
        <row r="38">
          <cell r="A38">
            <v>143695</v>
          </cell>
          <cell r="C38" t="str">
            <v>AR-Miscellaneous SB Accounts Receivable</v>
          </cell>
          <cell r="D38">
            <v>300000</v>
          </cell>
          <cell r="F38">
            <v>0</v>
          </cell>
          <cell r="H38">
            <v>300000</v>
          </cell>
        </row>
        <row r="39">
          <cell r="A39">
            <v>143700</v>
          </cell>
          <cell r="C39" t="str">
            <v>Accounts Receivable - Interchange Power</v>
          </cell>
          <cell r="D39">
            <v>0</v>
          </cell>
          <cell r="F39">
            <v>35354518.689999998</v>
          </cell>
          <cell r="H39">
            <v>-35354518.689999998</v>
          </cell>
        </row>
        <row r="40">
          <cell r="A40">
            <v>143703</v>
          </cell>
          <cell r="C40" t="str">
            <v>Accounts Receivable - SOS Suppliers</v>
          </cell>
          <cell r="D40">
            <v>0</v>
          </cell>
          <cell r="F40">
            <v>102.22</v>
          </cell>
          <cell r="H40">
            <v>-102.22</v>
          </cell>
        </row>
        <row r="41">
          <cell r="A41">
            <v>143740</v>
          </cell>
          <cell r="C41" t="str">
            <v>Accounts Receivable - Compression Adjus</v>
          </cell>
          <cell r="D41">
            <v>1122058.82</v>
          </cell>
          <cell r="F41">
            <v>0</v>
          </cell>
          <cell r="H41">
            <v>1122058.82</v>
          </cell>
        </row>
        <row r="42">
          <cell r="A42">
            <v>143900</v>
          </cell>
          <cell r="C42" t="str">
            <v>Accounts Receivable Special Billing Unb</v>
          </cell>
          <cell r="D42">
            <v>3098058.4</v>
          </cell>
          <cell r="F42">
            <v>3123150.71</v>
          </cell>
          <cell r="H42">
            <v>-25092.310000000056</v>
          </cell>
        </row>
        <row r="43">
          <cell r="A43">
            <v>143901</v>
          </cell>
          <cell r="C43" t="str">
            <v>Accounts Receivable Special Billing</v>
          </cell>
          <cell r="D43">
            <v>5632352.5999999996</v>
          </cell>
          <cell r="F43">
            <v>8084245.0999999996</v>
          </cell>
          <cell r="H43">
            <v>-2451892.5</v>
          </cell>
        </row>
        <row r="44">
          <cell r="A44">
            <v>171000</v>
          </cell>
          <cell r="C44" t="str">
            <v>Int &amp; Div Receivable - General</v>
          </cell>
          <cell r="D44">
            <v>658444.74</v>
          </cell>
          <cell r="F44">
            <v>0</v>
          </cell>
          <cell r="H44">
            <v>658444.74</v>
          </cell>
        </row>
        <row r="45">
          <cell r="A45">
            <v>171900</v>
          </cell>
          <cell r="C45" t="str">
            <v>I/C Interest Receivable</v>
          </cell>
          <cell r="D45">
            <v>0</v>
          </cell>
          <cell r="F45">
            <v>26220.58</v>
          </cell>
          <cell r="H45">
            <v>-26220.58</v>
          </cell>
        </row>
        <row r="46">
          <cell r="A46">
            <v>172000</v>
          </cell>
          <cell r="C46" t="str">
            <v>Rents Receivable - General</v>
          </cell>
          <cell r="D46">
            <v>8377.43</v>
          </cell>
          <cell r="F46">
            <v>2816.02</v>
          </cell>
          <cell r="H46">
            <v>5561.41</v>
          </cell>
        </row>
        <row r="47">
          <cell r="A47">
            <v>172901</v>
          </cell>
          <cell r="C47" t="str">
            <v>Rents Receivable - CATV(Reconciliation)</v>
          </cell>
          <cell r="D47">
            <v>283554.36</v>
          </cell>
          <cell r="F47">
            <v>867052.5</v>
          </cell>
          <cell r="H47">
            <v>-583498.14</v>
          </cell>
        </row>
        <row r="48">
          <cell r="A48">
            <v>172902</v>
          </cell>
          <cell r="C48" t="str">
            <v>Rents Receivable-Special Billing (Recon</v>
          </cell>
          <cell r="D48">
            <v>10118.25</v>
          </cell>
          <cell r="F48">
            <v>41195.79</v>
          </cell>
          <cell r="H48">
            <v>-31077.54</v>
          </cell>
        </row>
        <row r="49">
          <cell r="A49">
            <v>173100</v>
          </cell>
          <cell r="C49" t="str">
            <v>Accrued Utility Revenue - Unbilled Reve</v>
          </cell>
          <cell r="D49">
            <v>81900188.129999995</v>
          </cell>
          <cell r="F49">
            <v>82047538</v>
          </cell>
          <cell r="H49">
            <v>-147349.87000000477</v>
          </cell>
        </row>
        <row r="50">
          <cell r="A50" t="str">
            <v>Accounts Receivable</v>
          </cell>
          <cell r="D50">
            <v>355994712.02999997</v>
          </cell>
          <cell r="F50">
            <v>335727707.38</v>
          </cell>
          <cell r="H50">
            <v>20267004.649999976</v>
          </cell>
        </row>
        <row r="51">
          <cell r="H51">
            <v>0</v>
          </cell>
        </row>
        <row r="52">
          <cell r="A52">
            <v>144000</v>
          </cell>
          <cell r="C52" t="str">
            <v>PROVISION FOR UNCOLLECTIBLE ACCOUNTS</v>
          </cell>
          <cell r="D52">
            <v>-12454382.810000001</v>
          </cell>
          <cell r="F52">
            <v>-7811119.7599999998</v>
          </cell>
          <cell r="H52">
            <v>-4643263.0500000007</v>
          </cell>
        </row>
        <row r="53">
          <cell r="A53">
            <v>144005</v>
          </cell>
          <cell r="C53" t="str">
            <v>Provision for Uncollectible Accounts -</v>
          </cell>
          <cell r="D53">
            <v>0</v>
          </cell>
          <cell r="F53">
            <v>-9600000</v>
          </cell>
          <cell r="H53">
            <v>9600000</v>
          </cell>
        </row>
        <row r="54">
          <cell r="A54" t="str">
            <v>Provision for Uncollectible</v>
          </cell>
          <cell r="D54">
            <v>-12454382.810000001</v>
          </cell>
          <cell r="F54">
            <v>-17411119.760000002</v>
          </cell>
          <cell r="H54">
            <v>4956736.9500000011</v>
          </cell>
        </row>
        <row r="55">
          <cell r="H55">
            <v>0</v>
          </cell>
        </row>
        <row r="56">
          <cell r="A56">
            <v>146003</v>
          </cell>
          <cell r="C56" t="str">
            <v>I/C - Pepco/PES - Retail Access</v>
          </cell>
          <cell r="D56">
            <v>-47406133.210000001</v>
          </cell>
          <cell r="F56">
            <v>-29759563.559999999</v>
          </cell>
          <cell r="H56">
            <v>-17646569.650000002</v>
          </cell>
        </row>
        <row r="57">
          <cell r="A57">
            <v>146004</v>
          </cell>
          <cell r="C57" t="str">
            <v>I/C - Pepco/PES - Special Billing Contr</v>
          </cell>
          <cell r="D57">
            <v>-5703746.71</v>
          </cell>
          <cell r="F57">
            <v>-5610882.5499999998</v>
          </cell>
          <cell r="H57">
            <v>-92864.160000000149</v>
          </cell>
        </row>
        <row r="58">
          <cell r="A58">
            <v>146506</v>
          </cell>
          <cell r="C58" t="str">
            <v>I/C-PEPCO / ACE   7000/1500</v>
          </cell>
          <cell r="D58">
            <v>-26828.63</v>
          </cell>
          <cell r="F58">
            <v>8226.2199999999993</v>
          </cell>
          <cell r="H58">
            <v>-35054.85</v>
          </cell>
        </row>
        <row r="59">
          <cell r="A59">
            <v>146974</v>
          </cell>
          <cell r="C59" t="str">
            <v>I/C-PEPCO / PEPCO Energy Services  7000</v>
          </cell>
          <cell r="D59">
            <v>64789.64</v>
          </cell>
          <cell r="F59">
            <v>12008.28</v>
          </cell>
          <cell r="H59">
            <v>52781.36</v>
          </cell>
        </row>
        <row r="60">
          <cell r="A60">
            <v>146975</v>
          </cell>
          <cell r="C60" t="str">
            <v>I/C-PEPCO / PEPCO Holdings, Inc.  7000/</v>
          </cell>
          <cell r="D60">
            <v>-30946.02</v>
          </cell>
          <cell r="F60">
            <v>-4958849.6900000004</v>
          </cell>
          <cell r="H60">
            <v>4927903.6700000009</v>
          </cell>
        </row>
        <row r="61">
          <cell r="A61">
            <v>146976</v>
          </cell>
          <cell r="C61" t="str">
            <v>I/C-PEPCO / PHISC  7000/9000</v>
          </cell>
          <cell r="D61">
            <v>-16922526.329999998</v>
          </cell>
          <cell r="F61">
            <v>-946266.44</v>
          </cell>
          <cell r="H61">
            <v>-15976259.889999999</v>
          </cell>
        </row>
        <row r="62">
          <cell r="A62">
            <v>146991</v>
          </cell>
          <cell r="C62" t="str">
            <v>I/C-PEPCO / CESI  7000/3000</v>
          </cell>
          <cell r="D62">
            <v>-5765201.6500000004</v>
          </cell>
          <cell r="F62">
            <v>-4785938.8600000003</v>
          </cell>
          <cell r="H62">
            <v>-979262.79</v>
          </cell>
        </row>
        <row r="63">
          <cell r="A63">
            <v>146996</v>
          </cell>
          <cell r="C63" t="str">
            <v>I/C-PEPCO / DPL  7000/1000</v>
          </cell>
          <cell r="D63">
            <v>-1930.82</v>
          </cell>
          <cell r="F63">
            <v>14290.32</v>
          </cell>
          <cell r="H63">
            <v>-16221.14</v>
          </cell>
        </row>
        <row r="64">
          <cell r="A64" t="str">
            <v>Accounts Receivable from Associated Companies</v>
          </cell>
          <cell r="D64">
            <v>-75792523.730000004</v>
          </cell>
          <cell r="F64">
            <v>-46026976.280000001</v>
          </cell>
          <cell r="H64">
            <v>-29765547.450000003</v>
          </cell>
        </row>
        <row r="65">
          <cell r="H65">
            <v>0</v>
          </cell>
        </row>
        <row r="66">
          <cell r="A66">
            <v>154000</v>
          </cell>
          <cell r="C66" t="str">
            <v>Material &amp; Operating Supplies - General</v>
          </cell>
          <cell r="D66">
            <v>41652362.780000001</v>
          </cell>
          <cell r="F66">
            <v>39168388</v>
          </cell>
          <cell r="H66">
            <v>2483974.7800000012</v>
          </cell>
        </row>
        <row r="67">
          <cell r="A67">
            <v>154080</v>
          </cell>
          <cell r="C67" t="str">
            <v>Inventory - Blocked Stock</v>
          </cell>
          <cell r="D67">
            <v>-10635.91</v>
          </cell>
          <cell r="F67">
            <v>-24557.54</v>
          </cell>
          <cell r="H67">
            <v>13921.630000000001</v>
          </cell>
        </row>
        <row r="68">
          <cell r="A68">
            <v>158135</v>
          </cell>
          <cell r="C68" t="str">
            <v>Renewable Energy Credits - General</v>
          </cell>
          <cell r="D68">
            <v>16027</v>
          </cell>
          <cell r="F68">
            <v>0</v>
          </cell>
          <cell r="H68">
            <v>16027</v>
          </cell>
        </row>
        <row r="69">
          <cell r="A69">
            <v>163000</v>
          </cell>
          <cell r="C69" t="str">
            <v>Stores Exp Undistributed - General</v>
          </cell>
          <cell r="D69">
            <v>3736216.94</v>
          </cell>
          <cell r="F69">
            <v>3630909.57</v>
          </cell>
          <cell r="H69">
            <v>105307.37000000011</v>
          </cell>
        </row>
        <row r="70">
          <cell r="A70" t="str">
            <v>Inventories - Fuel, Materials and Supplies</v>
          </cell>
          <cell r="D70">
            <v>45393970.810000002</v>
          </cell>
          <cell r="F70">
            <v>42774740.030000001</v>
          </cell>
          <cell r="H70">
            <v>2619230.7800000012</v>
          </cell>
        </row>
        <row r="71">
          <cell r="H71">
            <v>0</v>
          </cell>
        </row>
        <row r="72">
          <cell r="A72">
            <v>190725</v>
          </cell>
          <cell r="C72" t="str">
            <v>Fed Income Tax Receivable-Capital Loss</v>
          </cell>
          <cell r="D72">
            <v>4007</v>
          </cell>
          <cell r="F72">
            <v>0</v>
          </cell>
          <cell r="H72">
            <v>4007</v>
          </cell>
        </row>
        <row r="73">
          <cell r="A73" t="str">
            <v>Income Taxes Receivable</v>
          </cell>
          <cell r="D73">
            <v>4007</v>
          </cell>
          <cell r="F73">
            <v>0</v>
          </cell>
          <cell r="H73">
            <v>4007</v>
          </cell>
        </row>
        <row r="74">
          <cell r="H74">
            <v>0</v>
          </cell>
        </row>
        <row r="75">
          <cell r="A75">
            <v>134006</v>
          </cell>
          <cell r="C75" t="str">
            <v>Other Special Deposits - Refundable (Cu</v>
          </cell>
          <cell r="D75">
            <v>0</v>
          </cell>
          <cell r="F75">
            <v>12968375</v>
          </cell>
          <cell r="H75">
            <v>-12968375</v>
          </cell>
        </row>
        <row r="76">
          <cell r="A76">
            <v>135001</v>
          </cell>
          <cell r="C76" t="str">
            <v>Working Funds - General</v>
          </cell>
          <cell r="D76">
            <v>12549.84</v>
          </cell>
          <cell r="F76">
            <v>0</v>
          </cell>
          <cell r="H76">
            <v>12549.84</v>
          </cell>
        </row>
        <row r="77">
          <cell r="A77">
            <v>135161</v>
          </cell>
          <cell r="C77" t="str">
            <v>Working Funds - Benefit Providers</v>
          </cell>
          <cell r="D77">
            <v>404000</v>
          </cell>
          <cell r="F77">
            <v>0</v>
          </cell>
          <cell r="H77">
            <v>404000</v>
          </cell>
        </row>
        <row r="78">
          <cell r="A78">
            <v>165000</v>
          </cell>
          <cell r="C78" t="str">
            <v>Prepayments - General</v>
          </cell>
          <cell r="D78">
            <v>1519156.39</v>
          </cell>
          <cell r="F78">
            <v>1417615.35</v>
          </cell>
          <cell r="H78">
            <v>101541.0399999998</v>
          </cell>
        </row>
        <row r="79">
          <cell r="A79">
            <v>165100</v>
          </cell>
          <cell r="C79" t="str">
            <v>Prepayments - Other Taxes</v>
          </cell>
          <cell r="D79">
            <v>9423132.7599999998</v>
          </cell>
          <cell r="F79">
            <v>7038981.71</v>
          </cell>
          <cell r="H79">
            <v>2384151.0499999998</v>
          </cell>
        </row>
        <row r="80">
          <cell r="A80">
            <v>165206</v>
          </cell>
          <cell r="C80" t="str">
            <v>Prepayments - Workmen's Compensation</v>
          </cell>
          <cell r="D80">
            <v>198859.61</v>
          </cell>
          <cell r="F80">
            <v>626837.63</v>
          </cell>
          <cell r="H80">
            <v>-427978.02</v>
          </cell>
        </row>
        <row r="81">
          <cell r="A81">
            <v>165213</v>
          </cell>
          <cell r="C81" t="str">
            <v>Prepayments - Ordinary Life</v>
          </cell>
          <cell r="D81">
            <v>611169.61</v>
          </cell>
          <cell r="F81">
            <v>611169.57999999996</v>
          </cell>
          <cell r="H81">
            <v>3.0000000027939677E-2</v>
          </cell>
        </row>
        <row r="82">
          <cell r="A82">
            <v>165406</v>
          </cell>
          <cell r="C82" t="str">
            <v>Prepayments-Postage General</v>
          </cell>
          <cell r="D82">
            <v>156507.72</v>
          </cell>
          <cell r="F82">
            <v>82091.039999999994</v>
          </cell>
          <cell r="H82">
            <v>74416.680000000008</v>
          </cell>
        </row>
        <row r="83">
          <cell r="A83">
            <v>165410</v>
          </cell>
          <cell r="C83" t="str">
            <v>Prepayments - Income Taxes</v>
          </cell>
          <cell r="D83">
            <v>93394193.819999993</v>
          </cell>
          <cell r="F83">
            <v>66543602.049999997</v>
          </cell>
          <cell r="H83">
            <v>26850591.769999996</v>
          </cell>
        </row>
        <row r="84">
          <cell r="A84">
            <v>190110</v>
          </cell>
          <cell r="C84" t="str">
            <v>Deferred Income Tax Asset - Federal - S</v>
          </cell>
          <cell r="D84">
            <v>-817499</v>
          </cell>
          <cell r="F84">
            <v>2540217</v>
          </cell>
          <cell r="H84">
            <v>-3357716</v>
          </cell>
        </row>
        <row r="85">
          <cell r="A85">
            <v>190150</v>
          </cell>
          <cell r="C85" t="str">
            <v>Deferred Inc Tax Asset-Federal-UTPs/Eff</v>
          </cell>
          <cell r="D85">
            <v>4153681</v>
          </cell>
          <cell r="F85">
            <v>0</v>
          </cell>
          <cell r="H85">
            <v>4153681</v>
          </cell>
        </row>
        <row r="86">
          <cell r="A86">
            <v>190210</v>
          </cell>
          <cell r="C86" t="str">
            <v>Deferred Income Tax Asset - State - Sho</v>
          </cell>
          <cell r="D86">
            <v>-574787</v>
          </cell>
          <cell r="F86">
            <v>285050</v>
          </cell>
          <cell r="H86">
            <v>-859837</v>
          </cell>
        </row>
        <row r="87">
          <cell r="A87" t="str">
            <v>Prepaid Expenses and Other</v>
          </cell>
          <cell r="D87">
            <v>108480964.75</v>
          </cell>
          <cell r="F87">
            <v>92113939.359999999</v>
          </cell>
          <cell r="H87">
            <v>16367025.390000001</v>
          </cell>
        </row>
        <row r="88">
          <cell r="H88">
            <v>0</v>
          </cell>
        </row>
        <row r="89">
          <cell r="A89" t="str">
            <v>Total</v>
          </cell>
          <cell r="D89">
            <v>441846031.12</v>
          </cell>
          <cell r="F89">
            <v>419189557.70999998</v>
          </cell>
          <cell r="H89">
            <v>22656473.410000026</v>
          </cell>
        </row>
        <row r="90">
          <cell r="H90">
            <v>0</v>
          </cell>
        </row>
        <row r="91">
          <cell r="A91" t="str">
            <v>Investments and Other Assets</v>
          </cell>
          <cell r="H91">
            <v>0</v>
          </cell>
        </row>
        <row r="92">
          <cell r="H92">
            <v>0</v>
          </cell>
        </row>
        <row r="93">
          <cell r="A93">
            <v>182250</v>
          </cell>
          <cell r="C93" t="str">
            <v>Regulatory Assets - Asset Retirement Ob</v>
          </cell>
          <cell r="D93">
            <v>115027</v>
          </cell>
          <cell r="F93">
            <v>74601</v>
          </cell>
          <cell r="H93">
            <v>40426</v>
          </cell>
        </row>
        <row r="94">
          <cell r="A94">
            <v>182300</v>
          </cell>
          <cell r="C94" t="str">
            <v>Other Regulatory Assets - General</v>
          </cell>
          <cell r="D94">
            <v>4359604.2300000004</v>
          </cell>
          <cell r="F94">
            <v>4773812.83</v>
          </cell>
          <cell r="H94">
            <v>-414208.59999999963</v>
          </cell>
        </row>
        <row r="95">
          <cell r="A95">
            <v>182345</v>
          </cell>
          <cell r="C95" t="str">
            <v>Reg Assets - Bill Stabilization Adj (BS</v>
          </cell>
          <cell r="D95">
            <v>1739562.97</v>
          </cell>
          <cell r="F95">
            <v>0</v>
          </cell>
          <cell r="H95">
            <v>1739562.97</v>
          </cell>
        </row>
        <row r="96">
          <cell r="A96">
            <v>182366</v>
          </cell>
          <cell r="C96" t="str">
            <v>DSM - Energy Efficient Products - Commu</v>
          </cell>
          <cell r="D96">
            <v>345235.32</v>
          </cell>
          <cell r="F96">
            <v>0</v>
          </cell>
          <cell r="H96">
            <v>345235.32</v>
          </cell>
        </row>
        <row r="97">
          <cell r="A97">
            <v>182500</v>
          </cell>
          <cell r="C97" t="str">
            <v>Other Reg Assets - Income Tax Recov thr</v>
          </cell>
          <cell r="D97">
            <v>60598059.609999999</v>
          </cell>
          <cell r="F97">
            <v>34854093.310000002</v>
          </cell>
          <cell r="H97">
            <v>25743966.299999997</v>
          </cell>
        </row>
        <row r="98">
          <cell r="A98">
            <v>182506</v>
          </cell>
          <cell r="C98" t="str">
            <v>Other Reg Assets - Generation Procureme</v>
          </cell>
          <cell r="D98">
            <v>2203539.7999999998</v>
          </cell>
          <cell r="F98">
            <v>0</v>
          </cell>
          <cell r="H98">
            <v>2203539.7999999998</v>
          </cell>
        </row>
        <row r="99">
          <cell r="A99">
            <v>182507</v>
          </cell>
          <cell r="C99" t="str">
            <v>Other Reg Assets - Divestiture Gain - S</v>
          </cell>
          <cell r="D99">
            <v>773522.23</v>
          </cell>
          <cell r="F99">
            <v>773522.23</v>
          </cell>
          <cell r="H99">
            <v>0</v>
          </cell>
        </row>
        <row r="100">
          <cell r="A100">
            <v>182515</v>
          </cell>
          <cell r="C100" t="str">
            <v>Regulatory Asset - Wks Comp/LT Disabili</v>
          </cell>
          <cell r="D100">
            <v>34348789.539999999</v>
          </cell>
          <cell r="F100">
            <v>31688699.82</v>
          </cell>
          <cell r="H100">
            <v>2660089.7199999988</v>
          </cell>
        </row>
        <row r="101">
          <cell r="A101">
            <v>182520</v>
          </cell>
          <cell r="C101" t="str">
            <v>Other Regulatory Assets - MD SOS Energy</v>
          </cell>
          <cell r="D101">
            <v>10153513.439999999</v>
          </cell>
          <cell r="F101">
            <v>2421395</v>
          </cell>
          <cell r="H101">
            <v>7732118.4399999995</v>
          </cell>
        </row>
        <row r="102">
          <cell r="A102">
            <v>182521</v>
          </cell>
          <cell r="C102" t="str">
            <v>Other Regulatory Assets - MD SOS Transm</v>
          </cell>
          <cell r="D102">
            <v>1136579.1599999999</v>
          </cell>
          <cell r="F102">
            <v>0</v>
          </cell>
          <cell r="H102">
            <v>1136579.1599999999</v>
          </cell>
        </row>
        <row r="103">
          <cell r="A103">
            <v>182522</v>
          </cell>
          <cell r="C103" t="str">
            <v>Other Reg Assets - MD SOS Administrativ</v>
          </cell>
          <cell r="D103">
            <v>3310696.14</v>
          </cell>
          <cell r="F103">
            <v>5036083.25</v>
          </cell>
          <cell r="H103">
            <v>-1725387.1099999999</v>
          </cell>
        </row>
        <row r="104">
          <cell r="A104">
            <v>182524</v>
          </cell>
          <cell r="C104" t="str">
            <v>Other Regulatory Assets - DC SOS Energy</v>
          </cell>
          <cell r="D104">
            <v>4010553.92</v>
          </cell>
          <cell r="F104">
            <v>0</v>
          </cell>
          <cell r="H104">
            <v>4010553.92</v>
          </cell>
        </row>
        <row r="105">
          <cell r="A105">
            <v>182526</v>
          </cell>
          <cell r="C105" t="str">
            <v>Other Reg Assets - DC SOS Administrativ</v>
          </cell>
          <cell r="D105">
            <v>5896867.8499999996</v>
          </cell>
          <cell r="F105">
            <v>4038943.95</v>
          </cell>
          <cell r="H105">
            <v>1857923.8999999994</v>
          </cell>
        </row>
        <row r="106">
          <cell r="A106">
            <v>182531</v>
          </cell>
          <cell r="C106" t="str">
            <v>Other Regulatory Assets - Phase-In Cred</v>
          </cell>
          <cell r="D106">
            <v>1436166.65</v>
          </cell>
          <cell r="F106">
            <v>1292760.5900000001</v>
          </cell>
          <cell r="H106">
            <v>143406.05999999982</v>
          </cell>
        </row>
        <row r="107">
          <cell r="A107">
            <v>182540</v>
          </cell>
          <cell r="C107" t="str">
            <v>Regulatory Asset - Blueprint for the Fu</v>
          </cell>
          <cell r="D107">
            <v>1290546.81</v>
          </cell>
          <cell r="F107">
            <v>0</v>
          </cell>
          <cell r="H107">
            <v>1290546.81</v>
          </cell>
        </row>
        <row r="108">
          <cell r="A108">
            <v>182545</v>
          </cell>
          <cell r="C108" t="str">
            <v>Regulatory Asset -Control Center Replac</v>
          </cell>
          <cell r="D108">
            <v>6965720</v>
          </cell>
          <cell r="F108">
            <v>0</v>
          </cell>
          <cell r="H108">
            <v>6965720</v>
          </cell>
        </row>
        <row r="109">
          <cell r="A109">
            <v>189000</v>
          </cell>
          <cell r="C109" t="str">
            <v>Unamortized Loss on Reacquired Debt - G</v>
          </cell>
          <cell r="D109">
            <v>5256432.47</v>
          </cell>
          <cell r="F109">
            <v>5580629.4500000002</v>
          </cell>
          <cell r="H109">
            <v>-324196.98000000045</v>
          </cell>
        </row>
        <row r="110">
          <cell r="A110">
            <v>189300</v>
          </cell>
          <cell r="C110" t="str">
            <v>Unamortized Loss - Pollution Bonds</v>
          </cell>
          <cell r="D110">
            <v>300945.71000000002</v>
          </cell>
          <cell r="F110">
            <v>319609.01</v>
          </cell>
          <cell r="H110">
            <v>-18663.299999999988</v>
          </cell>
        </row>
        <row r="111">
          <cell r="A111">
            <v>189400</v>
          </cell>
          <cell r="C111" t="str">
            <v>Unamortized Loss - First Mortgage Bonds</v>
          </cell>
          <cell r="D111">
            <v>34304369.880000003</v>
          </cell>
          <cell r="F111">
            <v>36822654.729999997</v>
          </cell>
          <cell r="H111">
            <v>-2518284.849999994</v>
          </cell>
        </row>
        <row r="112">
          <cell r="A112" t="str">
            <v>Regulatory Assets</v>
          </cell>
          <cell r="D112">
            <v>178545732.72999999</v>
          </cell>
          <cell r="F112">
            <v>127676805.17</v>
          </cell>
          <cell r="H112">
            <v>50868927.559999987</v>
          </cell>
        </row>
        <row r="113">
          <cell r="H113">
            <v>0</v>
          </cell>
        </row>
        <row r="114">
          <cell r="A114">
            <v>123265</v>
          </cell>
          <cell r="C114" t="str">
            <v>Investment In POM Holdings</v>
          </cell>
          <cell r="D114">
            <v>1000</v>
          </cell>
          <cell r="F114">
            <v>1000</v>
          </cell>
          <cell r="H114">
            <v>0</v>
          </cell>
        </row>
        <row r="115">
          <cell r="A115" t="str">
            <v>Investment in Consolidated Companies</v>
          </cell>
          <cell r="D115">
            <v>1000</v>
          </cell>
          <cell r="F115">
            <v>1000</v>
          </cell>
          <cell r="H115">
            <v>0</v>
          </cell>
        </row>
        <row r="116">
          <cell r="H116">
            <v>0</v>
          </cell>
        </row>
        <row r="117">
          <cell r="A117">
            <v>186308</v>
          </cell>
          <cell r="C117" t="str">
            <v>Prepaid Pension Costs</v>
          </cell>
          <cell r="D117">
            <v>152033231.28</v>
          </cell>
          <cell r="F117">
            <v>160072085.28</v>
          </cell>
          <cell r="H117">
            <v>-8038854</v>
          </cell>
        </row>
        <row r="118">
          <cell r="A118" t="str">
            <v>Prepaid Pension Expense</v>
          </cell>
          <cell r="D118">
            <v>152033231.28</v>
          </cell>
          <cell r="F118">
            <v>160072085.28</v>
          </cell>
          <cell r="H118">
            <v>-8038854</v>
          </cell>
        </row>
        <row r="119">
          <cell r="H119">
            <v>0</v>
          </cell>
        </row>
        <row r="120">
          <cell r="A120">
            <v>190800</v>
          </cell>
          <cell r="C120" t="str">
            <v>FIN48 Federal Interest &amp; Tax Receivable</v>
          </cell>
          <cell r="D120">
            <v>6782564.5800000001</v>
          </cell>
          <cell r="F120">
            <v>0</v>
          </cell>
          <cell r="H120">
            <v>6782564.5800000001</v>
          </cell>
        </row>
        <row r="121">
          <cell r="A121">
            <v>190850</v>
          </cell>
          <cell r="C121" t="str">
            <v>FIN48 State Interest &amp; Tax Receivable-N</v>
          </cell>
          <cell r="D121">
            <v>1765173.29</v>
          </cell>
          <cell r="F121">
            <v>0</v>
          </cell>
          <cell r="H121">
            <v>1765173.29</v>
          </cell>
        </row>
        <row r="122">
          <cell r="A122" t="str">
            <v>Interest &amp; Tax Asset-Uncertain Tax Positions</v>
          </cell>
          <cell r="D122">
            <v>8547737.8699999992</v>
          </cell>
          <cell r="F122">
            <v>0</v>
          </cell>
          <cell r="H122">
            <v>8547737.8699999992</v>
          </cell>
        </row>
        <row r="123">
          <cell r="H123">
            <v>0</v>
          </cell>
        </row>
        <row r="124">
          <cell r="A124">
            <v>190810</v>
          </cell>
          <cell r="C124" t="str">
            <v>Federal Income Tax Receivable-Non-curre</v>
          </cell>
          <cell r="D124">
            <v>143680393.31</v>
          </cell>
          <cell r="F124">
            <v>0</v>
          </cell>
          <cell r="H124">
            <v>143680393.31</v>
          </cell>
        </row>
        <row r="125">
          <cell r="A125">
            <v>190860</v>
          </cell>
          <cell r="C125" t="str">
            <v>State Income Tax Receivable-Non-current</v>
          </cell>
          <cell r="D125">
            <v>27477065.559999999</v>
          </cell>
          <cell r="F125">
            <v>0</v>
          </cell>
          <cell r="H125">
            <v>27477065.559999999</v>
          </cell>
        </row>
        <row r="126">
          <cell r="A126" t="str">
            <v>Income Taxes Receivable</v>
          </cell>
          <cell r="D126">
            <v>171157458.87</v>
          </cell>
          <cell r="F126">
            <v>0</v>
          </cell>
          <cell r="H126">
            <v>171157458.87</v>
          </cell>
        </row>
        <row r="127">
          <cell r="H127">
            <v>0</v>
          </cell>
        </row>
        <row r="128">
          <cell r="A128">
            <v>128116</v>
          </cell>
          <cell r="C128" t="str">
            <v>Other Special Funds-Deferred Comp</v>
          </cell>
          <cell r="D128">
            <v>22729686.66</v>
          </cell>
          <cell r="F128">
            <v>25401653.329999998</v>
          </cell>
          <cell r="H128">
            <v>-2671966.6699999981</v>
          </cell>
        </row>
        <row r="129">
          <cell r="A129">
            <v>128117</v>
          </cell>
          <cell r="C129" t="str">
            <v>Other Special Funds - Deferred Comp - T</v>
          </cell>
          <cell r="D129">
            <v>1844383.28</v>
          </cell>
          <cell r="F129">
            <v>1755660.82</v>
          </cell>
          <cell r="H129">
            <v>88722.459999999963</v>
          </cell>
        </row>
        <row r="130">
          <cell r="A130">
            <v>128118</v>
          </cell>
          <cell r="C130" t="str">
            <v>Other Special Funds - Deferred Comp PHI</v>
          </cell>
          <cell r="D130">
            <v>1904493.09</v>
          </cell>
          <cell r="F130">
            <v>1812784.29</v>
          </cell>
          <cell r="H130">
            <v>91708.800000000047</v>
          </cell>
        </row>
        <row r="131">
          <cell r="A131">
            <v>134000</v>
          </cell>
          <cell r="C131" t="str">
            <v>Other Special Deposits - General</v>
          </cell>
          <cell r="D131">
            <v>1904.35</v>
          </cell>
          <cell r="F131">
            <v>1899.35</v>
          </cell>
          <cell r="H131">
            <v>5</v>
          </cell>
        </row>
        <row r="132">
          <cell r="A132">
            <v>134010</v>
          </cell>
          <cell r="C132" t="str">
            <v>Special Deposit -Restricted Mirant Fund</v>
          </cell>
          <cell r="D132">
            <v>417337589.14999998</v>
          </cell>
          <cell r="F132">
            <v>0</v>
          </cell>
          <cell r="H132">
            <v>417337589.14999998</v>
          </cell>
        </row>
        <row r="133">
          <cell r="A133">
            <v>181000</v>
          </cell>
          <cell r="C133" t="str">
            <v>Unamortized Debt Expense - General</v>
          </cell>
          <cell r="D133">
            <v>383488.21</v>
          </cell>
          <cell r="F133">
            <v>421555.96</v>
          </cell>
          <cell r="H133">
            <v>-38067.75</v>
          </cell>
        </row>
        <row r="134">
          <cell r="A134">
            <v>181100</v>
          </cell>
          <cell r="C134" t="str">
            <v>Unamortized Debt Expense - First Mortag</v>
          </cell>
          <cell r="D134">
            <v>9503187.7899999991</v>
          </cell>
          <cell r="F134">
            <v>6508526.8300000001</v>
          </cell>
          <cell r="H134">
            <v>2994660.959999999</v>
          </cell>
        </row>
        <row r="135">
          <cell r="A135">
            <v>181300</v>
          </cell>
          <cell r="C135" t="str">
            <v>Unamortized Debt Expense - Other</v>
          </cell>
          <cell r="D135">
            <v>1969958.44</v>
          </cell>
          <cell r="F135">
            <v>2080908.48</v>
          </cell>
          <cell r="H135">
            <v>-110950.04000000004</v>
          </cell>
        </row>
        <row r="136">
          <cell r="A136">
            <v>181500</v>
          </cell>
          <cell r="C136" t="str">
            <v>Unamortized Debt Expense - Medium Term</v>
          </cell>
          <cell r="D136">
            <v>2406.91</v>
          </cell>
          <cell r="F136">
            <v>4747.54</v>
          </cell>
          <cell r="H136">
            <v>-2340.63</v>
          </cell>
        </row>
        <row r="137">
          <cell r="A137">
            <v>183000</v>
          </cell>
          <cell r="C137" t="str">
            <v>Preliminary Survey &amp; Investigation Char</v>
          </cell>
          <cell r="D137">
            <v>397215.47</v>
          </cell>
          <cell r="F137">
            <v>233669.72</v>
          </cell>
          <cell r="H137">
            <v>163545.74999999997</v>
          </cell>
        </row>
        <row r="138">
          <cell r="A138">
            <v>184200</v>
          </cell>
          <cell r="C138" t="str">
            <v>Clearing supplier discounts (Net method</v>
          </cell>
          <cell r="D138">
            <v>310.22000000000003</v>
          </cell>
          <cell r="F138">
            <v>1341.88</v>
          </cell>
          <cell r="H138">
            <v>-1031.6600000000001</v>
          </cell>
        </row>
        <row r="139">
          <cell r="A139">
            <v>184300</v>
          </cell>
          <cell r="C139" t="str">
            <v>Clearing Accounts AP Cash Return</v>
          </cell>
          <cell r="D139">
            <v>-317.63</v>
          </cell>
          <cell r="F139">
            <v>-217088.59</v>
          </cell>
          <cell r="H139">
            <v>216770.96</v>
          </cell>
        </row>
        <row r="140">
          <cell r="A140">
            <v>186000</v>
          </cell>
          <cell r="C140" t="str">
            <v>Miscellaneous Deferred Debits - General</v>
          </cell>
          <cell r="D140">
            <v>2060921.15</v>
          </cell>
          <cell r="F140">
            <v>2125041.6800000002</v>
          </cell>
          <cell r="H140">
            <v>-64120.530000000261</v>
          </cell>
        </row>
        <row r="141">
          <cell r="A141">
            <v>186120</v>
          </cell>
          <cell r="C141" t="str">
            <v>Suspense - Asset Management</v>
          </cell>
          <cell r="D141">
            <v>225709.27</v>
          </cell>
          <cell r="F141">
            <v>14903.8</v>
          </cell>
          <cell r="H141">
            <v>210805.47</v>
          </cell>
        </row>
        <row r="142">
          <cell r="A142">
            <v>186243</v>
          </cell>
          <cell r="C142" t="str">
            <v>Misc Deferred Debits - Long-Term Receiv</v>
          </cell>
          <cell r="D142">
            <v>0.48</v>
          </cell>
          <cell r="F142">
            <v>37588220</v>
          </cell>
          <cell r="H142">
            <v>-37588219.520000003</v>
          </cell>
        </row>
        <row r="143">
          <cell r="A143">
            <v>186250</v>
          </cell>
          <cell r="C143" t="str">
            <v>Misc Deferred Debits-Officer's Life Ins</v>
          </cell>
          <cell r="D143">
            <v>17678372.5</v>
          </cell>
          <cell r="F143">
            <v>17229050.399999999</v>
          </cell>
          <cell r="H143">
            <v>449322.10000000149</v>
          </cell>
        </row>
        <row r="144">
          <cell r="A144">
            <v>186251</v>
          </cell>
          <cell r="C144" t="str">
            <v>Misc Deferred Debits-COLI Plan</v>
          </cell>
          <cell r="D144">
            <v>68066968.670000002</v>
          </cell>
          <cell r="F144">
            <v>63508037.57</v>
          </cell>
          <cell r="H144">
            <v>4558931.1000000015</v>
          </cell>
        </row>
        <row r="145">
          <cell r="A145">
            <v>186611</v>
          </cell>
          <cell r="C145" t="str">
            <v>Construction Related</v>
          </cell>
          <cell r="D145">
            <v>10554786.439999999</v>
          </cell>
          <cell r="F145">
            <v>12701448</v>
          </cell>
          <cell r="H145">
            <v>-2146661.5600000005</v>
          </cell>
        </row>
        <row r="146">
          <cell r="A146">
            <v>186878</v>
          </cell>
          <cell r="C146" t="str">
            <v>Misc Def Debits - Property Sales - Curr</v>
          </cell>
          <cell r="D146">
            <v>1377869.78</v>
          </cell>
          <cell r="F146">
            <v>10134.280000000001</v>
          </cell>
          <cell r="H146">
            <v>1367735.5</v>
          </cell>
        </row>
        <row r="147">
          <cell r="A147">
            <v>242413</v>
          </cell>
          <cell r="C147" t="str">
            <v>Loans against Life Insurance Contract I</v>
          </cell>
          <cell r="D147">
            <v>-45433872.869999997</v>
          </cell>
          <cell r="F147">
            <v>-42585029.030000001</v>
          </cell>
          <cell r="H147">
            <v>-2848843.8399999961</v>
          </cell>
        </row>
        <row r="148">
          <cell r="A148" t="str">
            <v>Other</v>
          </cell>
          <cell r="D148">
            <v>510605061.36000001</v>
          </cell>
          <cell r="F148">
            <v>128597466.31</v>
          </cell>
          <cell r="H148">
            <v>382007595.05000001</v>
          </cell>
        </row>
        <row r="149">
          <cell r="H149">
            <v>0</v>
          </cell>
        </row>
        <row r="150">
          <cell r="A150" t="str">
            <v>Total</v>
          </cell>
          <cell r="D150">
            <v>1020890222.11</v>
          </cell>
          <cell r="F150">
            <v>416347356.75999999</v>
          </cell>
          <cell r="H150">
            <v>604542865.35000002</v>
          </cell>
        </row>
        <row r="151">
          <cell r="H151">
            <v>0</v>
          </cell>
        </row>
        <row r="152">
          <cell r="A152" t="str">
            <v>Property, Plant, and Equipment</v>
          </cell>
          <cell r="H152">
            <v>0</v>
          </cell>
        </row>
        <row r="153">
          <cell r="H153">
            <v>0</v>
          </cell>
        </row>
        <row r="154">
          <cell r="A154">
            <v>101010</v>
          </cell>
          <cell r="C154" t="str">
            <v>Plant In Service-Electric</v>
          </cell>
          <cell r="D154">
            <v>4824561534.3999996</v>
          </cell>
          <cell r="F154">
            <v>4667804352.3999996</v>
          </cell>
          <cell r="H154">
            <v>156757182</v>
          </cell>
        </row>
        <row r="155">
          <cell r="A155">
            <v>101100</v>
          </cell>
          <cell r="C155" t="str">
            <v>Property under Capital Lease (Manual)</v>
          </cell>
          <cell r="D155">
            <v>154553474.36000001</v>
          </cell>
          <cell r="F155">
            <v>154553474.36000001</v>
          </cell>
          <cell r="H155">
            <v>0</v>
          </cell>
        </row>
        <row r="156">
          <cell r="A156">
            <v>101250</v>
          </cell>
          <cell r="C156" t="str">
            <v>Asset Retirement Obligation (ARO) Asset</v>
          </cell>
          <cell r="D156">
            <v>283373</v>
          </cell>
          <cell r="F156">
            <v>283373</v>
          </cell>
          <cell r="H156">
            <v>0</v>
          </cell>
        </row>
        <row r="157">
          <cell r="A157">
            <v>101601</v>
          </cell>
          <cell r="C157" t="str">
            <v>Plant-Miscellaneous Intangible Plant</v>
          </cell>
          <cell r="D157">
            <v>81053192.939999998</v>
          </cell>
          <cell r="F157">
            <v>79721084.469999999</v>
          </cell>
          <cell r="H157">
            <v>1332108.4699999988</v>
          </cell>
        </row>
        <row r="158">
          <cell r="A158">
            <v>101900</v>
          </cell>
          <cell r="C158" t="str">
            <v>Plant In Service-Electric Fair Value Re</v>
          </cell>
          <cell r="D158">
            <v>-8749395.3699999992</v>
          </cell>
          <cell r="F158">
            <v>0</v>
          </cell>
          <cell r="H158">
            <v>-8749395.3699999992</v>
          </cell>
        </row>
        <row r="159">
          <cell r="A159">
            <v>105000</v>
          </cell>
          <cell r="C159" t="str">
            <v>Plant Held for Future Use - General</v>
          </cell>
          <cell r="D159">
            <v>986409.97</v>
          </cell>
          <cell r="F159">
            <v>986409.97</v>
          </cell>
          <cell r="H159">
            <v>0</v>
          </cell>
        </row>
        <row r="160">
          <cell r="A160">
            <v>107010</v>
          </cell>
          <cell r="C160" t="str">
            <v>Asset Under Construction-Electric</v>
          </cell>
          <cell r="D160">
            <v>0</v>
          </cell>
          <cell r="F160">
            <v>170509524.06999999</v>
          </cell>
          <cell r="H160">
            <v>-170509524.06999999</v>
          </cell>
        </row>
        <row r="161">
          <cell r="A161">
            <v>107100</v>
          </cell>
          <cell r="C161" t="str">
            <v>Assets Under Construction Accruals</v>
          </cell>
          <cell r="D161">
            <v>1715874.79</v>
          </cell>
          <cell r="F161">
            <v>496432.69</v>
          </cell>
          <cell r="H161">
            <v>1219442.1000000001</v>
          </cell>
        </row>
        <row r="162">
          <cell r="A162">
            <v>107200</v>
          </cell>
          <cell r="C162" t="str">
            <v>Assets Under Construction Adjustments</v>
          </cell>
          <cell r="D162">
            <v>-345623.62</v>
          </cell>
          <cell r="F162">
            <v>0</v>
          </cell>
          <cell r="H162">
            <v>-345623.62</v>
          </cell>
        </row>
        <row r="163">
          <cell r="A163">
            <v>107300</v>
          </cell>
          <cell r="C163" t="str">
            <v>Asset Under Construction - New Load Acc</v>
          </cell>
          <cell r="D163">
            <v>4802002.07</v>
          </cell>
          <cell r="F163">
            <v>870692.63</v>
          </cell>
          <cell r="H163">
            <v>3931309.4400000004</v>
          </cell>
        </row>
        <row r="164">
          <cell r="A164">
            <v>107302</v>
          </cell>
          <cell r="C164" t="str">
            <v>Asset Under Construction - Emergency Op</v>
          </cell>
          <cell r="D164">
            <v>122192</v>
          </cell>
          <cell r="F164">
            <v>2121686.0099999998</v>
          </cell>
          <cell r="H164">
            <v>-1999494.0099999998</v>
          </cell>
        </row>
        <row r="165">
          <cell r="A165">
            <v>107410</v>
          </cell>
          <cell r="C165" t="str">
            <v>Asset Under Construction-Electric</v>
          </cell>
          <cell r="D165">
            <v>229689477.38</v>
          </cell>
          <cell r="F165">
            <v>0</v>
          </cell>
          <cell r="H165">
            <v>229689477.38</v>
          </cell>
        </row>
        <row r="166">
          <cell r="A166">
            <v>121000</v>
          </cell>
          <cell r="C166" t="str">
            <v>Nonutility Property - General</v>
          </cell>
          <cell r="D166">
            <v>80220040.189999998</v>
          </cell>
          <cell r="F166">
            <v>80220040.189999998</v>
          </cell>
          <cell r="H166">
            <v>0</v>
          </cell>
        </row>
        <row r="167">
          <cell r="A167" t="str">
            <v>Property, Plant and Equipment</v>
          </cell>
          <cell r="D167">
            <v>5368892552.1099997</v>
          </cell>
          <cell r="F167">
            <v>5157567069.79</v>
          </cell>
          <cell r="H167">
            <v>211325482.31999969</v>
          </cell>
        </row>
        <row r="168">
          <cell r="H168">
            <v>0</v>
          </cell>
        </row>
        <row r="169">
          <cell r="A169">
            <v>101110</v>
          </cell>
          <cell r="C169" t="str">
            <v>Capital Lease - Amortization (Manual)</v>
          </cell>
          <cell r="D169">
            <v>-24203560.77</v>
          </cell>
          <cell r="F169">
            <v>-24203560.77</v>
          </cell>
          <cell r="H169">
            <v>0</v>
          </cell>
        </row>
        <row r="170">
          <cell r="A170">
            <v>101125</v>
          </cell>
          <cell r="C170" t="str">
            <v>Capital lease - Amortization (Reconcili</v>
          </cell>
          <cell r="D170">
            <v>-19217814.109999999</v>
          </cell>
          <cell r="F170">
            <v>-13924730.619999999</v>
          </cell>
          <cell r="H170">
            <v>-5293083.49</v>
          </cell>
        </row>
        <row r="171">
          <cell r="A171">
            <v>108010</v>
          </cell>
          <cell r="C171" t="str">
            <v>Accumulated Depreciation-Electric</v>
          </cell>
          <cell r="D171">
            <v>-2286231935.9400001</v>
          </cell>
          <cell r="F171">
            <v>-2144214320.8399999</v>
          </cell>
          <cell r="H171">
            <v>-142017615.10000014</v>
          </cell>
        </row>
        <row r="172">
          <cell r="A172">
            <v>108011</v>
          </cell>
          <cell r="C172" t="str">
            <v>Accumulated Cost of Removal - Electric</v>
          </cell>
          <cell r="D172">
            <v>52406000.890000001</v>
          </cell>
          <cell r="F172">
            <v>41679028.060000002</v>
          </cell>
          <cell r="H172">
            <v>10726972.829999998</v>
          </cell>
        </row>
        <row r="173">
          <cell r="A173">
            <v>108012</v>
          </cell>
          <cell r="C173" t="str">
            <v>Accumulated Gains and Losses - Electric</v>
          </cell>
          <cell r="D173">
            <v>28411884.66</v>
          </cell>
          <cell r="F173">
            <v>18442766.739999998</v>
          </cell>
          <cell r="H173">
            <v>9969117.9200000018</v>
          </cell>
        </row>
        <row r="174">
          <cell r="A174">
            <v>108013</v>
          </cell>
          <cell r="C174" t="str">
            <v>Clearing Acct. Proceeds/Salvage - Elect</v>
          </cell>
          <cell r="D174">
            <v>-1338053.96</v>
          </cell>
          <cell r="F174">
            <v>-926534.49</v>
          </cell>
          <cell r="H174">
            <v>-411519.47</v>
          </cell>
        </row>
        <row r="175">
          <cell r="A175">
            <v>108018</v>
          </cell>
          <cell r="C175" t="str">
            <v>Accumulated Depreciation - Removal Cost</v>
          </cell>
          <cell r="D175">
            <v>97642852</v>
          </cell>
          <cell r="F175">
            <v>92672730</v>
          </cell>
          <cell r="H175">
            <v>4970122</v>
          </cell>
        </row>
        <row r="176">
          <cell r="A176">
            <v>108019</v>
          </cell>
          <cell r="C176" t="str">
            <v>Insurance Proceeds</v>
          </cell>
          <cell r="D176">
            <v>-6723241.8300000001</v>
          </cell>
          <cell r="F176">
            <v>-5726734.4800000004</v>
          </cell>
          <cell r="H176">
            <v>-996507.34999999963</v>
          </cell>
        </row>
        <row r="177">
          <cell r="A177">
            <v>108200</v>
          </cell>
          <cell r="C177" t="str">
            <v>Accum Depreciation - Adjustments</v>
          </cell>
          <cell r="D177">
            <v>20567985.780000001</v>
          </cell>
          <cell r="F177">
            <v>0</v>
          </cell>
          <cell r="H177">
            <v>20567985.780000001</v>
          </cell>
        </row>
        <row r="178">
          <cell r="A178">
            <v>108250</v>
          </cell>
          <cell r="C178" t="str">
            <v>Accumulated Reserve - Asset Retirement</v>
          </cell>
          <cell r="D178">
            <v>-35751</v>
          </cell>
          <cell r="F178">
            <v>-23952</v>
          </cell>
          <cell r="H178">
            <v>-11799</v>
          </cell>
        </row>
        <row r="179">
          <cell r="A179">
            <v>111601</v>
          </cell>
          <cell r="C179" t="str">
            <v>Acc Amort - Intangible Plant</v>
          </cell>
          <cell r="D179">
            <v>-68463444.939999998</v>
          </cell>
          <cell r="F179">
            <v>-59554901.469999999</v>
          </cell>
          <cell r="H179">
            <v>-8908543.4699999988</v>
          </cell>
        </row>
        <row r="180">
          <cell r="A180">
            <v>111640</v>
          </cell>
          <cell r="C180" t="str">
            <v>Acc Amort - General Plant</v>
          </cell>
          <cell r="D180">
            <v>-3639491.79</v>
          </cell>
          <cell r="F180">
            <v>-3216887.07</v>
          </cell>
          <cell r="H180">
            <v>-422604.7200000002</v>
          </cell>
        </row>
        <row r="181">
          <cell r="A181">
            <v>122000</v>
          </cell>
          <cell r="C181" t="str">
            <v>Acc Depr &amp; Amort of Nonutility Property</v>
          </cell>
          <cell r="D181">
            <v>-63568706.520000003</v>
          </cell>
          <cell r="F181">
            <v>-63489537.520000003</v>
          </cell>
          <cell r="H181">
            <v>-79169</v>
          </cell>
        </row>
        <row r="182">
          <cell r="A182" t="str">
            <v>Accumulated Depreciation &amp; Amortization</v>
          </cell>
          <cell r="D182">
            <v>-2274393277.5300002</v>
          </cell>
          <cell r="F182">
            <v>-2162486634.46</v>
          </cell>
          <cell r="H182">
            <v>-111906643.07000017</v>
          </cell>
        </row>
        <row r="183">
          <cell r="H183">
            <v>0</v>
          </cell>
        </row>
        <row r="184">
          <cell r="A184" t="str">
            <v>Total</v>
          </cell>
          <cell r="D184">
            <v>3094499274.5799999</v>
          </cell>
          <cell r="F184">
            <v>2995080435.3299999</v>
          </cell>
          <cell r="H184">
            <v>99418839.25</v>
          </cell>
        </row>
        <row r="185">
          <cell r="H185">
            <v>0</v>
          </cell>
        </row>
        <row r="186">
          <cell r="A186" t="str">
            <v>Total Assets</v>
          </cell>
          <cell r="D186">
            <v>4557235527.8100004</v>
          </cell>
          <cell r="F186">
            <v>3830617349.8000002</v>
          </cell>
          <cell r="H186">
            <v>726618178.01000023</v>
          </cell>
        </row>
        <row r="187">
          <cell r="A187" t="str">
            <v>============</v>
          </cell>
          <cell r="H187">
            <v>0</v>
          </cell>
        </row>
        <row r="188">
          <cell r="H188">
            <v>0</v>
          </cell>
        </row>
        <row r="189">
          <cell r="H189">
            <v>0</v>
          </cell>
        </row>
        <row r="190">
          <cell r="H190">
            <v>0</v>
          </cell>
        </row>
        <row r="191">
          <cell r="H191">
            <v>0</v>
          </cell>
        </row>
        <row r="192">
          <cell r="H192">
            <v>0</v>
          </cell>
        </row>
        <row r="193">
          <cell r="H193">
            <v>0</v>
          </cell>
        </row>
        <row r="194">
          <cell r="B194" t="str">
            <v>****</v>
          </cell>
          <cell r="G194" t="str">
            <v>Amounts in</v>
          </cell>
          <cell r="H194">
            <v>0</v>
          </cell>
        </row>
        <row r="195">
          <cell r="H195">
            <v>0</v>
          </cell>
        </row>
        <row r="196">
          <cell r="A196" t="str">
            <v>Texts</v>
          </cell>
          <cell r="E196" t="str">
            <v>Comparison period</v>
          </cell>
          <cell r="H196">
            <v>0</v>
          </cell>
        </row>
        <row r="197">
          <cell r="E197" t="str">
            <v>(01.2006-12.2006)</v>
          </cell>
          <cell r="H197">
            <v>0</v>
          </cell>
        </row>
        <row r="198">
          <cell r="H198">
            <v>0</v>
          </cell>
        </row>
        <row r="199">
          <cell r="A199" t="str">
            <v>Capitalization &amp; Liabilities</v>
          </cell>
          <cell r="H199">
            <v>0</v>
          </cell>
        </row>
        <row r="200">
          <cell r="A200" t="str">
            <v>=================================</v>
          </cell>
          <cell r="H200">
            <v>0</v>
          </cell>
        </row>
        <row r="201">
          <cell r="A201" t="str">
            <v>Current Liabilities</v>
          </cell>
          <cell r="H201">
            <v>0</v>
          </cell>
        </row>
        <row r="202">
          <cell r="H202">
            <v>0</v>
          </cell>
        </row>
        <row r="203">
          <cell r="A203">
            <v>226100</v>
          </cell>
          <cell r="C203" t="str">
            <v>Commercial Paper-Unamortized Discount</v>
          </cell>
          <cell r="D203">
            <v>11088.81</v>
          </cell>
          <cell r="F203">
            <v>26315.68</v>
          </cell>
          <cell r="H203">
            <v>-15226.87</v>
          </cell>
        </row>
        <row r="204">
          <cell r="A204">
            <v>231000</v>
          </cell>
          <cell r="C204" t="str">
            <v>Notes Payable - General</v>
          </cell>
          <cell r="D204">
            <v>-84000000</v>
          </cell>
          <cell r="F204">
            <v>-67100000</v>
          </cell>
          <cell r="H204">
            <v>-16900000</v>
          </cell>
        </row>
        <row r="205">
          <cell r="A205" t="str">
            <v>Short-term Debt</v>
          </cell>
          <cell r="D205">
            <v>-83988911.189999998</v>
          </cell>
          <cell r="F205">
            <v>-67073684.32</v>
          </cell>
          <cell r="H205">
            <v>-16915226.869999997</v>
          </cell>
        </row>
        <row r="206">
          <cell r="H206">
            <v>0</v>
          </cell>
        </row>
        <row r="207">
          <cell r="A207">
            <v>224500</v>
          </cell>
          <cell r="C207" t="str">
            <v>Other Long-Term Debt - Current Portion</v>
          </cell>
          <cell r="D207">
            <v>-128000000</v>
          </cell>
          <cell r="F207">
            <v>-210000000</v>
          </cell>
          <cell r="H207">
            <v>82000000</v>
          </cell>
        </row>
        <row r="208">
          <cell r="A208" t="str">
            <v>Current Portion of Long-term Debt</v>
          </cell>
          <cell r="D208">
            <v>-128000000</v>
          </cell>
          <cell r="F208">
            <v>-210000000</v>
          </cell>
          <cell r="H208">
            <v>82000000</v>
          </cell>
        </row>
        <row r="209">
          <cell r="H209">
            <v>0</v>
          </cell>
        </row>
        <row r="210">
          <cell r="A210">
            <v>233059</v>
          </cell>
          <cell r="C210" t="str">
            <v>Money Pool - PEPCO</v>
          </cell>
          <cell r="D210">
            <v>-95934667.930000007</v>
          </cell>
          <cell r="F210">
            <v>351044.55</v>
          </cell>
          <cell r="H210">
            <v>-96285712.480000004</v>
          </cell>
        </row>
        <row r="211">
          <cell r="A211" t="str">
            <v>Money Pool Lendings</v>
          </cell>
          <cell r="D211">
            <v>-95934667.930000007</v>
          </cell>
          <cell r="F211">
            <v>351044.55</v>
          </cell>
          <cell r="H211">
            <v>-96285712.480000004</v>
          </cell>
        </row>
        <row r="212">
          <cell r="H212">
            <v>0</v>
          </cell>
        </row>
        <row r="213">
          <cell r="A213">
            <v>184100</v>
          </cell>
          <cell r="C213" t="str">
            <v>Clearing-Goods Received/Invoice Receive</v>
          </cell>
          <cell r="D213">
            <v>-2151751.84</v>
          </cell>
          <cell r="F213">
            <v>-1562144.08</v>
          </cell>
          <cell r="H213">
            <v>-589607.75999999978</v>
          </cell>
        </row>
        <row r="214">
          <cell r="A214">
            <v>232000</v>
          </cell>
          <cell r="C214" t="str">
            <v>Accounts Payable Reconciliation - Gener</v>
          </cell>
          <cell r="D214">
            <v>-12809923.83</v>
          </cell>
          <cell r="F214">
            <v>-25734120.559999999</v>
          </cell>
          <cell r="H214">
            <v>12924196.729999999</v>
          </cell>
        </row>
        <row r="215">
          <cell r="A215">
            <v>232004</v>
          </cell>
          <cell r="C215" t="str">
            <v>Cashed Checks - A/P</v>
          </cell>
          <cell r="D215">
            <v>-285026.8</v>
          </cell>
          <cell r="F215">
            <v>4684940.72</v>
          </cell>
          <cell r="H215">
            <v>-4969967.5199999996</v>
          </cell>
        </row>
        <row r="216">
          <cell r="A216">
            <v>232005</v>
          </cell>
          <cell r="C216" t="str">
            <v>Outstanding Checks-A/P Wires</v>
          </cell>
          <cell r="D216">
            <v>-0.01</v>
          </cell>
          <cell r="F216">
            <v>0</v>
          </cell>
          <cell r="H216">
            <v>-0.01</v>
          </cell>
        </row>
        <row r="217">
          <cell r="A217">
            <v>232008</v>
          </cell>
          <cell r="C217" t="str">
            <v>Outstanding Checks-Customer Refund</v>
          </cell>
          <cell r="D217">
            <v>-28876.639999999999</v>
          </cell>
          <cell r="F217">
            <v>-1671677.41</v>
          </cell>
          <cell r="H217">
            <v>1642800.77</v>
          </cell>
        </row>
        <row r="218">
          <cell r="A218">
            <v>232011</v>
          </cell>
          <cell r="C218" t="str">
            <v>Outstanding Checks - EDI/EFT</v>
          </cell>
          <cell r="D218">
            <v>0</v>
          </cell>
          <cell r="F218">
            <v>-2813.68</v>
          </cell>
          <cell r="H218">
            <v>2813.68</v>
          </cell>
        </row>
        <row r="219">
          <cell r="A219">
            <v>232012</v>
          </cell>
          <cell r="C219" t="str">
            <v>Outstanding Checks - A/P</v>
          </cell>
          <cell r="D219">
            <v>-13010599.25</v>
          </cell>
          <cell r="F219">
            <v>-18800892.890000001</v>
          </cell>
          <cell r="H219">
            <v>5790293.6400000006</v>
          </cell>
        </row>
        <row r="220">
          <cell r="A220">
            <v>232020</v>
          </cell>
          <cell r="C220" t="str">
            <v>Outstanding Checks-Customer Refund-Bank</v>
          </cell>
          <cell r="D220">
            <v>-1968149.84</v>
          </cell>
          <cell r="F220">
            <v>-152598.39000000001</v>
          </cell>
          <cell r="H220">
            <v>-1815551.4500000002</v>
          </cell>
        </row>
        <row r="221">
          <cell r="A221">
            <v>232022</v>
          </cell>
          <cell r="C221" t="str">
            <v>Outstanding Checks - Overdraft Offset</v>
          </cell>
          <cell r="D221">
            <v>12527.71</v>
          </cell>
          <cell r="F221">
            <v>74256.03</v>
          </cell>
          <cell r="H221">
            <v>-61728.32</v>
          </cell>
        </row>
        <row r="222">
          <cell r="A222">
            <v>232100</v>
          </cell>
          <cell r="C222" t="str">
            <v>Accounts Payable-Consignment Sale</v>
          </cell>
          <cell r="D222">
            <v>-3753.49</v>
          </cell>
          <cell r="F222">
            <v>-4429.53</v>
          </cell>
          <cell r="H222">
            <v>676.04</v>
          </cell>
        </row>
        <row r="223">
          <cell r="A223">
            <v>232150</v>
          </cell>
          <cell r="C223" t="str">
            <v>Accounts Payable - Internet Returns</v>
          </cell>
          <cell r="D223">
            <v>-18242.71</v>
          </cell>
          <cell r="F223">
            <v>-11568.28</v>
          </cell>
          <cell r="H223">
            <v>-6674.4299999999985</v>
          </cell>
        </row>
        <row r="224">
          <cell r="A224">
            <v>232200</v>
          </cell>
          <cell r="C224" t="str">
            <v>Accounts Payable Reconciliation Employe</v>
          </cell>
          <cell r="D224">
            <v>-11359.78</v>
          </cell>
          <cell r="F224">
            <v>-366.6</v>
          </cell>
          <cell r="H224">
            <v>-10993.18</v>
          </cell>
        </row>
        <row r="225">
          <cell r="A225">
            <v>232300</v>
          </cell>
          <cell r="C225" t="str">
            <v>Accounts Payable-(Subsidiary Account)</v>
          </cell>
          <cell r="D225">
            <v>1640</v>
          </cell>
          <cell r="F225">
            <v>0</v>
          </cell>
          <cell r="H225">
            <v>1640</v>
          </cell>
        </row>
        <row r="226">
          <cell r="A226">
            <v>232400</v>
          </cell>
          <cell r="C226" t="str">
            <v>Accounts Payable Accrual</v>
          </cell>
          <cell r="D226">
            <v>-7.0000000000000007E-2</v>
          </cell>
          <cell r="F226">
            <v>-0.06</v>
          </cell>
          <cell r="H226">
            <v>-1.0000000000000009E-2</v>
          </cell>
        </row>
        <row r="227">
          <cell r="A227">
            <v>232401</v>
          </cell>
          <cell r="C227" t="str">
            <v>Accounts Payable  - Standing Accruals</v>
          </cell>
          <cell r="D227">
            <v>-127148</v>
          </cell>
          <cell r="F227">
            <v>0</v>
          </cell>
          <cell r="H227">
            <v>-127148</v>
          </cell>
        </row>
        <row r="228">
          <cell r="A228">
            <v>232402</v>
          </cell>
          <cell r="C228" t="str">
            <v>Accounts Payable Accrual-Corporate</v>
          </cell>
          <cell r="D228">
            <v>-5489141</v>
          </cell>
          <cell r="F228">
            <v>7254496.9900000002</v>
          </cell>
          <cell r="H228">
            <v>-12743637.99</v>
          </cell>
        </row>
        <row r="229">
          <cell r="A229">
            <v>232430</v>
          </cell>
          <cell r="C229" t="str">
            <v>Accounts Payable Accrual - Purchased Po</v>
          </cell>
          <cell r="D229">
            <v>-99159425.420000002</v>
          </cell>
          <cell r="F229">
            <v>-89389133.900000006</v>
          </cell>
          <cell r="H229">
            <v>-9770291.5199999958</v>
          </cell>
        </row>
        <row r="230">
          <cell r="A230">
            <v>232455</v>
          </cell>
          <cell r="C230" t="str">
            <v>Accounts Payable-Quarterly Accruals</v>
          </cell>
          <cell r="D230">
            <v>0</v>
          </cell>
          <cell r="F230">
            <v>-19569706.649999999</v>
          </cell>
          <cell r="H230">
            <v>19569706.649999999</v>
          </cell>
        </row>
        <row r="231">
          <cell r="A231">
            <v>232456</v>
          </cell>
          <cell r="C231" t="str">
            <v>Accounts Payable-Monthly Accruals</v>
          </cell>
          <cell r="D231">
            <v>-14919195.02</v>
          </cell>
          <cell r="F231">
            <v>0</v>
          </cell>
          <cell r="H231">
            <v>-14919195.02</v>
          </cell>
        </row>
        <row r="232">
          <cell r="A232">
            <v>232500</v>
          </cell>
          <cell r="C232" t="str">
            <v>Accounts Payable-Wages Payable</v>
          </cell>
          <cell r="D232">
            <v>-132022.51999999999</v>
          </cell>
          <cell r="F232">
            <v>-219823.52</v>
          </cell>
          <cell r="H232">
            <v>87801</v>
          </cell>
        </row>
        <row r="233">
          <cell r="A233">
            <v>232502</v>
          </cell>
          <cell r="C233" t="str">
            <v>Accounts Payable-Accrued Payroll</v>
          </cell>
          <cell r="D233">
            <v>-1745571.27</v>
          </cell>
          <cell r="F233">
            <v>-1762722.67</v>
          </cell>
          <cell r="H233">
            <v>17151.399999999907</v>
          </cell>
        </row>
        <row r="234">
          <cell r="A234">
            <v>232625</v>
          </cell>
          <cell r="C234" t="str">
            <v>AP-P/R Savings &amp; Thrift Vanguard</v>
          </cell>
          <cell r="D234">
            <v>0</v>
          </cell>
          <cell r="F234">
            <v>-577.48</v>
          </cell>
          <cell r="H234">
            <v>577.48</v>
          </cell>
        </row>
        <row r="235">
          <cell r="A235">
            <v>232627</v>
          </cell>
          <cell r="C235" t="str">
            <v>AP-P/R Garnishments</v>
          </cell>
          <cell r="D235">
            <v>0</v>
          </cell>
          <cell r="F235">
            <v>-2715.17</v>
          </cell>
          <cell r="H235">
            <v>2715.17</v>
          </cell>
        </row>
        <row r="236">
          <cell r="A236">
            <v>232631</v>
          </cell>
          <cell r="C236" t="str">
            <v>AP-P/R Savings Bonds</v>
          </cell>
          <cell r="D236">
            <v>-5306.98</v>
          </cell>
          <cell r="F236">
            <v>-5771.9</v>
          </cell>
          <cell r="H236">
            <v>464.92000000000007</v>
          </cell>
        </row>
        <row r="237">
          <cell r="A237">
            <v>232645</v>
          </cell>
          <cell r="C237" t="str">
            <v>AP-P/R Deduct Pay South</v>
          </cell>
          <cell r="D237">
            <v>-206.68</v>
          </cell>
          <cell r="F237">
            <v>0</v>
          </cell>
          <cell r="H237">
            <v>-206.68</v>
          </cell>
        </row>
        <row r="238">
          <cell r="A238">
            <v>232650</v>
          </cell>
          <cell r="C238" t="str">
            <v>Accounts Payable - Third Party Supplier</v>
          </cell>
          <cell r="D238">
            <v>-37527196.789999999</v>
          </cell>
          <cell r="F238">
            <v>-21111649.82</v>
          </cell>
          <cell r="H238">
            <v>-16415546.969999999</v>
          </cell>
        </row>
        <row r="239">
          <cell r="A239">
            <v>232655</v>
          </cell>
          <cell r="C239" t="str">
            <v>Retail Customer Accounts - Credits</v>
          </cell>
          <cell r="D239">
            <v>-12342548.58</v>
          </cell>
          <cell r="F239">
            <v>-12073188.57</v>
          </cell>
          <cell r="H239">
            <v>-269360.00999999978</v>
          </cell>
        </row>
        <row r="240">
          <cell r="A240" t="str">
            <v>Accounts Payable</v>
          </cell>
          <cell r="D240">
            <v>-201721278.81</v>
          </cell>
          <cell r="F240">
            <v>-180062207.41999999</v>
          </cell>
          <cell r="H240">
            <v>-21659071.390000015</v>
          </cell>
        </row>
        <row r="241">
          <cell r="H241">
            <v>0</v>
          </cell>
        </row>
        <row r="242">
          <cell r="A242">
            <v>236200</v>
          </cell>
          <cell r="C242" t="str">
            <v>State Income Taxes Accrued - Current</v>
          </cell>
          <cell r="D242">
            <v>-50439827.649999999</v>
          </cell>
          <cell r="F242">
            <v>-34409366.770000003</v>
          </cell>
          <cell r="H242">
            <v>-16030460.879999995</v>
          </cell>
        </row>
        <row r="243">
          <cell r="A243">
            <v>236250</v>
          </cell>
          <cell r="C243" t="str">
            <v>Taxes Accrued - Taxes other than income</v>
          </cell>
          <cell r="D243">
            <v>-39625267.729999997</v>
          </cell>
          <cell r="F243">
            <v>-38429537.719999999</v>
          </cell>
          <cell r="H243">
            <v>-1195730.0099999979</v>
          </cell>
        </row>
        <row r="244">
          <cell r="A244" t="str">
            <v>Taxes Accrued</v>
          </cell>
          <cell r="D244">
            <v>-90065095.379999995</v>
          </cell>
          <cell r="F244">
            <v>-72838904.489999995</v>
          </cell>
          <cell r="H244">
            <v>-17226190.890000001</v>
          </cell>
        </row>
        <row r="245">
          <cell r="H245">
            <v>0</v>
          </cell>
        </row>
        <row r="246">
          <cell r="A246">
            <v>237100</v>
          </cell>
          <cell r="C246" t="str">
            <v>Interest Accrued - Customer Deposits</v>
          </cell>
          <cell r="D246">
            <v>-4800745.7</v>
          </cell>
          <cell r="F246">
            <v>-3861687.27</v>
          </cell>
          <cell r="H246">
            <v>-939058.43000000017</v>
          </cell>
        </row>
        <row r="247">
          <cell r="A247">
            <v>237110</v>
          </cell>
          <cell r="C247" t="str">
            <v>Interest Accrued - Customer Deposits -</v>
          </cell>
          <cell r="D247">
            <v>-26321.83</v>
          </cell>
          <cell r="F247">
            <v>-27755.67</v>
          </cell>
          <cell r="H247">
            <v>1433.8399999999965</v>
          </cell>
        </row>
        <row r="248">
          <cell r="A248">
            <v>237200</v>
          </cell>
          <cell r="C248" t="str">
            <v>Interest Accrued - First Mortage Bonds</v>
          </cell>
          <cell r="D248">
            <v>-10177119.460000001</v>
          </cell>
          <cell r="F248">
            <v>-10454897.23</v>
          </cell>
          <cell r="H248">
            <v>277777.76999999955</v>
          </cell>
        </row>
        <row r="249">
          <cell r="A249">
            <v>237400</v>
          </cell>
          <cell r="C249" t="str">
            <v>Interest Accrued - Other</v>
          </cell>
          <cell r="D249">
            <v>-432554.66</v>
          </cell>
          <cell r="F249">
            <v>-178250.03</v>
          </cell>
          <cell r="H249">
            <v>-254304.62999999998</v>
          </cell>
        </row>
        <row r="250">
          <cell r="A250">
            <v>237600</v>
          </cell>
          <cell r="C250" t="str">
            <v>Interest Accrued - Medium Term Notes</v>
          </cell>
          <cell r="D250">
            <v>-1302083.33</v>
          </cell>
          <cell r="F250">
            <v>-2416250</v>
          </cell>
          <cell r="H250">
            <v>1114166.67</v>
          </cell>
        </row>
        <row r="251">
          <cell r="A251">
            <v>237900</v>
          </cell>
          <cell r="C251" t="str">
            <v>Interest Accrued - Interco</v>
          </cell>
          <cell r="D251">
            <v>-309323.75</v>
          </cell>
          <cell r="F251">
            <v>0</v>
          </cell>
          <cell r="H251">
            <v>-309323.75</v>
          </cell>
        </row>
        <row r="252">
          <cell r="A252" t="str">
            <v>Interest Accrued</v>
          </cell>
          <cell r="D252">
            <v>-17048148.73</v>
          </cell>
          <cell r="F252">
            <v>-16938840.199999999</v>
          </cell>
          <cell r="H252">
            <v>-109308.53000000119</v>
          </cell>
        </row>
        <row r="253">
          <cell r="H253">
            <v>0</v>
          </cell>
        </row>
        <row r="254">
          <cell r="A254">
            <v>243000</v>
          </cell>
          <cell r="C254" t="str">
            <v>Obligations under Capital Lease - Gener</v>
          </cell>
          <cell r="D254">
            <v>-5952680.0700000003</v>
          </cell>
          <cell r="F254">
            <v>-5494854.2699999996</v>
          </cell>
          <cell r="H254">
            <v>-457825.80000000075</v>
          </cell>
        </row>
        <row r="255">
          <cell r="A255" t="str">
            <v>Current Portion of Capital Lease Obligation</v>
          </cell>
          <cell r="D255">
            <v>-5952680.0700000003</v>
          </cell>
          <cell r="F255">
            <v>-5494854.2699999996</v>
          </cell>
          <cell r="H255">
            <v>-457825.80000000075</v>
          </cell>
        </row>
        <row r="256">
          <cell r="H256">
            <v>0</v>
          </cell>
        </row>
        <row r="257">
          <cell r="A257">
            <v>236700</v>
          </cell>
          <cell r="C257" t="str">
            <v>FIN 48 Federal Interest &amp; Tax Liability</v>
          </cell>
          <cell r="D257">
            <v>-53859284</v>
          </cell>
          <cell r="F257">
            <v>0</v>
          </cell>
          <cell r="H257">
            <v>-53859284</v>
          </cell>
        </row>
        <row r="258">
          <cell r="A258">
            <v>236750</v>
          </cell>
          <cell r="C258" t="str">
            <v>FIN 48 State Interest &amp; Tax Liability-C</v>
          </cell>
          <cell r="D258">
            <v>-13968542.380000001</v>
          </cell>
          <cell r="F258">
            <v>0</v>
          </cell>
          <cell r="H258">
            <v>-13968542.380000001</v>
          </cell>
        </row>
        <row r="259">
          <cell r="A259" t="str">
            <v>Interest &amp; Tax Liab-Uncertain Tax Positions</v>
          </cell>
          <cell r="D259">
            <v>-67827826.379999995</v>
          </cell>
          <cell r="F259">
            <v>0</v>
          </cell>
          <cell r="H259">
            <v>-67827826.379999995</v>
          </cell>
        </row>
        <row r="260">
          <cell r="H260">
            <v>0</v>
          </cell>
        </row>
        <row r="261">
          <cell r="A261">
            <v>235120</v>
          </cell>
          <cell r="C261" t="str">
            <v>Customer Deposits - MD</v>
          </cell>
          <cell r="D261">
            <v>-17716309.609999999</v>
          </cell>
          <cell r="F261">
            <v>-15221506.880000001</v>
          </cell>
          <cell r="H261">
            <v>-2494802.7299999986</v>
          </cell>
        </row>
        <row r="262">
          <cell r="A262">
            <v>235140</v>
          </cell>
          <cell r="C262" t="str">
            <v>Customer Deposits - Washington DC</v>
          </cell>
          <cell r="D262">
            <v>-15977464.01</v>
          </cell>
          <cell r="F262">
            <v>-14515760.49</v>
          </cell>
          <cell r="H262">
            <v>-1461703.5199999996</v>
          </cell>
        </row>
        <row r="263">
          <cell r="A263">
            <v>235160</v>
          </cell>
          <cell r="C263" t="str">
            <v>Customer Deposits - Inactive</v>
          </cell>
          <cell r="D263">
            <v>-164591.29</v>
          </cell>
          <cell r="F263">
            <v>-158855.59</v>
          </cell>
          <cell r="H263">
            <v>-5735.7000000000116</v>
          </cell>
        </row>
        <row r="264">
          <cell r="A264">
            <v>241000</v>
          </cell>
          <cell r="C264" t="str">
            <v>Tax Collections Payable - General</v>
          </cell>
          <cell r="D264">
            <v>-305.73</v>
          </cell>
          <cell r="F264">
            <v>-305.73</v>
          </cell>
          <cell r="H264">
            <v>0</v>
          </cell>
        </row>
        <row r="265">
          <cell r="A265">
            <v>241107</v>
          </cell>
          <cell r="C265" t="str">
            <v>P/R Local Payable</v>
          </cell>
          <cell r="D265">
            <v>-54.33</v>
          </cell>
          <cell r="F265">
            <v>0</v>
          </cell>
          <cell r="H265">
            <v>-54.33</v>
          </cell>
        </row>
        <row r="266">
          <cell r="A266">
            <v>241200</v>
          </cell>
          <cell r="C266" t="str">
            <v>Maryland Environmental Surcharge</v>
          </cell>
          <cell r="D266">
            <v>-241801.22</v>
          </cell>
          <cell r="F266">
            <v>-157905.23000000001</v>
          </cell>
          <cell r="H266">
            <v>-83895.989999999991</v>
          </cell>
        </row>
        <row r="267">
          <cell r="A267">
            <v>241300</v>
          </cell>
          <cell r="C267" t="str">
            <v>Maryland Sales Tax Payable</v>
          </cell>
          <cell r="D267">
            <v>-1279147.72</v>
          </cell>
          <cell r="F267">
            <v>-1206294.1299999999</v>
          </cell>
          <cell r="H267">
            <v>-72853.590000000084</v>
          </cell>
        </row>
        <row r="268">
          <cell r="A268">
            <v>241335</v>
          </cell>
          <cell r="C268" t="str">
            <v>Gross Receipts Tax Payable</v>
          </cell>
          <cell r="D268">
            <v>-722664.03</v>
          </cell>
          <cell r="F268">
            <v>0</v>
          </cell>
          <cell r="H268">
            <v>-722664.03</v>
          </cell>
        </row>
        <row r="269">
          <cell r="A269">
            <v>241340</v>
          </cell>
          <cell r="C269" t="str">
            <v>G/R Tax Payable-Washington DC</v>
          </cell>
          <cell r="D269">
            <v>-7261247.8899999997</v>
          </cell>
          <cell r="F269">
            <v>-11386591.02</v>
          </cell>
          <cell r="H269">
            <v>4125343.13</v>
          </cell>
        </row>
        <row r="270">
          <cell r="A270">
            <v>241365</v>
          </cell>
          <cell r="C270" t="str">
            <v>Washington DC Sales Tax Payable</v>
          </cell>
          <cell r="D270">
            <v>-1381638.18</v>
          </cell>
          <cell r="F270">
            <v>-1059179.9099999999</v>
          </cell>
          <cell r="H270">
            <v>-322458.27</v>
          </cell>
        </row>
        <row r="271">
          <cell r="A271">
            <v>241375</v>
          </cell>
          <cell r="C271" t="str">
            <v>Sales Taxes Payable</v>
          </cell>
          <cell r="D271">
            <v>73329.61</v>
          </cell>
          <cell r="F271">
            <v>-201292.1</v>
          </cell>
          <cell r="H271">
            <v>274621.71000000002</v>
          </cell>
        </row>
        <row r="272">
          <cell r="A272">
            <v>241750</v>
          </cell>
          <cell r="C272" t="str">
            <v>PG County Energy Tax Payable</v>
          </cell>
          <cell r="D272">
            <v>-7320778.8499999996</v>
          </cell>
          <cell r="F272">
            <v>-5938644.0700000003</v>
          </cell>
          <cell r="H272">
            <v>-1382134.7799999993</v>
          </cell>
        </row>
        <row r="273">
          <cell r="A273">
            <v>242000</v>
          </cell>
          <cell r="C273" t="str">
            <v>Accrued Liab-General</v>
          </cell>
          <cell r="D273">
            <v>-892127.59</v>
          </cell>
          <cell r="F273">
            <v>-72914309.219999999</v>
          </cell>
          <cell r="H273">
            <v>72022181.629999995</v>
          </cell>
        </row>
        <row r="274">
          <cell r="A274">
            <v>242009</v>
          </cell>
          <cell r="C274" t="str">
            <v>Accrued Liab-Environmental Site Exp - S</v>
          </cell>
          <cell r="D274">
            <v>-65000</v>
          </cell>
          <cell r="F274">
            <v>-85000</v>
          </cell>
          <cell r="H274">
            <v>20000</v>
          </cell>
        </row>
        <row r="275">
          <cell r="A275">
            <v>242018</v>
          </cell>
          <cell r="C275" t="str">
            <v>Accrued Liab-Environmental Fees</v>
          </cell>
          <cell r="D275">
            <v>-524030.78</v>
          </cell>
          <cell r="F275">
            <v>-564280.77</v>
          </cell>
          <cell r="H275">
            <v>40249.989999999991</v>
          </cell>
        </row>
        <row r="276">
          <cell r="A276">
            <v>242200</v>
          </cell>
          <cell r="C276" t="str">
            <v>Accrued Liab-Required Health Claims Res</v>
          </cell>
          <cell r="D276">
            <v>-1425050</v>
          </cell>
          <cell r="F276">
            <v>-1670899</v>
          </cell>
          <cell r="H276">
            <v>245849</v>
          </cell>
        </row>
        <row r="277">
          <cell r="A277">
            <v>242201</v>
          </cell>
          <cell r="C277" t="str">
            <v>Accrued Liab-General Liability</v>
          </cell>
          <cell r="D277">
            <v>-1446713.51</v>
          </cell>
          <cell r="F277">
            <v>-1257933.5900000001</v>
          </cell>
          <cell r="H277">
            <v>-188779.91999999993</v>
          </cell>
        </row>
        <row r="278">
          <cell r="A278">
            <v>242202</v>
          </cell>
          <cell r="C278" t="str">
            <v>Accrued Liabilities - Workers Comp - Cu</v>
          </cell>
          <cell r="D278">
            <v>-4607990.21</v>
          </cell>
          <cell r="F278">
            <v>-4989976.37</v>
          </cell>
          <cell r="H278">
            <v>381986.16000000015</v>
          </cell>
        </row>
        <row r="279">
          <cell r="A279">
            <v>242204</v>
          </cell>
          <cell r="C279" t="str">
            <v>Accrued Liab-Auto Liability</v>
          </cell>
          <cell r="D279">
            <v>-695040.76</v>
          </cell>
          <cell r="F279">
            <v>-500000</v>
          </cell>
          <cell r="H279">
            <v>-195040.76</v>
          </cell>
        </row>
        <row r="280">
          <cell r="A280">
            <v>242208</v>
          </cell>
          <cell r="C280" t="str">
            <v>Accrued Liabilities - Disability - Curr</v>
          </cell>
          <cell r="D280">
            <v>-1895830.2</v>
          </cell>
          <cell r="F280">
            <v>-1405273.63</v>
          </cell>
          <cell r="H280">
            <v>-490556.57000000007</v>
          </cell>
        </row>
        <row r="281">
          <cell r="A281">
            <v>242209</v>
          </cell>
          <cell r="C281" t="str">
            <v>Accrued Liabilities - Surviving Spouse</v>
          </cell>
          <cell r="D281">
            <v>-68128.320000000007</v>
          </cell>
          <cell r="F281">
            <v>0</v>
          </cell>
          <cell r="H281">
            <v>-68128.320000000007</v>
          </cell>
        </row>
        <row r="282">
          <cell r="A282">
            <v>242300</v>
          </cell>
          <cell r="C282" t="str">
            <v>Accrued Liab-Unclaimed Monies</v>
          </cell>
          <cell r="D282">
            <v>-738880.57</v>
          </cell>
          <cell r="F282">
            <v>-622422.66</v>
          </cell>
          <cell r="H282">
            <v>-116457.90999999992</v>
          </cell>
        </row>
        <row r="283">
          <cell r="A283">
            <v>242350</v>
          </cell>
          <cell r="C283" t="str">
            <v>Accrued Liab - Reliable Energy Trust Fu</v>
          </cell>
          <cell r="D283">
            <v>0</v>
          </cell>
          <cell r="F283">
            <v>-2238502.86</v>
          </cell>
          <cell r="H283">
            <v>2238502.86</v>
          </cell>
        </row>
        <row r="284">
          <cell r="A284">
            <v>242400</v>
          </cell>
          <cell r="C284" t="str">
            <v>Accrued Liab-AIP</v>
          </cell>
          <cell r="D284">
            <v>-2364572.9900000002</v>
          </cell>
          <cell r="F284">
            <v>0</v>
          </cell>
          <cell r="H284">
            <v>-2364572.9900000002</v>
          </cell>
        </row>
        <row r="285">
          <cell r="A285">
            <v>242415</v>
          </cell>
          <cell r="C285" t="str">
            <v>Accrued Severance</v>
          </cell>
          <cell r="D285">
            <v>-20234.07</v>
          </cell>
          <cell r="F285">
            <v>-1479294.18</v>
          </cell>
          <cell r="H285">
            <v>1459060.1099999999</v>
          </cell>
        </row>
        <row r="286">
          <cell r="A286">
            <v>242440</v>
          </cell>
          <cell r="C286" t="str">
            <v>Accrued Liability - Directors' Fees - C</v>
          </cell>
          <cell r="D286">
            <v>-104000</v>
          </cell>
          <cell r="F286">
            <v>-104000</v>
          </cell>
          <cell r="H286">
            <v>0</v>
          </cell>
        </row>
        <row r="287">
          <cell r="A287">
            <v>242442</v>
          </cell>
          <cell r="C287" t="str">
            <v>Accrued Liability - Term/Employ Contrac</v>
          </cell>
          <cell r="D287">
            <v>-171028.56</v>
          </cell>
          <cell r="F287">
            <v>-171028.56</v>
          </cell>
          <cell r="H287">
            <v>0</v>
          </cell>
        </row>
        <row r="288">
          <cell r="A288">
            <v>242449</v>
          </cell>
          <cell r="C288" t="str">
            <v>Accrued Liabilities - SERP - Current</v>
          </cell>
          <cell r="D288">
            <v>-1037181</v>
          </cell>
          <cell r="F288">
            <v>0</v>
          </cell>
          <cell r="H288">
            <v>-1037181</v>
          </cell>
        </row>
        <row r="289">
          <cell r="A289">
            <v>242461</v>
          </cell>
          <cell r="C289" t="str">
            <v>Accrued Liab-Safety Incentive</v>
          </cell>
          <cell r="D289">
            <v>-276422.14</v>
          </cell>
          <cell r="F289">
            <v>-304558.2</v>
          </cell>
          <cell r="H289">
            <v>28136.059999999998</v>
          </cell>
        </row>
        <row r="290">
          <cell r="A290">
            <v>242466</v>
          </cell>
          <cell r="C290" t="str">
            <v>Accrued Liability - Prime Rate Deferred</v>
          </cell>
          <cell r="D290">
            <v>-1191.1199999999999</v>
          </cell>
          <cell r="F290">
            <v>-5329.06</v>
          </cell>
          <cell r="H290">
            <v>4137.9400000000005</v>
          </cell>
        </row>
        <row r="291">
          <cell r="A291">
            <v>242467</v>
          </cell>
          <cell r="C291" t="str">
            <v>Accrued Liability - Executive</v>
          </cell>
          <cell r="D291">
            <v>-77566.289999999994</v>
          </cell>
          <cell r="F291">
            <v>0</v>
          </cell>
          <cell r="H291">
            <v>-77566.289999999994</v>
          </cell>
        </row>
        <row r="292">
          <cell r="A292">
            <v>242497</v>
          </cell>
          <cell r="C292" t="str">
            <v>Accrued Liab-Sick Pay Carryover</v>
          </cell>
          <cell r="D292">
            <v>-6491635.5</v>
          </cell>
          <cell r="F292">
            <v>-6102686.3399999999</v>
          </cell>
          <cell r="H292">
            <v>-388949.16000000015</v>
          </cell>
        </row>
        <row r="293">
          <cell r="A293">
            <v>242498</v>
          </cell>
          <cell r="C293" t="str">
            <v>Accrued Liab-Vacation</v>
          </cell>
          <cell r="D293">
            <v>-8910628.6799999997</v>
          </cell>
          <cell r="F293">
            <v>-8977717.7699999996</v>
          </cell>
          <cell r="H293">
            <v>67089.089999999851</v>
          </cell>
        </row>
        <row r="294">
          <cell r="A294">
            <v>242531</v>
          </cell>
          <cell r="C294" t="str">
            <v>Accrued Liab - Cashier's Account</v>
          </cell>
          <cell r="D294">
            <v>54764.72</v>
          </cell>
          <cell r="F294">
            <v>-187069.1</v>
          </cell>
          <cell r="H294">
            <v>241833.82</v>
          </cell>
        </row>
        <row r="295">
          <cell r="A295">
            <v>242540</v>
          </cell>
          <cell r="C295" t="str">
            <v>Accrued Liab-Unclaimed Monies - Escheat</v>
          </cell>
          <cell r="D295">
            <v>-227956.09</v>
          </cell>
          <cell r="F295">
            <v>-118883.85</v>
          </cell>
          <cell r="H295">
            <v>-109072.23999999999</v>
          </cell>
        </row>
        <row r="296">
          <cell r="A296">
            <v>242625</v>
          </cell>
          <cell r="C296" t="str">
            <v>Accrued Liab - Other Energy Purchased</v>
          </cell>
          <cell r="D296">
            <v>-29343.13</v>
          </cell>
          <cell r="F296">
            <v>-24897.22</v>
          </cell>
          <cell r="H296">
            <v>-4445.91</v>
          </cell>
        </row>
        <row r="297">
          <cell r="A297">
            <v>242634</v>
          </cell>
          <cell r="C297" t="str">
            <v>Accrued Liability - MD SOS Collateral</v>
          </cell>
          <cell r="D297">
            <v>-1200000</v>
          </cell>
          <cell r="F297">
            <v>0</v>
          </cell>
          <cell r="H297">
            <v>-1200000</v>
          </cell>
        </row>
        <row r="298">
          <cell r="A298">
            <v>242636</v>
          </cell>
          <cell r="C298" t="str">
            <v>Accrued Liability - Retail Supplier Dep</v>
          </cell>
          <cell r="D298">
            <v>-25494.37</v>
          </cell>
          <cell r="F298">
            <v>0</v>
          </cell>
          <cell r="H298">
            <v>-25494.37</v>
          </cell>
        </row>
        <row r="299">
          <cell r="A299">
            <v>253311</v>
          </cell>
          <cell r="C299" t="str">
            <v>Acc Liab - Deffered Comp ST - Active Pl</v>
          </cell>
          <cell r="D299">
            <v>-1000000</v>
          </cell>
          <cell r="F299">
            <v>0</v>
          </cell>
          <cell r="H299">
            <v>-1000000</v>
          </cell>
        </row>
        <row r="300">
          <cell r="A300">
            <v>253312</v>
          </cell>
          <cell r="C300" t="str">
            <v>Acc Liab - Deffered Comp ST -Old Plans</v>
          </cell>
          <cell r="D300">
            <v>-2670000</v>
          </cell>
          <cell r="F300">
            <v>0</v>
          </cell>
          <cell r="H300">
            <v>-2670000</v>
          </cell>
        </row>
        <row r="301">
          <cell r="A301" t="str">
            <v>Other</v>
          </cell>
          <cell r="D301">
            <v>-88903954.409999996</v>
          </cell>
          <cell r="F301">
            <v>-153570397.53</v>
          </cell>
          <cell r="H301">
            <v>64666443.120000005</v>
          </cell>
        </row>
        <row r="302">
          <cell r="H302">
            <v>0</v>
          </cell>
        </row>
        <row r="303">
          <cell r="A303" t="str">
            <v>Total</v>
          </cell>
          <cell r="D303">
            <v>-779442562.89999998</v>
          </cell>
          <cell r="F303">
            <v>-705627843.67999995</v>
          </cell>
          <cell r="H303">
            <v>-73814719.220000029</v>
          </cell>
        </row>
        <row r="304">
          <cell r="H304">
            <v>0</v>
          </cell>
        </row>
        <row r="305">
          <cell r="A305" t="str">
            <v>Deferred Credits</v>
          </cell>
          <cell r="H305">
            <v>0</v>
          </cell>
        </row>
        <row r="306">
          <cell r="H306">
            <v>0</v>
          </cell>
        </row>
        <row r="307">
          <cell r="A307">
            <v>254018</v>
          </cell>
          <cell r="C307" t="str">
            <v>Oth Regulated Liab - Removal Costs - FA</v>
          </cell>
          <cell r="D307">
            <v>-97642852</v>
          </cell>
          <cell r="F307">
            <v>-92672730</v>
          </cell>
          <cell r="H307">
            <v>-4970122</v>
          </cell>
        </row>
        <row r="308">
          <cell r="A308">
            <v>254170</v>
          </cell>
          <cell r="C308" t="str">
            <v>Other Reg Liabilities - Divestiture Gai</v>
          </cell>
          <cell r="D308">
            <v>-859629.22</v>
          </cell>
          <cell r="F308">
            <v>-859629.22</v>
          </cell>
          <cell r="H308">
            <v>0</v>
          </cell>
        </row>
        <row r="309">
          <cell r="A309">
            <v>254171</v>
          </cell>
          <cell r="C309" t="str">
            <v>Oth Reg Liab - Generation Procurement C</v>
          </cell>
          <cell r="D309">
            <v>0</v>
          </cell>
          <cell r="F309">
            <v>-4585355.78</v>
          </cell>
          <cell r="H309">
            <v>4585355.78</v>
          </cell>
        </row>
        <row r="310">
          <cell r="A310">
            <v>254172</v>
          </cell>
          <cell r="C310" t="str">
            <v>Oth Reg Liab - Generation Procurement C</v>
          </cell>
          <cell r="D310">
            <v>-912469.71</v>
          </cell>
          <cell r="F310">
            <v>-12519204.699999999</v>
          </cell>
          <cell r="H310">
            <v>11606734.989999998</v>
          </cell>
        </row>
        <row r="311">
          <cell r="A311">
            <v>254173</v>
          </cell>
          <cell r="C311" t="str">
            <v>Regulatory Liability - Mirant Settlemen</v>
          </cell>
          <cell r="D311">
            <v>-414611959.69</v>
          </cell>
          <cell r="F311">
            <v>0</v>
          </cell>
          <cell r="H311">
            <v>-414611959.69</v>
          </cell>
        </row>
        <row r="312">
          <cell r="A312">
            <v>254250</v>
          </cell>
          <cell r="C312" t="str">
            <v>Oth Reg Liab - Asset Retirement Obligat</v>
          </cell>
          <cell r="D312">
            <v>-362650</v>
          </cell>
          <cell r="F312">
            <v>-334022</v>
          </cell>
          <cell r="H312">
            <v>-28628</v>
          </cell>
        </row>
        <row r="313">
          <cell r="A313">
            <v>254521</v>
          </cell>
          <cell r="C313" t="str">
            <v>Other Reg Liability - MD SOS Transmissi</v>
          </cell>
          <cell r="D313">
            <v>0</v>
          </cell>
          <cell r="F313">
            <v>-771985.81</v>
          </cell>
          <cell r="H313">
            <v>771985.81</v>
          </cell>
        </row>
        <row r="314">
          <cell r="A314">
            <v>254524</v>
          </cell>
          <cell r="C314" t="str">
            <v>Other Regulatory Liability - DC SOS Ene</v>
          </cell>
          <cell r="D314">
            <v>0</v>
          </cell>
          <cell r="F314">
            <v>-1488632.82</v>
          </cell>
          <cell r="H314">
            <v>1488632.82</v>
          </cell>
        </row>
        <row r="315">
          <cell r="A315">
            <v>254525</v>
          </cell>
          <cell r="C315" t="str">
            <v>Other Reg Liability - DC SOS Transmissi</v>
          </cell>
          <cell r="D315">
            <v>-6724810.9000000004</v>
          </cell>
          <cell r="F315">
            <v>-3598988.88</v>
          </cell>
          <cell r="H315">
            <v>-3125822.0200000005</v>
          </cell>
        </row>
        <row r="316">
          <cell r="A316">
            <v>254900</v>
          </cell>
          <cell r="C316" t="str">
            <v>SFAS109-Regulatory Liability Electric</v>
          </cell>
          <cell r="D316">
            <v>-21351956.25</v>
          </cell>
          <cell r="F316">
            <v>-29931145.23</v>
          </cell>
          <cell r="H316">
            <v>8579188.9800000004</v>
          </cell>
        </row>
        <row r="317">
          <cell r="A317" t="str">
            <v>Regulatory Liabilities</v>
          </cell>
          <cell r="D317">
            <v>-542466327.76999998</v>
          </cell>
          <cell r="F317">
            <v>-146761694.44</v>
          </cell>
          <cell r="H317">
            <v>-395704633.32999998</v>
          </cell>
        </row>
        <row r="318">
          <cell r="H318">
            <v>0</v>
          </cell>
        </row>
        <row r="319">
          <cell r="A319">
            <v>190050</v>
          </cell>
          <cell r="C319" t="str">
            <v>Deferred Income Tax - Federal - NOL's -</v>
          </cell>
          <cell r="D319">
            <v>-2347112</v>
          </cell>
          <cell r="F319">
            <v>-2347112</v>
          </cell>
          <cell r="H319">
            <v>0</v>
          </cell>
        </row>
        <row r="320">
          <cell r="A320">
            <v>190100</v>
          </cell>
          <cell r="C320" t="str">
            <v>Def Inc Tx-Acc Fed Def Inc Tax</v>
          </cell>
          <cell r="D320">
            <v>180179403.84999999</v>
          </cell>
          <cell r="F320">
            <v>160135613.75</v>
          </cell>
          <cell r="H320">
            <v>20043790.099999994</v>
          </cell>
        </row>
        <row r="321">
          <cell r="A321">
            <v>190200</v>
          </cell>
          <cell r="C321" t="str">
            <v>Def Inc Tx-Acc State Def Inc Tax</v>
          </cell>
          <cell r="D321">
            <v>29813096.760000002</v>
          </cell>
          <cell r="F321">
            <v>24756794.379999999</v>
          </cell>
          <cell r="H321">
            <v>5056302.3800000027</v>
          </cell>
        </row>
        <row r="322">
          <cell r="A322">
            <v>190250</v>
          </cell>
          <cell r="C322" t="str">
            <v>Deferred Income Tax Asset-State-NOL</v>
          </cell>
          <cell r="D322">
            <v>6706033</v>
          </cell>
          <cell r="F322">
            <v>6706033</v>
          </cell>
          <cell r="H322">
            <v>0</v>
          </cell>
        </row>
        <row r="323">
          <cell r="A323">
            <v>190500</v>
          </cell>
          <cell r="C323" t="str">
            <v>Def Inc Tx-Investment Tax Credit-Federa</v>
          </cell>
          <cell r="D323">
            <v>10975244.65</v>
          </cell>
          <cell r="F323">
            <v>17260169</v>
          </cell>
          <cell r="H323">
            <v>-6284924.3499999996</v>
          </cell>
        </row>
        <row r="324">
          <cell r="A324">
            <v>190510</v>
          </cell>
          <cell r="C324" t="str">
            <v>Def Inc Tx-Investment Tax Credit-State</v>
          </cell>
          <cell r="D324">
            <v>760159.91</v>
          </cell>
          <cell r="F324">
            <v>0</v>
          </cell>
          <cell r="H324">
            <v>760159.91</v>
          </cell>
        </row>
        <row r="325">
          <cell r="A325">
            <v>282100</v>
          </cell>
          <cell r="C325" t="str">
            <v>Def Inc Tx - Property - Fed Def Inc Tax</v>
          </cell>
          <cell r="D325">
            <v>-651821030.90999997</v>
          </cell>
          <cell r="F325">
            <v>-638459778.74000001</v>
          </cell>
          <cell r="H325">
            <v>-13361252.169999957</v>
          </cell>
        </row>
        <row r="326">
          <cell r="A326">
            <v>282200</v>
          </cell>
          <cell r="C326" t="str">
            <v>Def Inc Tx - Property - State Def Inc T</v>
          </cell>
          <cell r="D326">
            <v>-82132945.480000004</v>
          </cell>
          <cell r="F326">
            <v>-86651572.480000004</v>
          </cell>
          <cell r="H326">
            <v>4518627</v>
          </cell>
        </row>
        <row r="327">
          <cell r="A327">
            <v>283100</v>
          </cell>
          <cell r="C327" t="str">
            <v>Def Inc Tax-Other-Fed Def Inc Tax</v>
          </cell>
          <cell r="D327">
            <v>-96125984.049999997</v>
          </cell>
          <cell r="F327">
            <v>-104099069.86</v>
          </cell>
          <cell r="H327">
            <v>7973085.8100000024</v>
          </cell>
        </row>
        <row r="328">
          <cell r="A328">
            <v>283150</v>
          </cell>
          <cell r="C328" t="str">
            <v>Deferred Inc Tax Liab-Federal-UTPs/Eff</v>
          </cell>
          <cell r="D328">
            <v>-2692242.49</v>
          </cell>
          <cell r="F328">
            <v>0</v>
          </cell>
          <cell r="H328">
            <v>-2692242.49</v>
          </cell>
        </row>
        <row r="329">
          <cell r="A329">
            <v>283200</v>
          </cell>
          <cell r="C329" t="str">
            <v>Def Inc Tax-Other-State Def Inc Tax</v>
          </cell>
          <cell r="D329">
            <v>-12507526.939999999</v>
          </cell>
          <cell r="F329">
            <v>-13550916.48</v>
          </cell>
          <cell r="H329">
            <v>1043389.540000001</v>
          </cell>
        </row>
        <row r="330">
          <cell r="A330" t="str">
            <v>Deferred Income Taxes</v>
          </cell>
          <cell r="D330">
            <v>-619192903.70000005</v>
          </cell>
          <cell r="F330">
            <v>-636249839.42999995</v>
          </cell>
          <cell r="H330">
            <v>17056935.7299999</v>
          </cell>
        </row>
        <row r="331">
          <cell r="H331">
            <v>0</v>
          </cell>
        </row>
        <row r="332">
          <cell r="A332">
            <v>255000</v>
          </cell>
          <cell r="C332" t="str">
            <v>Accumulated Deferred Investment Tax Cre</v>
          </cell>
          <cell r="D332">
            <v>-12491863</v>
          </cell>
          <cell r="F332">
            <v>-14526247</v>
          </cell>
          <cell r="H332">
            <v>2034384</v>
          </cell>
        </row>
        <row r="333">
          <cell r="A333" t="str">
            <v>Deferred Investment Tax Credit</v>
          </cell>
          <cell r="D333">
            <v>-12491863</v>
          </cell>
          <cell r="F333">
            <v>-14526247</v>
          </cell>
          <cell r="H333">
            <v>2034384</v>
          </cell>
        </row>
        <row r="334">
          <cell r="H334">
            <v>0</v>
          </cell>
        </row>
        <row r="335">
          <cell r="A335">
            <v>283700</v>
          </cell>
          <cell r="C335" t="str">
            <v>FIN48 Federal Interest &amp; Tax Liability-</v>
          </cell>
          <cell r="D335">
            <v>-900151.39</v>
          </cell>
          <cell r="F335">
            <v>0</v>
          </cell>
          <cell r="H335">
            <v>-900151.39</v>
          </cell>
        </row>
        <row r="336">
          <cell r="A336">
            <v>283750</v>
          </cell>
          <cell r="C336" t="str">
            <v>FIN48 State Interest &amp; Tax Liability-No</v>
          </cell>
          <cell r="D336">
            <v>-578286.04</v>
          </cell>
          <cell r="F336">
            <v>0</v>
          </cell>
          <cell r="H336">
            <v>-578286.04</v>
          </cell>
        </row>
        <row r="337">
          <cell r="A337" t="str">
            <v>Interest &amp; Tax Liab-Uncertain Tax Positions</v>
          </cell>
          <cell r="D337">
            <v>-1478437.43</v>
          </cell>
          <cell r="F337">
            <v>0</v>
          </cell>
          <cell r="H337">
            <v>-1478437.43</v>
          </cell>
        </row>
        <row r="338">
          <cell r="H338">
            <v>0</v>
          </cell>
        </row>
        <row r="339">
          <cell r="A339">
            <v>283710</v>
          </cell>
          <cell r="C339" t="str">
            <v>Federal Income Tax Payable-Non-current</v>
          </cell>
          <cell r="D339">
            <v>-104822715.04000001</v>
          </cell>
          <cell r="F339">
            <v>0</v>
          </cell>
          <cell r="H339">
            <v>-104822715.04000001</v>
          </cell>
        </row>
        <row r="340">
          <cell r="A340">
            <v>283760</v>
          </cell>
          <cell r="C340" t="str">
            <v>State Income Tax Payable-Non-current</v>
          </cell>
          <cell r="D340">
            <v>-24175915.789999999</v>
          </cell>
          <cell r="F340">
            <v>0</v>
          </cell>
          <cell r="H340">
            <v>-24175915.789999999</v>
          </cell>
        </row>
        <row r="341">
          <cell r="A341" t="str">
            <v>Income Taxes Payable</v>
          </cell>
          <cell r="D341">
            <v>-128998630.83</v>
          </cell>
          <cell r="F341">
            <v>0</v>
          </cell>
          <cell r="H341">
            <v>-128998630.83</v>
          </cell>
        </row>
        <row r="342">
          <cell r="H342">
            <v>0</v>
          </cell>
        </row>
        <row r="343">
          <cell r="A343">
            <v>242212</v>
          </cell>
          <cell r="C343" t="str">
            <v>Accrued Liabilities - Workers Comp - Lo</v>
          </cell>
          <cell r="D343">
            <v>-22480988.789999999</v>
          </cell>
          <cell r="F343">
            <v>-19872171.109999999</v>
          </cell>
          <cell r="H343">
            <v>-2608817.6799999997</v>
          </cell>
        </row>
        <row r="344">
          <cell r="A344">
            <v>242218</v>
          </cell>
          <cell r="C344" t="str">
            <v>Accrued Liabilities - Disability - Long</v>
          </cell>
          <cell r="D344">
            <v>-9672665.5999999996</v>
          </cell>
          <cell r="F344">
            <v>-10479383.970000001</v>
          </cell>
          <cell r="H344">
            <v>806718.37000000104</v>
          </cell>
        </row>
        <row r="345">
          <cell r="A345">
            <v>242219</v>
          </cell>
          <cell r="C345" t="str">
            <v>Accrued Liabilities - Surviving Spouse</v>
          </cell>
          <cell r="D345">
            <v>-665385.68000000005</v>
          </cell>
          <cell r="F345">
            <v>0</v>
          </cell>
          <cell r="H345">
            <v>-665385.68000000005</v>
          </cell>
        </row>
        <row r="346">
          <cell r="A346">
            <v>242410</v>
          </cell>
          <cell r="C346" t="str">
            <v>Acc Liab - Deffered Comp-Old Plans</v>
          </cell>
          <cell r="D346">
            <v>0</v>
          </cell>
          <cell r="F346">
            <v>-18886044.149999999</v>
          </cell>
          <cell r="H346">
            <v>18886044.149999999</v>
          </cell>
        </row>
        <row r="347">
          <cell r="A347">
            <v>242441</v>
          </cell>
          <cell r="C347" t="str">
            <v>Accrued Liability - Directors' Fees - L</v>
          </cell>
          <cell r="D347">
            <v>-254393</v>
          </cell>
          <cell r="F347">
            <v>-339363</v>
          </cell>
          <cell r="H347">
            <v>84970</v>
          </cell>
        </row>
        <row r="348">
          <cell r="A348">
            <v>242443</v>
          </cell>
          <cell r="C348" t="str">
            <v>Accrued Liability - Term/Employ Contrac</v>
          </cell>
          <cell r="D348">
            <v>-1794812.06</v>
          </cell>
          <cell r="F348">
            <v>-1905605.06</v>
          </cell>
          <cell r="H348">
            <v>110793</v>
          </cell>
        </row>
        <row r="349">
          <cell r="A349">
            <v>242450</v>
          </cell>
          <cell r="C349" t="str">
            <v>Accrued Liab-SERP</v>
          </cell>
          <cell r="D349">
            <v>-1631828.12</v>
          </cell>
          <cell r="F349">
            <v>-1703013.88</v>
          </cell>
          <cell r="H349">
            <v>71185.759999999776</v>
          </cell>
        </row>
        <row r="350">
          <cell r="A350">
            <v>242465</v>
          </cell>
          <cell r="C350" t="str">
            <v>Acc Liab - Deffered Comp - Active Plans</v>
          </cell>
          <cell r="D350">
            <v>0</v>
          </cell>
          <cell r="F350">
            <v>-5037706.41</v>
          </cell>
          <cell r="H350">
            <v>5037706.41</v>
          </cell>
        </row>
        <row r="351">
          <cell r="A351">
            <v>242611</v>
          </cell>
          <cell r="C351" t="str">
            <v>Accrued Liab-OPEB</v>
          </cell>
          <cell r="D351">
            <v>-57351015.609999999</v>
          </cell>
          <cell r="F351">
            <v>-69320331.790000007</v>
          </cell>
          <cell r="H351">
            <v>11969316.180000007</v>
          </cell>
        </row>
        <row r="352">
          <cell r="A352">
            <v>253000</v>
          </cell>
          <cell r="C352" t="str">
            <v>Deferred Credits-General</v>
          </cell>
          <cell r="D352">
            <v>-1026282.3</v>
          </cell>
          <cell r="F352">
            <v>-1023299.89</v>
          </cell>
          <cell r="H352">
            <v>-2982.4100000000326</v>
          </cell>
        </row>
        <row r="353">
          <cell r="A353">
            <v>253020</v>
          </cell>
          <cell r="C353" t="str">
            <v>Deferred Credit-Customer Deposits-Spec</v>
          </cell>
          <cell r="D353">
            <v>-55200.03</v>
          </cell>
          <cell r="F353">
            <v>-75299.850000000006</v>
          </cell>
          <cell r="H353">
            <v>20099.820000000007</v>
          </cell>
        </row>
        <row r="354">
          <cell r="A354">
            <v>253021</v>
          </cell>
          <cell r="C354" t="str">
            <v>Deferred Credit-Customer Deposits-Spec</v>
          </cell>
          <cell r="D354">
            <v>-3038085.4</v>
          </cell>
          <cell r="F354">
            <v>-918205.7</v>
          </cell>
          <cell r="H354">
            <v>-2119879.7000000002</v>
          </cell>
        </row>
        <row r="355">
          <cell r="A355">
            <v>253023</v>
          </cell>
          <cell r="C355" t="str">
            <v>Deferred Credit-Special Billing</v>
          </cell>
          <cell r="D355">
            <v>-783336.1</v>
          </cell>
          <cell r="F355">
            <v>-640206.6</v>
          </cell>
          <cell r="H355">
            <v>-143129.5</v>
          </cell>
        </row>
        <row r="356">
          <cell r="A356">
            <v>253028</v>
          </cell>
          <cell r="C356" t="str">
            <v>Deferred Credit - CIS Transfers</v>
          </cell>
          <cell r="D356">
            <v>-27398.240000000002</v>
          </cell>
          <cell r="F356">
            <v>-49399.65</v>
          </cell>
          <cell r="H356">
            <v>22001.41</v>
          </cell>
        </row>
        <row r="357">
          <cell r="A357">
            <v>253307</v>
          </cell>
          <cell r="C357" t="str">
            <v>Acc Liab - Deffered Comp LT -Old Plans</v>
          </cell>
          <cell r="D357">
            <v>-18678940.559999999</v>
          </cell>
          <cell r="F357">
            <v>0</v>
          </cell>
          <cell r="H357">
            <v>-18678940.559999999</v>
          </cell>
        </row>
        <row r="358">
          <cell r="A358">
            <v>253310</v>
          </cell>
          <cell r="C358" t="str">
            <v>Acc Liab - Deffered Comp LT - Active Pl</v>
          </cell>
          <cell r="D358">
            <v>-3430219.72</v>
          </cell>
          <cell r="F358">
            <v>0</v>
          </cell>
          <cell r="H358">
            <v>-3430219.72</v>
          </cell>
        </row>
        <row r="359">
          <cell r="A359">
            <v>253370</v>
          </cell>
          <cell r="C359" t="str">
            <v>Deferred Credits - Safe Harbor Leases</v>
          </cell>
          <cell r="D359">
            <v>0</v>
          </cell>
          <cell r="F359">
            <v>-188133.39</v>
          </cell>
          <cell r="H359">
            <v>188133.39</v>
          </cell>
        </row>
        <row r="360">
          <cell r="A360">
            <v>254000</v>
          </cell>
          <cell r="C360" t="str">
            <v>Other Long-Term Liabilities</v>
          </cell>
          <cell r="D360">
            <v>-2750000</v>
          </cell>
          <cell r="F360">
            <v>-2500000</v>
          </cell>
          <cell r="H360">
            <v>-250000</v>
          </cell>
        </row>
        <row r="361">
          <cell r="A361">
            <v>254201</v>
          </cell>
          <cell r="C361" t="str">
            <v>Accrued Liab-Environmental Site Exp - L</v>
          </cell>
          <cell r="D361">
            <v>-2352000.27</v>
          </cell>
          <cell r="F361">
            <v>-2415000.27</v>
          </cell>
          <cell r="H361">
            <v>63000</v>
          </cell>
        </row>
        <row r="362">
          <cell r="A362" t="str">
            <v>Other</v>
          </cell>
          <cell r="D362">
            <v>-125992551.48</v>
          </cell>
          <cell r="F362">
            <v>-135353164.72</v>
          </cell>
          <cell r="H362">
            <v>9360613.2399999946</v>
          </cell>
        </row>
        <row r="363">
          <cell r="H363">
            <v>0</v>
          </cell>
        </row>
        <row r="364">
          <cell r="A364" t="str">
            <v>Total</v>
          </cell>
          <cell r="D364">
            <v>-1430620714.21</v>
          </cell>
          <cell r="F364">
            <v>-932890945.59000003</v>
          </cell>
          <cell r="H364">
            <v>-497729768.62</v>
          </cell>
        </row>
        <row r="365">
          <cell r="H365">
            <v>0</v>
          </cell>
        </row>
        <row r="366">
          <cell r="A366" t="str">
            <v>Long-term Debt</v>
          </cell>
          <cell r="H366">
            <v>0</v>
          </cell>
        </row>
        <row r="367">
          <cell r="H367">
            <v>0</v>
          </cell>
        </row>
        <row r="368">
          <cell r="A368">
            <v>221100</v>
          </cell>
          <cell r="C368" t="str">
            <v>Bonds Payable - First Mortage Bonds</v>
          </cell>
          <cell r="D368">
            <v>-1063800000</v>
          </cell>
          <cell r="F368">
            <v>-941800000</v>
          </cell>
          <cell r="H368">
            <v>-122000000</v>
          </cell>
        </row>
        <row r="369">
          <cell r="A369">
            <v>224200</v>
          </cell>
          <cell r="C369" t="str">
            <v>Other Long-Term Debt - Medium Term Note</v>
          </cell>
          <cell r="D369">
            <v>-50000000</v>
          </cell>
          <cell r="F369">
            <v>-50000000</v>
          </cell>
          <cell r="H369">
            <v>0</v>
          </cell>
        </row>
        <row r="370">
          <cell r="A370">
            <v>226000</v>
          </cell>
          <cell r="C370" t="str">
            <v>Bonds Payable-Unamortized Discount - Ge</v>
          </cell>
          <cell r="D370">
            <v>2101919.0499999998</v>
          </cell>
          <cell r="F370">
            <v>1825500.41</v>
          </cell>
          <cell r="H370">
            <v>276418.6399999999</v>
          </cell>
        </row>
        <row r="371">
          <cell r="A371" t="str">
            <v>Long-term Debt</v>
          </cell>
          <cell r="D371">
            <v>-1111698080.95</v>
          </cell>
          <cell r="F371">
            <v>-989974499.59000003</v>
          </cell>
          <cell r="H371">
            <v>-121723581.36000001</v>
          </cell>
        </row>
        <row r="372">
          <cell r="H372">
            <v>0</v>
          </cell>
        </row>
        <row r="373">
          <cell r="A373">
            <v>227000</v>
          </cell>
          <cell r="C373" t="str">
            <v>Obligations under Capital Lease - Noncu</v>
          </cell>
          <cell r="D373">
            <v>-105179418.7</v>
          </cell>
          <cell r="F373">
            <v>-110930327.95999999</v>
          </cell>
          <cell r="H373">
            <v>5750909.2599999905</v>
          </cell>
        </row>
        <row r="374">
          <cell r="A374" t="str">
            <v>Long-term Capital Lease Obligation</v>
          </cell>
          <cell r="D374">
            <v>-105179418.7</v>
          </cell>
          <cell r="F374">
            <v>-110930327.95999999</v>
          </cell>
          <cell r="H374">
            <v>5750909.2599999905</v>
          </cell>
        </row>
        <row r="375">
          <cell r="H375">
            <v>0</v>
          </cell>
        </row>
        <row r="376">
          <cell r="A376" t="str">
            <v>Long-term Debt</v>
          </cell>
          <cell r="D376">
            <v>-1216877499.6500001</v>
          </cell>
          <cell r="F376">
            <v>-1100904827.55</v>
          </cell>
          <cell r="H376">
            <v>-115972672.10000014</v>
          </cell>
        </row>
        <row r="377">
          <cell r="H377">
            <v>0</v>
          </cell>
        </row>
        <row r="378">
          <cell r="A378" t="str">
            <v>Capitalization</v>
          </cell>
          <cell r="H378">
            <v>0</v>
          </cell>
        </row>
        <row r="379">
          <cell r="H379">
            <v>0</v>
          </cell>
        </row>
        <row r="380">
          <cell r="A380">
            <v>201000</v>
          </cell>
          <cell r="C380" t="str">
            <v>Common Stock Issued - General</v>
          </cell>
          <cell r="D380">
            <v>-1</v>
          </cell>
          <cell r="F380">
            <v>-1</v>
          </cell>
          <cell r="H380">
            <v>0</v>
          </cell>
        </row>
        <row r="381">
          <cell r="A381" t="str">
            <v>Common Stock</v>
          </cell>
          <cell r="D381">
            <v>-1</v>
          </cell>
          <cell r="F381">
            <v>-1</v>
          </cell>
          <cell r="H381">
            <v>0</v>
          </cell>
        </row>
        <row r="382">
          <cell r="H382">
            <v>0</v>
          </cell>
        </row>
        <row r="383">
          <cell r="A383">
            <v>207000</v>
          </cell>
          <cell r="C383" t="str">
            <v>Premium on Capital Stock - General</v>
          </cell>
          <cell r="D383">
            <v>-8100463.75</v>
          </cell>
          <cell r="F383">
            <v>-8100463.75</v>
          </cell>
          <cell r="H383">
            <v>0</v>
          </cell>
        </row>
        <row r="384">
          <cell r="A384">
            <v>209000</v>
          </cell>
          <cell r="C384" t="str">
            <v>Reduction in Par Value - Capital Stock</v>
          </cell>
          <cell r="D384">
            <v>-496274514</v>
          </cell>
          <cell r="F384">
            <v>-496274514</v>
          </cell>
          <cell r="H384">
            <v>0</v>
          </cell>
        </row>
        <row r="385">
          <cell r="A385">
            <v>210000</v>
          </cell>
          <cell r="C385" t="str">
            <v>Gain on Resale or Canc of Reacq Cap Stk</v>
          </cell>
          <cell r="D385">
            <v>-2509762.16</v>
          </cell>
          <cell r="F385">
            <v>-2509762.16</v>
          </cell>
          <cell r="H385">
            <v>0</v>
          </cell>
        </row>
        <row r="386">
          <cell r="A386">
            <v>211000</v>
          </cell>
          <cell r="C386" t="str">
            <v>Paid in Capital - General</v>
          </cell>
          <cell r="D386">
            <v>-26521141.920000002</v>
          </cell>
          <cell r="F386">
            <v>-24639705.920000002</v>
          </cell>
          <cell r="H386">
            <v>-1881436</v>
          </cell>
        </row>
        <row r="387">
          <cell r="A387" t="str">
            <v>Additional P.I.C. Common</v>
          </cell>
          <cell r="D387">
            <v>-533405881.82999998</v>
          </cell>
          <cell r="F387">
            <v>-531524445.82999998</v>
          </cell>
          <cell r="H387">
            <v>-1881436</v>
          </cell>
        </row>
        <row r="388">
          <cell r="H388">
            <v>0</v>
          </cell>
        </row>
        <row r="389">
          <cell r="A389">
            <v>216000</v>
          </cell>
          <cell r="C389" t="str">
            <v>Unappropriated Retained Earnings - Gene</v>
          </cell>
          <cell r="D389">
            <v>-557829996.01999998</v>
          </cell>
          <cell r="F389">
            <v>-574325376.19000006</v>
          </cell>
          <cell r="H389">
            <v>16495380.170000076</v>
          </cell>
        </row>
        <row r="390">
          <cell r="A390">
            <v>216200</v>
          </cell>
          <cell r="C390" t="str">
            <v>Dividends Declared-Common Stock</v>
          </cell>
          <cell r="D390">
            <v>86000000</v>
          </cell>
          <cell r="F390">
            <v>99000000</v>
          </cell>
          <cell r="H390">
            <v>-13000000</v>
          </cell>
        </row>
        <row r="391">
          <cell r="A391" t="str">
            <v>Retained Earnings</v>
          </cell>
          <cell r="D391">
            <v>-471829996.01999998</v>
          </cell>
          <cell r="F391">
            <v>-475325376.19</v>
          </cell>
          <cell r="H391">
            <v>3495380.1700000167</v>
          </cell>
        </row>
        <row r="392">
          <cell r="H392">
            <v>0</v>
          </cell>
        </row>
        <row r="393">
          <cell r="A393" t="str">
            <v>Total</v>
          </cell>
          <cell r="D393">
            <v>-1005235878.85</v>
          </cell>
          <cell r="F393">
            <v>-1006849823.02</v>
          </cell>
          <cell r="H393">
            <v>1613944.1699999571</v>
          </cell>
        </row>
        <row r="394">
          <cell r="H394">
            <v>0</v>
          </cell>
        </row>
        <row r="395">
          <cell r="A395" t="str">
            <v>Profit for the Period</v>
          </cell>
          <cell r="D395">
            <v>-125058872.2</v>
          </cell>
          <cell r="F395">
            <v>-84343909.959999993</v>
          </cell>
          <cell r="H395">
            <v>-40714962.24000001</v>
          </cell>
        </row>
        <row r="396">
          <cell r="H396">
            <v>0</v>
          </cell>
        </row>
        <row r="397">
          <cell r="A397" t="str">
            <v>Total Capitalization &amp; Liabilities</v>
          </cell>
          <cell r="D397">
            <v>-4557235527.8100004</v>
          </cell>
          <cell r="F397">
            <v>-3830617349.8000002</v>
          </cell>
          <cell r="H397">
            <v>-726618178.01000023</v>
          </cell>
        </row>
        <row r="398">
          <cell r="A398" t="str">
            <v>===================================</v>
          </cell>
          <cell r="H398">
            <v>0</v>
          </cell>
        </row>
        <row r="399">
          <cell r="H399">
            <v>0</v>
          </cell>
        </row>
        <row r="400">
          <cell r="H400">
            <v>0</v>
          </cell>
        </row>
        <row r="401">
          <cell r="H401">
            <v>0</v>
          </cell>
        </row>
        <row r="402">
          <cell r="H402">
            <v>0</v>
          </cell>
        </row>
        <row r="403">
          <cell r="H403">
            <v>0</v>
          </cell>
        </row>
        <row r="404">
          <cell r="H404">
            <v>0</v>
          </cell>
        </row>
        <row r="405">
          <cell r="B405" t="str">
            <v>****</v>
          </cell>
          <cell r="G405" t="str">
            <v>Amounts in</v>
          </cell>
          <cell r="H405">
            <v>0</v>
          </cell>
        </row>
        <row r="406">
          <cell r="H406">
            <v>0</v>
          </cell>
        </row>
        <row r="407">
          <cell r="A407" t="str">
            <v>Texts</v>
          </cell>
          <cell r="E407" t="str">
            <v>Comparison period</v>
          </cell>
          <cell r="H407">
            <v>0</v>
          </cell>
        </row>
        <row r="408">
          <cell r="E408" t="str">
            <v>(01.2006-12.2006)</v>
          </cell>
          <cell r="H408">
            <v>0</v>
          </cell>
        </row>
        <row r="409">
          <cell r="H409">
            <v>0</v>
          </cell>
        </row>
        <row r="410">
          <cell r="A410" t="str">
            <v>Income Statement</v>
          </cell>
          <cell r="H410">
            <v>0</v>
          </cell>
        </row>
        <row r="411">
          <cell r="A411" t="str">
            <v>================</v>
          </cell>
          <cell r="H411">
            <v>0</v>
          </cell>
        </row>
        <row r="412">
          <cell r="A412" t="str">
            <v>Operating Revenue</v>
          </cell>
          <cell r="H412">
            <v>0</v>
          </cell>
        </row>
        <row r="413">
          <cell r="H413">
            <v>0</v>
          </cell>
        </row>
        <row r="414">
          <cell r="A414">
            <v>511100</v>
          </cell>
          <cell r="C414" t="str">
            <v>Rev-Residential Electric</v>
          </cell>
          <cell r="D414">
            <v>-1028026029.6</v>
          </cell>
          <cell r="F414">
            <v>-845553256.47000003</v>
          </cell>
          <cell r="H414">
            <v>-182472773.13</v>
          </cell>
        </row>
        <row r="415">
          <cell r="A415">
            <v>511150</v>
          </cell>
          <cell r="C415" t="str">
            <v>Rev-Residential Electric-Administrative</v>
          </cell>
          <cell r="D415">
            <v>13365583.810000001</v>
          </cell>
          <cell r="F415">
            <v>13498807.960000001</v>
          </cell>
          <cell r="H415">
            <v>-133224.15000000037</v>
          </cell>
        </row>
        <row r="416">
          <cell r="A416">
            <v>511175</v>
          </cell>
          <cell r="C416" t="str">
            <v>Rev-Residential-Procurement Cost Adjust</v>
          </cell>
          <cell r="D416">
            <v>-19012212.440000001</v>
          </cell>
          <cell r="F416">
            <v>-22673628.57</v>
          </cell>
          <cell r="H416">
            <v>3661416.129999999</v>
          </cell>
        </row>
        <row r="417">
          <cell r="A417">
            <v>511220</v>
          </cell>
          <cell r="C417" t="str">
            <v>Revenue - Bill Stabilization Adjustment</v>
          </cell>
          <cell r="D417">
            <v>-3282534.07</v>
          </cell>
          <cell r="F417">
            <v>0</v>
          </cell>
          <cell r="H417">
            <v>-3282534.07</v>
          </cell>
        </row>
        <row r="418">
          <cell r="A418">
            <v>511300</v>
          </cell>
          <cell r="C418" t="str">
            <v>Rev-Res Elec - Unbilled</v>
          </cell>
          <cell r="D418">
            <v>-1658905</v>
          </cell>
          <cell r="F418">
            <v>-1247086.42</v>
          </cell>
          <cell r="H418">
            <v>-411818.58000000007</v>
          </cell>
        </row>
        <row r="419">
          <cell r="A419">
            <v>511320</v>
          </cell>
          <cell r="C419" t="str">
            <v>Rev - Bill Stabilization Adjustment - U</v>
          </cell>
          <cell r="D419">
            <v>-3402598.13</v>
          </cell>
          <cell r="F419">
            <v>0</v>
          </cell>
          <cell r="H419">
            <v>-3402598.13</v>
          </cell>
        </row>
        <row r="420">
          <cell r="A420">
            <v>511350</v>
          </cell>
          <cell r="C420" t="str">
            <v>Rev-Res Elec - Administrative Credit -</v>
          </cell>
          <cell r="D420">
            <v>-18876</v>
          </cell>
          <cell r="F420">
            <v>-265214.13</v>
          </cell>
          <cell r="H420">
            <v>246338.13</v>
          </cell>
        </row>
        <row r="421">
          <cell r="A421">
            <v>511375</v>
          </cell>
          <cell r="C421" t="str">
            <v>Rev-Res Elec-Procurement Cost Adj - SOS</v>
          </cell>
          <cell r="D421">
            <v>-73903</v>
          </cell>
          <cell r="F421">
            <v>-266187.40000000002</v>
          </cell>
          <cell r="H421">
            <v>192284.40000000002</v>
          </cell>
        </row>
        <row r="422">
          <cell r="A422">
            <v>512100</v>
          </cell>
          <cell r="C422" t="str">
            <v>Rev-Comm Elec - Secondary</v>
          </cell>
          <cell r="D422">
            <v>-997054934.60000002</v>
          </cell>
          <cell r="F422">
            <v>-1232725890.55</v>
          </cell>
          <cell r="H422">
            <v>235670955.94999993</v>
          </cell>
        </row>
        <row r="423">
          <cell r="A423">
            <v>512150</v>
          </cell>
          <cell r="C423" t="str">
            <v>Rev-Comm Electric-Administrative Credit</v>
          </cell>
          <cell r="D423">
            <v>8481860.4199999999</v>
          </cell>
          <cell r="F423">
            <v>28937308.02</v>
          </cell>
          <cell r="H423">
            <v>-20455447.600000001</v>
          </cell>
        </row>
        <row r="424">
          <cell r="A424">
            <v>512175</v>
          </cell>
          <cell r="C424" t="str">
            <v>Rev-Commercial-Procurement Cost Adjustm</v>
          </cell>
          <cell r="D424">
            <v>5948951.0599999996</v>
          </cell>
          <cell r="F424">
            <v>-10400126.970000001</v>
          </cell>
          <cell r="H424">
            <v>16349078.030000001</v>
          </cell>
        </row>
        <row r="425">
          <cell r="A425">
            <v>512200</v>
          </cell>
          <cell r="C425" t="str">
            <v>Rev-Comm Elec - Primary</v>
          </cell>
          <cell r="D425">
            <v>-1606.44</v>
          </cell>
          <cell r="F425">
            <v>-8096.3</v>
          </cell>
          <cell r="H425">
            <v>6489.8600000000006</v>
          </cell>
        </row>
        <row r="426">
          <cell r="A426">
            <v>512400</v>
          </cell>
          <cell r="C426" t="str">
            <v>Rev-Comm Elec Unbilled</v>
          </cell>
          <cell r="D426">
            <v>5670277</v>
          </cell>
          <cell r="F426">
            <v>14210774.289999999</v>
          </cell>
          <cell r="H426">
            <v>-8540497.2899999991</v>
          </cell>
        </row>
        <row r="427">
          <cell r="A427">
            <v>512450</v>
          </cell>
          <cell r="C427" t="str">
            <v>Rev-Comm Elec-Administrative Credit - U</v>
          </cell>
          <cell r="D427">
            <v>-197154</v>
          </cell>
          <cell r="F427">
            <v>-229689.98</v>
          </cell>
          <cell r="H427">
            <v>32535.98000000001</v>
          </cell>
        </row>
        <row r="428">
          <cell r="A428">
            <v>512475</v>
          </cell>
          <cell r="C428" t="str">
            <v>Rev-Comm Elec-Procurement Cost Adj-SOS-</v>
          </cell>
          <cell r="D428">
            <v>-171491</v>
          </cell>
          <cell r="F428">
            <v>-1646974.36</v>
          </cell>
          <cell r="H428">
            <v>1475483.36</v>
          </cell>
        </row>
        <row r="429">
          <cell r="A429">
            <v>514100</v>
          </cell>
          <cell r="C429" t="str">
            <v>Rev-Pub St&amp;Hy Elec</v>
          </cell>
          <cell r="D429">
            <v>-6103022.3499999996</v>
          </cell>
          <cell r="F429">
            <v>-5341458.3899999997</v>
          </cell>
          <cell r="H429">
            <v>-761563.96</v>
          </cell>
        </row>
        <row r="430">
          <cell r="A430">
            <v>514150</v>
          </cell>
          <cell r="C430" t="str">
            <v>Rev-Pub St&amp;Hy Elec - Administrative Cre</v>
          </cell>
          <cell r="D430">
            <v>244872.05</v>
          </cell>
          <cell r="F430">
            <v>0</v>
          </cell>
          <cell r="H430">
            <v>244872.05</v>
          </cell>
        </row>
        <row r="431">
          <cell r="A431">
            <v>514175</v>
          </cell>
          <cell r="C431" t="str">
            <v>Rev-Pub St&amp;Hy Elec-Procurement Cost Adj</v>
          </cell>
          <cell r="D431">
            <v>38055</v>
          </cell>
          <cell r="F431">
            <v>0</v>
          </cell>
          <cell r="H431">
            <v>38055</v>
          </cell>
        </row>
        <row r="432">
          <cell r="A432">
            <v>514400</v>
          </cell>
          <cell r="C432" t="str">
            <v>Rev-Street Light Service</v>
          </cell>
          <cell r="D432">
            <v>-7203579.7800000003</v>
          </cell>
          <cell r="F432">
            <v>-6945036.9100000001</v>
          </cell>
          <cell r="H432">
            <v>-258542.87000000011</v>
          </cell>
        </row>
        <row r="433">
          <cell r="A433">
            <v>516050</v>
          </cell>
          <cell r="C433" t="str">
            <v>Rev-Railroad &amp; Traction Service</v>
          </cell>
          <cell r="D433">
            <v>-13113083.35</v>
          </cell>
          <cell r="F433">
            <v>-12574149.6</v>
          </cell>
          <cell r="H433">
            <v>-538933.75</v>
          </cell>
        </row>
        <row r="434">
          <cell r="A434">
            <v>516100</v>
          </cell>
          <cell r="C434" t="str">
            <v>Rev-Resale Generation</v>
          </cell>
          <cell r="D434">
            <v>-1125112.06</v>
          </cell>
          <cell r="F434">
            <v>-529990.9</v>
          </cell>
          <cell r="H434">
            <v>-595121.16</v>
          </cell>
        </row>
        <row r="435">
          <cell r="A435">
            <v>516200</v>
          </cell>
          <cell r="C435" t="str">
            <v>Rev-System Interchange</v>
          </cell>
          <cell r="D435">
            <v>-17993053.190000001</v>
          </cell>
          <cell r="F435">
            <v>-639007.07999999996</v>
          </cell>
          <cell r="H435">
            <v>-17354046.110000003</v>
          </cell>
        </row>
        <row r="436">
          <cell r="A436">
            <v>516204</v>
          </cell>
          <cell r="C436" t="str">
            <v>Rev-PJM-Seams Elimination Cost Assignme</v>
          </cell>
          <cell r="D436">
            <v>1022933.36</v>
          </cell>
          <cell r="F436">
            <v>-577827.39</v>
          </cell>
          <cell r="H436">
            <v>1600760.75</v>
          </cell>
        </row>
        <row r="437">
          <cell r="A437">
            <v>516206</v>
          </cell>
          <cell r="C437" t="str">
            <v>Rev-Sys-Transmission Congestion chgs.</v>
          </cell>
          <cell r="D437">
            <v>-3225564.09</v>
          </cell>
          <cell r="F437">
            <v>-875025.2</v>
          </cell>
          <cell r="H437">
            <v>-2350538.8899999997</v>
          </cell>
        </row>
        <row r="438">
          <cell r="A438">
            <v>516207</v>
          </cell>
          <cell r="C438" t="str">
            <v>Rev-Sys-Transmission Losses</v>
          </cell>
          <cell r="D438">
            <v>-859888.96</v>
          </cell>
          <cell r="F438">
            <v>-383539.04</v>
          </cell>
          <cell r="H438">
            <v>-476349.92</v>
          </cell>
        </row>
        <row r="439">
          <cell r="A439">
            <v>516208</v>
          </cell>
          <cell r="C439" t="str">
            <v>Rev-Sys-Emergency Energy Sales</v>
          </cell>
          <cell r="D439">
            <v>-137.41</v>
          </cell>
          <cell r="F439">
            <v>0</v>
          </cell>
          <cell r="H439">
            <v>-137.41</v>
          </cell>
        </row>
        <row r="440">
          <cell r="A440">
            <v>516214</v>
          </cell>
          <cell r="C440" t="str">
            <v>Rev-Sys-Network Tranmission Service Cre</v>
          </cell>
          <cell r="D440">
            <v>-90490713.760000005</v>
          </cell>
          <cell r="F440">
            <v>-93397448.269999996</v>
          </cell>
          <cell r="H440">
            <v>2906734.5099999905</v>
          </cell>
        </row>
        <row r="441">
          <cell r="A441">
            <v>516217</v>
          </cell>
          <cell r="C441" t="str">
            <v>Rev-System-Auction Revenue Rights</v>
          </cell>
          <cell r="D441">
            <v>-311802.3</v>
          </cell>
          <cell r="F441">
            <v>0</v>
          </cell>
          <cell r="H441">
            <v>-311802.3</v>
          </cell>
        </row>
        <row r="442">
          <cell r="A442">
            <v>516218</v>
          </cell>
          <cell r="C442" t="str">
            <v>Rev-System-Capacity</v>
          </cell>
          <cell r="D442">
            <v>-7257243.4800000004</v>
          </cell>
          <cell r="F442">
            <v>0</v>
          </cell>
          <cell r="H442">
            <v>-7257243.4800000004</v>
          </cell>
        </row>
        <row r="443">
          <cell r="A443">
            <v>518100</v>
          </cell>
          <cell r="C443" t="str">
            <v>Rev-Unbilled Elec</v>
          </cell>
          <cell r="D443">
            <v>0</v>
          </cell>
          <cell r="F443">
            <v>36013</v>
          </cell>
          <cell r="H443">
            <v>-36013</v>
          </cell>
        </row>
        <row r="444">
          <cell r="A444">
            <v>519100</v>
          </cell>
          <cell r="C444" t="str">
            <v>Rev-Late Payments - Elec</v>
          </cell>
          <cell r="D444">
            <v>-6722850.0899999999</v>
          </cell>
          <cell r="F444">
            <v>-5563146.0499999998</v>
          </cell>
          <cell r="H444">
            <v>-1159704.04</v>
          </cell>
        </row>
        <row r="445">
          <cell r="A445">
            <v>519500</v>
          </cell>
          <cell r="C445" t="str">
            <v>Rev-Misc Service Revenue - Electric</v>
          </cell>
          <cell r="D445">
            <v>-764396.41</v>
          </cell>
          <cell r="F445">
            <v>-867662.06</v>
          </cell>
          <cell r="H445">
            <v>103265.65000000002</v>
          </cell>
        </row>
        <row r="446">
          <cell r="A446">
            <v>520100</v>
          </cell>
          <cell r="C446" t="str">
            <v>Rev-Rent Electric/Gas</v>
          </cell>
          <cell r="D446">
            <v>-13097456.529999999</v>
          </cell>
          <cell r="F446">
            <v>-12153865.91</v>
          </cell>
          <cell r="H446">
            <v>-943590.61999999918</v>
          </cell>
        </row>
        <row r="447">
          <cell r="A447">
            <v>520500</v>
          </cell>
          <cell r="C447" t="str">
            <v>Rev-Other Rev Electric</v>
          </cell>
          <cell r="D447">
            <v>-4490038.9800000004</v>
          </cell>
          <cell r="F447">
            <v>-1436225.08</v>
          </cell>
          <cell r="H447">
            <v>-3053813.9000000004</v>
          </cell>
        </row>
        <row r="448">
          <cell r="A448">
            <v>520510</v>
          </cell>
          <cell r="C448" t="str">
            <v>Rev-Scheduling, System Control &amp; Dispat</v>
          </cell>
          <cell r="D448">
            <v>-626625.81000000006</v>
          </cell>
          <cell r="F448">
            <v>-600860.35</v>
          </cell>
          <cell r="H448">
            <v>-25765.460000000079</v>
          </cell>
        </row>
        <row r="449">
          <cell r="A449">
            <v>520514</v>
          </cell>
          <cell r="C449" t="str">
            <v>Rev-Sys-Operating Reserve Spinning Rese</v>
          </cell>
          <cell r="D449">
            <v>-1853968.65</v>
          </cell>
          <cell r="F449">
            <v>0</v>
          </cell>
          <cell r="H449">
            <v>-1853968.65</v>
          </cell>
        </row>
        <row r="450">
          <cell r="A450">
            <v>520519</v>
          </cell>
          <cell r="C450" t="str">
            <v>Rev-Transmission Service - Firm</v>
          </cell>
          <cell r="D450">
            <v>-1864911.71</v>
          </cell>
          <cell r="F450">
            <v>-764616.39</v>
          </cell>
          <cell r="H450">
            <v>-1100295.3199999998</v>
          </cell>
        </row>
        <row r="451">
          <cell r="A451">
            <v>520520</v>
          </cell>
          <cell r="C451" t="str">
            <v>Rev-Transmission Service - Non-firm</v>
          </cell>
          <cell r="D451">
            <v>-354292.08</v>
          </cell>
          <cell r="F451">
            <v>-669419.59</v>
          </cell>
          <cell r="H451">
            <v>315127.50999999995</v>
          </cell>
        </row>
        <row r="452">
          <cell r="A452">
            <v>633500</v>
          </cell>
          <cell r="C452" t="str">
            <v>Revenue-Property Claims Billed-Electric</v>
          </cell>
          <cell r="D452">
            <v>-3083495.81</v>
          </cell>
          <cell r="F452">
            <v>-3273177.93</v>
          </cell>
          <cell r="H452">
            <v>189682.12000000011</v>
          </cell>
        </row>
        <row r="453">
          <cell r="A453">
            <v>633535</v>
          </cell>
          <cell r="C453" t="str">
            <v>Revenue-Other Accounts Receivable Bille</v>
          </cell>
          <cell r="D453">
            <v>-2135439.4</v>
          </cell>
          <cell r="F453">
            <v>-3974784.08</v>
          </cell>
          <cell r="H453">
            <v>1839344.6800000002</v>
          </cell>
        </row>
        <row r="454">
          <cell r="A454">
            <v>633570</v>
          </cell>
          <cell r="C454" t="str">
            <v>Revenue-Settlements-Special Billing-Ele</v>
          </cell>
          <cell r="D454">
            <v>195026.81</v>
          </cell>
          <cell r="F454">
            <v>17630.150000000001</v>
          </cell>
          <cell r="H454">
            <v>177396.66</v>
          </cell>
        </row>
        <row r="455">
          <cell r="A455">
            <v>633580</v>
          </cell>
          <cell r="C455" t="str">
            <v>Revenue-Limited Liability Property Dama</v>
          </cell>
          <cell r="D455">
            <v>41476.51</v>
          </cell>
          <cell r="F455">
            <v>0</v>
          </cell>
          <cell r="H455">
            <v>41476.51</v>
          </cell>
        </row>
        <row r="456">
          <cell r="A456">
            <v>633600</v>
          </cell>
          <cell r="C456" t="str">
            <v>Revenue-Property Claims Unbilled-Electr</v>
          </cell>
          <cell r="D456">
            <v>298005.58</v>
          </cell>
          <cell r="F456">
            <v>287450.98</v>
          </cell>
          <cell r="H456">
            <v>10554.600000000035</v>
          </cell>
        </row>
        <row r="457">
          <cell r="A457">
            <v>633635</v>
          </cell>
          <cell r="C457" t="str">
            <v>Revenue-Other Accounts Receivable Unbil</v>
          </cell>
          <cell r="D457">
            <v>-329211.09000000003</v>
          </cell>
          <cell r="F457">
            <v>544453.93000000005</v>
          </cell>
          <cell r="H457">
            <v>-873665.02</v>
          </cell>
        </row>
        <row r="458">
          <cell r="A458">
            <v>633660</v>
          </cell>
          <cell r="C458" t="str">
            <v>Revenue-Sales Slips</v>
          </cell>
          <cell r="D458">
            <v>-2570339.77</v>
          </cell>
          <cell r="F458">
            <v>-2183634.7799999998</v>
          </cell>
          <cell r="H458">
            <v>-386704.99000000022</v>
          </cell>
        </row>
        <row r="459">
          <cell r="A459">
            <v>751315</v>
          </cell>
          <cell r="C459" t="str">
            <v>Administrative Credit - MD SOS</v>
          </cell>
          <cell r="D459">
            <v>4103688.26</v>
          </cell>
          <cell r="F459">
            <v>-4703396.9400000004</v>
          </cell>
          <cell r="H459">
            <v>8807085.1999999993</v>
          </cell>
        </row>
        <row r="460">
          <cell r="A460" t="str">
            <v>Regulated Electric Revenue</v>
          </cell>
          <cell r="D460">
            <v>-2199065741.48</v>
          </cell>
          <cell r="F460">
            <v>-2214937984.7600002</v>
          </cell>
          <cell r="H460">
            <v>15872243.28000021</v>
          </cell>
        </row>
        <row r="461">
          <cell r="A461" t="str">
            <v>Total Utility Revenue</v>
          </cell>
          <cell r="D461">
            <v>-2199065741.48</v>
          </cell>
          <cell r="F461">
            <v>-2214937984.7600002</v>
          </cell>
          <cell r="H461">
            <v>15872243.28000021</v>
          </cell>
        </row>
        <row r="462">
          <cell r="H462">
            <v>0</v>
          </cell>
        </row>
        <row r="463">
          <cell r="A463">
            <v>610400</v>
          </cell>
          <cell r="C463" t="str">
            <v>Revenue - PJM Active Load Management</v>
          </cell>
          <cell r="D463">
            <v>0</v>
          </cell>
          <cell r="F463">
            <v>-7931.47</v>
          </cell>
          <cell r="H463">
            <v>7931.47</v>
          </cell>
        </row>
        <row r="464">
          <cell r="A464" t="str">
            <v>Nonregulated electric revenues</v>
          </cell>
          <cell r="D464">
            <v>0</v>
          </cell>
          <cell r="F464">
            <v>-7931.47</v>
          </cell>
          <cell r="H464">
            <v>7931.47</v>
          </cell>
        </row>
        <row r="465">
          <cell r="A465">
            <v>680052</v>
          </cell>
          <cell r="C465" t="str">
            <v>VAS - Miscellaneous</v>
          </cell>
          <cell r="D465">
            <v>-1703625.81</v>
          </cell>
          <cell r="F465">
            <v>-1926443.82</v>
          </cell>
          <cell r="H465">
            <v>222818.01</v>
          </cell>
        </row>
        <row r="466">
          <cell r="A466">
            <v>680152</v>
          </cell>
          <cell r="C466" t="str">
            <v>VAS-Revenues Unbilled Electric-Special</v>
          </cell>
          <cell r="D466">
            <v>56297.81</v>
          </cell>
          <cell r="F466">
            <v>408804.11</v>
          </cell>
          <cell r="H466">
            <v>-352506.3</v>
          </cell>
        </row>
        <row r="467">
          <cell r="A467" t="str">
            <v>Diversified Revenues</v>
          </cell>
          <cell r="D467">
            <v>-1647328</v>
          </cell>
          <cell r="F467">
            <v>-1517639.71</v>
          </cell>
          <cell r="H467">
            <v>-129688.29000000004</v>
          </cell>
        </row>
        <row r="468">
          <cell r="A468" t="str">
            <v>Total Competitive Operations</v>
          </cell>
          <cell r="D468">
            <v>-1647328</v>
          </cell>
          <cell r="F468">
            <v>-1525571.18</v>
          </cell>
          <cell r="H468">
            <v>-121756.82000000007</v>
          </cell>
        </row>
        <row r="469">
          <cell r="H469">
            <v>0</v>
          </cell>
        </row>
        <row r="470">
          <cell r="A470">
            <v>400100</v>
          </cell>
          <cell r="C470" t="str">
            <v>Inter Company-Revenues</v>
          </cell>
          <cell r="D470">
            <v>-140772.87</v>
          </cell>
          <cell r="F470">
            <v>-48036.29</v>
          </cell>
          <cell r="H470">
            <v>-92736.579999999987</v>
          </cell>
        </row>
        <row r="471">
          <cell r="A471">
            <v>420100</v>
          </cell>
          <cell r="C471" t="str">
            <v>Intra Company-Co Use Revenue</v>
          </cell>
          <cell r="D471">
            <v>0</v>
          </cell>
          <cell r="F471">
            <v>-78818.720000000001</v>
          </cell>
          <cell r="H471">
            <v>78818.720000000001</v>
          </cell>
        </row>
        <row r="472">
          <cell r="A472">
            <v>420101</v>
          </cell>
          <cell r="C472" t="str">
            <v>Inter Company-Lease Revenue-Buildings</v>
          </cell>
          <cell r="D472">
            <v>-2685781.28</v>
          </cell>
          <cell r="F472">
            <v>-1884970.15</v>
          </cell>
          <cell r="H472">
            <v>-800811.12999999989</v>
          </cell>
        </row>
        <row r="473">
          <cell r="A473">
            <v>420102</v>
          </cell>
          <cell r="C473" t="str">
            <v>Inter Company-Lease Revenue-IS Assets</v>
          </cell>
          <cell r="D473">
            <v>-848717</v>
          </cell>
          <cell r="F473">
            <v>-848717</v>
          </cell>
          <cell r="H473">
            <v>0</v>
          </cell>
        </row>
        <row r="474">
          <cell r="A474">
            <v>420104</v>
          </cell>
          <cell r="C474" t="str">
            <v>Inter Company-CRP Revenue</v>
          </cell>
          <cell r="D474">
            <v>-70501.25</v>
          </cell>
          <cell r="F474">
            <v>-146087.32999999999</v>
          </cell>
          <cell r="H474">
            <v>75586.079999999987</v>
          </cell>
        </row>
        <row r="475">
          <cell r="A475" t="str">
            <v>Inter Company Revenues</v>
          </cell>
          <cell r="D475">
            <v>-3745772.4</v>
          </cell>
          <cell r="F475">
            <v>-3006629.49</v>
          </cell>
          <cell r="H475">
            <v>-739142.90999999968</v>
          </cell>
        </row>
        <row r="476">
          <cell r="A476">
            <v>420201</v>
          </cell>
          <cell r="C476" t="str">
            <v>Inter Company-Lease Expense-Buildings</v>
          </cell>
          <cell r="D476">
            <v>3577934.93</v>
          </cell>
          <cell r="F476">
            <v>5093547.5</v>
          </cell>
          <cell r="H476">
            <v>-1515612.5699999998</v>
          </cell>
        </row>
        <row r="477">
          <cell r="A477">
            <v>427260</v>
          </cell>
          <cell r="C477" t="str">
            <v>I/C Power Purchases-Pepco/CESI</v>
          </cell>
          <cell r="D477">
            <v>63321121.090000004</v>
          </cell>
          <cell r="F477">
            <v>35645455.439999998</v>
          </cell>
          <cell r="H477">
            <v>27675665.650000006</v>
          </cell>
        </row>
        <row r="478">
          <cell r="A478" t="str">
            <v>Inter Company Expenses</v>
          </cell>
          <cell r="D478">
            <v>66899056.020000003</v>
          </cell>
          <cell r="F478">
            <v>40739002.939999998</v>
          </cell>
          <cell r="H478">
            <v>26160053.080000006</v>
          </cell>
        </row>
        <row r="479">
          <cell r="A479" t="str">
            <v>Total Inter Company</v>
          </cell>
          <cell r="D479">
            <v>63153283.619999997</v>
          </cell>
          <cell r="F479">
            <v>37732373.450000003</v>
          </cell>
          <cell r="H479">
            <v>25420910.169999994</v>
          </cell>
        </row>
        <row r="480">
          <cell r="H480">
            <v>0</v>
          </cell>
        </row>
        <row r="481">
          <cell r="A481" t="str">
            <v>Total Operating Revenue</v>
          </cell>
          <cell r="D481">
            <v>-2137559785.8599999</v>
          </cell>
          <cell r="F481">
            <v>-2178731182.4899998</v>
          </cell>
          <cell r="H481">
            <v>41171396.629999876</v>
          </cell>
        </row>
        <row r="482">
          <cell r="H482">
            <v>0</v>
          </cell>
        </row>
        <row r="483">
          <cell r="A483" t="str">
            <v>Operating Expenses</v>
          </cell>
          <cell r="H483">
            <v>0</v>
          </cell>
        </row>
        <row r="484">
          <cell r="H484">
            <v>0</v>
          </cell>
        </row>
        <row r="485">
          <cell r="A485">
            <v>751000</v>
          </cell>
          <cell r="C485" t="str">
            <v>Purchased Power - System Regulation Cha</v>
          </cell>
          <cell r="D485">
            <v>251365.2</v>
          </cell>
          <cell r="F485">
            <v>250097.22</v>
          </cell>
          <cell r="H485">
            <v>1267.9800000000105</v>
          </cell>
        </row>
        <row r="486">
          <cell r="A486">
            <v>751001</v>
          </cell>
          <cell r="C486" t="str">
            <v>Purchased Power - System Operating Rese</v>
          </cell>
          <cell r="D486">
            <v>867482.18</v>
          </cell>
          <cell r="F486">
            <v>646042.04</v>
          </cell>
          <cell r="H486">
            <v>221440.14</v>
          </cell>
        </row>
        <row r="487">
          <cell r="A487">
            <v>751002</v>
          </cell>
          <cell r="C487" t="str">
            <v>Purchased Power - System Transmission L</v>
          </cell>
          <cell r="D487">
            <v>347170.91</v>
          </cell>
          <cell r="F487">
            <v>0</v>
          </cell>
          <cell r="H487">
            <v>347170.91</v>
          </cell>
        </row>
        <row r="488">
          <cell r="A488">
            <v>751006</v>
          </cell>
          <cell r="C488" t="str">
            <v>Purchased Power - System Meter Error Co</v>
          </cell>
          <cell r="D488">
            <v>-496713.27</v>
          </cell>
          <cell r="F488">
            <v>-313940.45</v>
          </cell>
          <cell r="H488">
            <v>-182772.82</v>
          </cell>
        </row>
        <row r="489">
          <cell r="A489">
            <v>751008</v>
          </cell>
          <cell r="C489" t="str">
            <v>Purchased Power - System Ramapo PAR</v>
          </cell>
          <cell r="D489">
            <v>174858.46</v>
          </cell>
          <cell r="F489">
            <v>183706.12</v>
          </cell>
          <cell r="H489">
            <v>-8847.6600000000035</v>
          </cell>
        </row>
        <row r="490">
          <cell r="A490">
            <v>751010</v>
          </cell>
          <cell r="C490" t="str">
            <v>Purchased Power - System Marketers</v>
          </cell>
          <cell r="D490">
            <v>1093930517.8</v>
          </cell>
          <cell r="F490">
            <v>1158804056.1600001</v>
          </cell>
          <cell r="H490">
            <v>-64873538.360000134</v>
          </cell>
        </row>
        <row r="491">
          <cell r="A491">
            <v>751012</v>
          </cell>
          <cell r="C491" t="str">
            <v>Purchased Power - Renewable Energy Cred</v>
          </cell>
          <cell r="D491">
            <v>1635.91</v>
          </cell>
          <cell r="F491">
            <v>24897.22</v>
          </cell>
          <cell r="H491">
            <v>-23261.31</v>
          </cell>
        </row>
        <row r="492">
          <cell r="A492">
            <v>751015</v>
          </cell>
          <cell r="C492" t="str">
            <v>Purchased Power - System Interchange</v>
          </cell>
          <cell r="D492">
            <v>22378865.140000001</v>
          </cell>
          <cell r="F492">
            <v>30604498.359999999</v>
          </cell>
          <cell r="H492">
            <v>-8225633.2199999988</v>
          </cell>
        </row>
        <row r="493">
          <cell r="A493">
            <v>751016</v>
          </cell>
          <cell r="C493" t="str">
            <v>Purch Power-Sys Transm Congestion Charg</v>
          </cell>
          <cell r="D493">
            <v>3344790.19</v>
          </cell>
          <cell r="F493">
            <v>0</v>
          </cell>
          <cell r="H493">
            <v>3344790.19</v>
          </cell>
        </row>
        <row r="494">
          <cell r="A494">
            <v>751017</v>
          </cell>
          <cell r="C494" t="str">
            <v>Purch Pwr-Sys-Reactive Supply &amp; Voltage</v>
          </cell>
          <cell r="D494">
            <v>122196.89</v>
          </cell>
          <cell r="F494">
            <v>58818.61</v>
          </cell>
          <cell r="H494">
            <v>63378.28</v>
          </cell>
        </row>
        <row r="495">
          <cell r="A495">
            <v>751021</v>
          </cell>
          <cell r="C495" t="str">
            <v>Purchased Power-System-Customer Chge</v>
          </cell>
          <cell r="D495">
            <v>2747599.48</v>
          </cell>
          <cell r="F495">
            <v>3673293.48</v>
          </cell>
          <cell r="H495">
            <v>-925694</v>
          </cell>
        </row>
        <row r="496">
          <cell r="A496">
            <v>751024</v>
          </cell>
          <cell r="C496" t="str">
            <v>Purchased Power - SECA Charge</v>
          </cell>
          <cell r="D496">
            <v>0</v>
          </cell>
          <cell r="F496">
            <v>1373149.76</v>
          </cell>
          <cell r="H496">
            <v>-1373149.76</v>
          </cell>
        </row>
        <row r="497">
          <cell r="A497">
            <v>751025</v>
          </cell>
          <cell r="C497" t="str">
            <v>Purchased Power - Other</v>
          </cell>
          <cell r="D497">
            <v>11938927.630000001</v>
          </cell>
          <cell r="F497">
            <v>999995.78</v>
          </cell>
          <cell r="H497">
            <v>10938931.850000001</v>
          </cell>
        </row>
        <row r="498">
          <cell r="A498">
            <v>751026</v>
          </cell>
          <cell r="C498" t="str">
            <v>Purchased Power-Sys Network Transmissio</v>
          </cell>
          <cell r="D498">
            <v>39064418.810000002</v>
          </cell>
          <cell r="F498">
            <v>50808629.100000001</v>
          </cell>
          <cell r="H498">
            <v>-11744210.289999999</v>
          </cell>
        </row>
        <row r="499">
          <cell r="A499">
            <v>751250</v>
          </cell>
          <cell r="C499" t="str">
            <v>Deferred Purchased Power Expense - SOS</v>
          </cell>
          <cell r="D499">
            <v>-13231305.18</v>
          </cell>
          <cell r="F499">
            <v>14409925.199999999</v>
          </cell>
          <cell r="H499">
            <v>-27641230.379999999</v>
          </cell>
        </row>
        <row r="500">
          <cell r="A500">
            <v>751251</v>
          </cell>
          <cell r="C500" t="str">
            <v>Deferred Transmission Expenses - SOS</v>
          </cell>
          <cell r="D500">
            <v>1217257.05</v>
          </cell>
          <cell r="F500">
            <v>2042653.23</v>
          </cell>
          <cell r="H500">
            <v>-825396.17999999993</v>
          </cell>
        </row>
        <row r="501">
          <cell r="A501" t="str">
            <v>Regulated Electric Fuel &amp; Purchased Power</v>
          </cell>
          <cell r="D501">
            <v>1162659067.2</v>
          </cell>
          <cell r="F501">
            <v>1263565821.8299999</v>
          </cell>
          <cell r="H501">
            <v>-100906754.62999988</v>
          </cell>
        </row>
        <row r="502">
          <cell r="A502">
            <v>751037</v>
          </cell>
          <cell r="C502" t="str">
            <v>Purchased Power-Transmission Market Cha</v>
          </cell>
          <cell r="D502">
            <v>3024.4</v>
          </cell>
          <cell r="F502">
            <v>2203.17</v>
          </cell>
          <cell r="H502">
            <v>821.23</v>
          </cell>
        </row>
        <row r="503">
          <cell r="A503">
            <v>751206</v>
          </cell>
          <cell r="C503" t="str">
            <v>Purchased Power -Non System Regulation</v>
          </cell>
          <cell r="D503">
            <v>0</v>
          </cell>
          <cell r="F503">
            <v>15995.74</v>
          </cell>
          <cell r="H503">
            <v>-15995.74</v>
          </cell>
        </row>
        <row r="504">
          <cell r="A504">
            <v>751207</v>
          </cell>
          <cell r="C504" t="str">
            <v>Misc PP Support Exp-Non System-Misc. Ex</v>
          </cell>
          <cell r="D504">
            <v>330.52</v>
          </cell>
          <cell r="F504">
            <v>0</v>
          </cell>
          <cell r="H504">
            <v>330.52</v>
          </cell>
        </row>
        <row r="505">
          <cell r="A505" t="str">
            <v>Nonregulated electric fuel &amp; pur. power</v>
          </cell>
          <cell r="D505">
            <v>3354.92</v>
          </cell>
          <cell r="F505">
            <v>18198.91</v>
          </cell>
          <cell r="H505">
            <v>-14843.99</v>
          </cell>
        </row>
        <row r="506">
          <cell r="A506">
            <v>751027</v>
          </cell>
          <cell r="C506" t="str">
            <v>Purchased Power-Sys-Black Start Service</v>
          </cell>
          <cell r="D506">
            <v>1404.53</v>
          </cell>
          <cell r="F506">
            <v>2594</v>
          </cell>
          <cell r="H506">
            <v>-1189.47</v>
          </cell>
        </row>
        <row r="507">
          <cell r="A507">
            <v>751100</v>
          </cell>
          <cell r="C507" t="str">
            <v>Purchased Power-System Capacity</v>
          </cell>
          <cell r="D507">
            <v>19839990.859999999</v>
          </cell>
          <cell r="F507">
            <v>503715.87</v>
          </cell>
          <cell r="H507">
            <v>19336274.989999998</v>
          </cell>
        </row>
        <row r="508">
          <cell r="A508" t="str">
            <v>Purchased Capacity</v>
          </cell>
          <cell r="D508">
            <v>19841395.390000001</v>
          </cell>
          <cell r="F508">
            <v>506309.87</v>
          </cell>
          <cell r="H508">
            <v>19335085.52</v>
          </cell>
        </row>
        <row r="509">
          <cell r="A509" t="str">
            <v>Total Fuel and Purchased Energy</v>
          </cell>
          <cell r="D509">
            <v>1182503817.51</v>
          </cell>
          <cell r="F509">
            <v>1264090330.6099999</v>
          </cell>
          <cell r="H509">
            <v>-81586513.099999905</v>
          </cell>
        </row>
        <row r="510">
          <cell r="H510">
            <v>0</v>
          </cell>
        </row>
        <row r="511">
          <cell r="A511">
            <v>710005</v>
          </cell>
          <cell r="C511" t="str">
            <v>Salaries-Base Wages</v>
          </cell>
          <cell r="D511">
            <v>90346550.359999999</v>
          </cell>
          <cell r="F511">
            <v>92449873.900000006</v>
          </cell>
          <cell r="H511">
            <v>-2103323.5400000066</v>
          </cell>
        </row>
        <row r="512">
          <cell r="A512">
            <v>710010</v>
          </cell>
          <cell r="C512" t="str">
            <v>Salaries-Overtime</v>
          </cell>
          <cell r="D512">
            <v>17572231.23</v>
          </cell>
          <cell r="F512">
            <v>13062258.6</v>
          </cell>
          <cell r="H512">
            <v>4509972.6300000008</v>
          </cell>
        </row>
        <row r="513">
          <cell r="A513">
            <v>710015</v>
          </cell>
          <cell r="C513" t="str">
            <v>Salaries-Meal Allowance</v>
          </cell>
          <cell r="D513">
            <v>636359.12</v>
          </cell>
          <cell r="F513">
            <v>460996.03</v>
          </cell>
          <cell r="H513">
            <v>175363.08999999997</v>
          </cell>
        </row>
        <row r="514">
          <cell r="A514">
            <v>710016</v>
          </cell>
          <cell r="C514" t="str">
            <v>Salaries-Auto Allowance</v>
          </cell>
          <cell r="D514">
            <v>184071.28</v>
          </cell>
          <cell r="F514">
            <v>191055.52</v>
          </cell>
          <cell r="H514">
            <v>-6984.2399999999907</v>
          </cell>
        </row>
        <row r="515">
          <cell r="A515">
            <v>710017</v>
          </cell>
          <cell r="C515" t="str">
            <v>Salaries-Vehicle Commuting Fee</v>
          </cell>
          <cell r="D515">
            <v>-54766.07</v>
          </cell>
          <cell r="F515">
            <v>-51065.89</v>
          </cell>
          <cell r="H515">
            <v>-3700.1800000000003</v>
          </cell>
        </row>
        <row r="516">
          <cell r="A516">
            <v>710020</v>
          </cell>
          <cell r="C516" t="str">
            <v>Salaries-Incentive Pay</v>
          </cell>
          <cell r="D516">
            <v>33169</v>
          </cell>
          <cell r="F516">
            <v>23954</v>
          </cell>
          <cell r="H516">
            <v>9215</v>
          </cell>
        </row>
        <row r="517">
          <cell r="A517">
            <v>710022</v>
          </cell>
          <cell r="C517" t="str">
            <v>Salaries-Employee Recognition Award</v>
          </cell>
          <cell r="D517">
            <v>91256.18</v>
          </cell>
          <cell r="F517">
            <v>86549.17</v>
          </cell>
          <cell r="H517">
            <v>4707.0099999999948</v>
          </cell>
        </row>
        <row r="518">
          <cell r="A518">
            <v>710030</v>
          </cell>
          <cell r="C518" t="str">
            <v>Salaries-Other</v>
          </cell>
          <cell r="D518">
            <v>63998.32</v>
          </cell>
          <cell r="F518">
            <v>-65005.120000000003</v>
          </cell>
          <cell r="H518">
            <v>129003.44</v>
          </cell>
        </row>
        <row r="519">
          <cell r="A519">
            <v>710035</v>
          </cell>
          <cell r="C519" t="str">
            <v>Salaries-LTIP/PARS Dividends</v>
          </cell>
          <cell r="D519">
            <v>2649.92</v>
          </cell>
          <cell r="F519">
            <v>1375.92</v>
          </cell>
          <cell r="H519">
            <v>1274</v>
          </cell>
        </row>
        <row r="520">
          <cell r="A520">
            <v>710036</v>
          </cell>
          <cell r="C520" t="str">
            <v>Salaries-PARS</v>
          </cell>
          <cell r="D520">
            <v>41811.42</v>
          </cell>
          <cell r="F520">
            <v>68477.53</v>
          </cell>
          <cell r="H520">
            <v>-26666.11</v>
          </cell>
        </row>
        <row r="521">
          <cell r="A521">
            <v>710041</v>
          </cell>
          <cell r="C521" t="str">
            <v>Salaries-Severance</v>
          </cell>
          <cell r="D521">
            <v>14159.53</v>
          </cell>
          <cell r="F521">
            <v>1575419.46</v>
          </cell>
          <cell r="H521">
            <v>-1561259.93</v>
          </cell>
        </row>
        <row r="522">
          <cell r="A522">
            <v>710051</v>
          </cell>
          <cell r="C522" t="str">
            <v>Salaries-Relocation</v>
          </cell>
          <cell r="D522">
            <v>4980</v>
          </cell>
          <cell r="F522">
            <v>1577</v>
          </cell>
          <cell r="H522">
            <v>3403</v>
          </cell>
        </row>
        <row r="523">
          <cell r="A523">
            <v>710055</v>
          </cell>
          <cell r="C523" t="str">
            <v>Salaries-Incentive-Safety</v>
          </cell>
          <cell r="D523">
            <v>577581.07999999996</v>
          </cell>
          <cell r="F523">
            <v>681823.24</v>
          </cell>
          <cell r="H523">
            <v>-104242.16000000003</v>
          </cell>
        </row>
        <row r="524">
          <cell r="A524">
            <v>710060</v>
          </cell>
          <cell r="C524" t="str">
            <v>Salaries-Incentive-AIP / MVIP</v>
          </cell>
          <cell r="D524">
            <v>1933404.47</v>
          </cell>
          <cell r="F524">
            <v>-864740</v>
          </cell>
          <cell r="H524">
            <v>2798144.4699999997</v>
          </cell>
        </row>
        <row r="525">
          <cell r="A525">
            <v>710068</v>
          </cell>
          <cell r="C525" t="str">
            <v>Salaries-Incentive-Executive</v>
          </cell>
          <cell r="D525">
            <v>59463.96</v>
          </cell>
          <cell r="F525">
            <v>20817.63</v>
          </cell>
          <cell r="H525">
            <v>38646.33</v>
          </cell>
        </row>
        <row r="526">
          <cell r="A526">
            <v>710071</v>
          </cell>
          <cell r="C526" t="str">
            <v>Incentive-Other CC Recognition-CR</v>
          </cell>
          <cell r="D526">
            <v>-2000</v>
          </cell>
          <cell r="F526">
            <v>-2500</v>
          </cell>
          <cell r="H526">
            <v>500</v>
          </cell>
        </row>
        <row r="527">
          <cell r="A527">
            <v>710072</v>
          </cell>
          <cell r="C527" t="str">
            <v>Incentive-Other CC Recognition-DR</v>
          </cell>
          <cell r="D527">
            <v>2000</v>
          </cell>
          <cell r="F527">
            <v>0</v>
          </cell>
          <cell r="H527">
            <v>2000</v>
          </cell>
        </row>
        <row r="528">
          <cell r="A528">
            <v>710080</v>
          </cell>
          <cell r="C528" t="str">
            <v>Deferred Compensation Liability Adjustm</v>
          </cell>
          <cell r="D528">
            <v>5549689.1799999997</v>
          </cell>
          <cell r="F528">
            <v>2296111.5099999998</v>
          </cell>
          <cell r="H528">
            <v>3253577.67</v>
          </cell>
        </row>
        <row r="529">
          <cell r="A529" t="str">
            <v>Salary</v>
          </cell>
          <cell r="D529">
            <v>117056608.98</v>
          </cell>
          <cell r="F529">
            <v>109936978.5</v>
          </cell>
          <cell r="H529">
            <v>7119630.4800000042</v>
          </cell>
        </row>
        <row r="530">
          <cell r="A530">
            <v>720005</v>
          </cell>
          <cell r="C530" t="str">
            <v>Benefits-FICA / Medicare</v>
          </cell>
          <cell r="D530">
            <v>8153682.5700000003</v>
          </cell>
          <cell r="F530">
            <v>8133246.2800000003</v>
          </cell>
          <cell r="H530">
            <v>20436.290000000037</v>
          </cell>
        </row>
        <row r="531">
          <cell r="A531">
            <v>720010</v>
          </cell>
          <cell r="C531" t="str">
            <v>Benefit-Federal Unemployment Insurance</v>
          </cell>
          <cell r="D531">
            <v>85091.77</v>
          </cell>
          <cell r="F531">
            <v>86801.21</v>
          </cell>
          <cell r="H531">
            <v>-1709.4400000000023</v>
          </cell>
        </row>
        <row r="532">
          <cell r="A532">
            <v>720015</v>
          </cell>
          <cell r="C532" t="str">
            <v>Benefit-State Unemployment Insurance</v>
          </cell>
          <cell r="D532">
            <v>152388.46</v>
          </cell>
          <cell r="F532">
            <v>189344.55</v>
          </cell>
          <cell r="H532">
            <v>-36956.089999999997</v>
          </cell>
        </row>
        <row r="533">
          <cell r="A533">
            <v>721005</v>
          </cell>
          <cell r="C533" t="str">
            <v>Benefit-Pension</v>
          </cell>
          <cell r="D533">
            <v>8038854</v>
          </cell>
          <cell r="F533">
            <v>12243427</v>
          </cell>
          <cell r="H533">
            <v>-4204573</v>
          </cell>
        </row>
        <row r="534">
          <cell r="A534">
            <v>721006</v>
          </cell>
          <cell r="C534" t="str">
            <v>Benefit-Pension Transfer</v>
          </cell>
          <cell r="D534">
            <v>-354308</v>
          </cell>
          <cell r="F534">
            <v>0</v>
          </cell>
          <cell r="H534">
            <v>-354308</v>
          </cell>
        </row>
        <row r="535">
          <cell r="A535">
            <v>721007</v>
          </cell>
          <cell r="C535" t="str">
            <v>Benefit-SERP</v>
          </cell>
          <cell r="D535">
            <v>997767</v>
          </cell>
          <cell r="F535">
            <v>1031289</v>
          </cell>
          <cell r="H535">
            <v>-33522</v>
          </cell>
        </row>
        <row r="536">
          <cell r="A536">
            <v>721021</v>
          </cell>
          <cell r="C536" t="str">
            <v>Benefit - Accrued Vacation</v>
          </cell>
          <cell r="D536">
            <v>-67089.09</v>
          </cell>
          <cell r="F536">
            <v>-437536.75</v>
          </cell>
          <cell r="H536">
            <v>370447.66000000003</v>
          </cell>
        </row>
        <row r="537">
          <cell r="A537">
            <v>721025</v>
          </cell>
          <cell r="C537" t="str">
            <v>Benefit-Workmens Comp</v>
          </cell>
          <cell r="D537">
            <v>5868702.71</v>
          </cell>
          <cell r="F537">
            <v>5474363.5599999996</v>
          </cell>
          <cell r="H537">
            <v>394339.15000000037</v>
          </cell>
        </row>
        <row r="538">
          <cell r="A538">
            <v>721030</v>
          </cell>
          <cell r="C538" t="str">
            <v>Benefit-Savings &amp; Thrift</v>
          </cell>
          <cell r="D538">
            <v>2305100.19</v>
          </cell>
          <cell r="F538">
            <v>2387610.2599999998</v>
          </cell>
          <cell r="H538">
            <v>-82510.069999999832</v>
          </cell>
        </row>
        <row r="539">
          <cell r="A539">
            <v>721035</v>
          </cell>
          <cell r="C539" t="str">
            <v>Benefit-OPEB Medical</v>
          </cell>
          <cell r="D539">
            <v>13300484</v>
          </cell>
          <cell r="F539">
            <v>18798615</v>
          </cell>
          <cell r="H539">
            <v>-5498131</v>
          </cell>
        </row>
        <row r="540">
          <cell r="A540">
            <v>721036</v>
          </cell>
          <cell r="C540" t="str">
            <v>Benefit-OPEB Medical Transfer</v>
          </cell>
          <cell r="D540">
            <v>-339200</v>
          </cell>
          <cell r="F540">
            <v>0</v>
          </cell>
          <cell r="H540">
            <v>-339200</v>
          </cell>
        </row>
        <row r="541">
          <cell r="A541">
            <v>721050</v>
          </cell>
          <cell r="C541" t="str">
            <v>Benefit-LT Disability</v>
          </cell>
          <cell r="D541">
            <v>1739298.6</v>
          </cell>
          <cell r="F541">
            <v>1737714.86</v>
          </cell>
          <cell r="H541">
            <v>1583.7399999999907</v>
          </cell>
        </row>
        <row r="542">
          <cell r="A542">
            <v>721052</v>
          </cell>
          <cell r="C542" t="str">
            <v>Benefit-Surviving Spouse Welfare Plan</v>
          </cell>
          <cell r="D542">
            <v>32911.32</v>
          </cell>
          <cell r="F542">
            <v>0</v>
          </cell>
          <cell r="H542">
            <v>32911.32</v>
          </cell>
        </row>
        <row r="543">
          <cell r="A543">
            <v>721055</v>
          </cell>
          <cell r="C543" t="str">
            <v>Benefit-Medical</v>
          </cell>
          <cell r="D543">
            <v>8225</v>
          </cell>
          <cell r="F543">
            <v>10900</v>
          </cell>
          <cell r="H543">
            <v>-2675</v>
          </cell>
        </row>
        <row r="544">
          <cell r="A544">
            <v>721060</v>
          </cell>
          <cell r="C544" t="str">
            <v>Benefit-Education Plan</v>
          </cell>
          <cell r="D544">
            <v>574880.82999999996</v>
          </cell>
          <cell r="F544">
            <v>615457.29</v>
          </cell>
          <cell r="H544">
            <v>-40576.460000000079</v>
          </cell>
        </row>
        <row r="545">
          <cell r="A545">
            <v>721075</v>
          </cell>
          <cell r="C545" t="str">
            <v>Benefit-Spending Accounts</v>
          </cell>
          <cell r="D545">
            <v>31992.06</v>
          </cell>
          <cell r="F545">
            <v>60531.02</v>
          </cell>
          <cell r="H545">
            <v>-28538.959999999995</v>
          </cell>
        </row>
        <row r="546">
          <cell r="A546">
            <v>721080</v>
          </cell>
          <cell r="C546" t="str">
            <v>Benefit-Employee Association</v>
          </cell>
          <cell r="D546">
            <v>131435</v>
          </cell>
          <cell r="F546">
            <v>109902.21</v>
          </cell>
          <cell r="H546">
            <v>21532.789999999994</v>
          </cell>
        </row>
        <row r="547">
          <cell r="A547">
            <v>721081</v>
          </cell>
          <cell r="C547" t="str">
            <v>Benefit-Child/Elder Care Referral</v>
          </cell>
          <cell r="D547">
            <v>125</v>
          </cell>
          <cell r="F547">
            <v>0</v>
          </cell>
          <cell r="H547">
            <v>125</v>
          </cell>
        </row>
        <row r="548">
          <cell r="A548">
            <v>721082</v>
          </cell>
          <cell r="C548" t="str">
            <v>Benefit-Service Awards</v>
          </cell>
          <cell r="D548">
            <v>0</v>
          </cell>
          <cell r="F548">
            <v>250</v>
          </cell>
          <cell r="H548">
            <v>-250</v>
          </cell>
        </row>
        <row r="549">
          <cell r="A549">
            <v>721084</v>
          </cell>
          <cell r="C549" t="str">
            <v>Benefit-Wellness</v>
          </cell>
          <cell r="D549">
            <v>20587.38</v>
          </cell>
          <cell r="F549">
            <v>26490.080000000002</v>
          </cell>
          <cell r="H549">
            <v>-5902.7000000000007</v>
          </cell>
        </row>
        <row r="550">
          <cell r="A550">
            <v>721085</v>
          </cell>
          <cell r="C550" t="str">
            <v>Benefit-Administration Fee</v>
          </cell>
          <cell r="D550">
            <v>27696.11</v>
          </cell>
          <cell r="F550">
            <v>0</v>
          </cell>
          <cell r="H550">
            <v>27696.11</v>
          </cell>
        </row>
        <row r="551">
          <cell r="A551">
            <v>721086</v>
          </cell>
          <cell r="C551" t="str">
            <v>Benefit-Retiree Costs</v>
          </cell>
          <cell r="D551">
            <v>60235.56</v>
          </cell>
          <cell r="F551">
            <v>2247662.1800000002</v>
          </cell>
          <cell r="H551">
            <v>-2187426.62</v>
          </cell>
        </row>
        <row r="552">
          <cell r="A552">
            <v>721096</v>
          </cell>
          <cell r="C552" t="str">
            <v>Benefit-Allocated from Total Corporate</v>
          </cell>
          <cell r="D552">
            <v>15256699.42</v>
          </cell>
          <cell r="F552">
            <v>16067438.15</v>
          </cell>
          <cell r="H552">
            <v>-810738.73000000045</v>
          </cell>
        </row>
        <row r="553">
          <cell r="A553">
            <v>721098</v>
          </cell>
          <cell r="C553" t="str">
            <v>Benefit-Employee Contributions</v>
          </cell>
          <cell r="D553">
            <v>-1789075.85</v>
          </cell>
          <cell r="F553">
            <v>-1676147.46</v>
          </cell>
          <cell r="H553">
            <v>-112928.39000000013</v>
          </cell>
        </row>
        <row r="554">
          <cell r="A554">
            <v>721099</v>
          </cell>
          <cell r="C554" t="str">
            <v>Benefit-Offset of Actual Expenses</v>
          </cell>
          <cell r="D554">
            <v>-33179002.379999999</v>
          </cell>
          <cell r="F554">
            <v>-33897960.149999999</v>
          </cell>
          <cell r="H554">
            <v>718957.76999999955</v>
          </cell>
        </row>
        <row r="555">
          <cell r="A555">
            <v>722000</v>
          </cell>
          <cell r="C555" t="str">
            <v>Benefit-Accrued Expenses</v>
          </cell>
          <cell r="D555">
            <v>33677952.719999999</v>
          </cell>
          <cell r="F555">
            <v>33639960.149999999</v>
          </cell>
          <cell r="H555">
            <v>37992.570000000298</v>
          </cell>
        </row>
        <row r="556">
          <cell r="A556">
            <v>723000</v>
          </cell>
          <cell r="C556" t="str">
            <v>Benefit-Other</v>
          </cell>
          <cell r="D556">
            <v>116636.7</v>
          </cell>
          <cell r="F556">
            <v>-849287.3</v>
          </cell>
          <cell r="H556">
            <v>965924</v>
          </cell>
        </row>
        <row r="557">
          <cell r="A557" t="str">
            <v>Benefits</v>
          </cell>
          <cell r="D557">
            <v>54852071.079999998</v>
          </cell>
          <cell r="F557">
            <v>66000071.140000001</v>
          </cell>
          <cell r="H557">
            <v>-11148000.060000002</v>
          </cell>
        </row>
        <row r="558">
          <cell r="A558">
            <v>730005</v>
          </cell>
          <cell r="C558" t="str">
            <v>Material-DPL CPD</v>
          </cell>
          <cell r="D558">
            <v>89324.69</v>
          </cell>
          <cell r="F558">
            <v>1239.23</v>
          </cell>
          <cell r="H558">
            <v>88085.46</v>
          </cell>
        </row>
        <row r="559">
          <cell r="A559">
            <v>730007</v>
          </cell>
          <cell r="C559" t="str">
            <v>Material Expense-Direct Ship</v>
          </cell>
          <cell r="D559">
            <v>14077498.92</v>
          </cell>
          <cell r="F559">
            <v>25109669.219999999</v>
          </cell>
          <cell r="H559">
            <v>-11032170.299999999</v>
          </cell>
        </row>
        <row r="560">
          <cell r="A560">
            <v>730008</v>
          </cell>
          <cell r="C560" t="str">
            <v>Material Expense-Fabrication Shop</v>
          </cell>
          <cell r="D560">
            <v>-1400159.29</v>
          </cell>
          <cell r="F560">
            <v>-989796.24</v>
          </cell>
          <cell r="H560">
            <v>-410363.05000000005</v>
          </cell>
        </row>
        <row r="561">
          <cell r="A561">
            <v>730010</v>
          </cell>
          <cell r="C561" t="str">
            <v>Material Expense-Nonstock</v>
          </cell>
          <cell r="D561">
            <v>5588094.6699999999</v>
          </cell>
          <cell r="F561">
            <v>7847532.0999999996</v>
          </cell>
          <cell r="H561">
            <v>-2259437.4299999997</v>
          </cell>
        </row>
        <row r="562">
          <cell r="A562">
            <v>730012</v>
          </cell>
          <cell r="C562" t="str">
            <v>Material-HULV</v>
          </cell>
          <cell r="D562">
            <v>330061.01</v>
          </cell>
          <cell r="F562">
            <v>139586</v>
          </cell>
          <cell r="H562">
            <v>190475.01</v>
          </cell>
        </row>
        <row r="563">
          <cell r="A563">
            <v>730013</v>
          </cell>
          <cell r="C563" t="str">
            <v>Material - Deposits</v>
          </cell>
          <cell r="D563">
            <v>1668210.94</v>
          </cell>
          <cell r="F563">
            <v>0</v>
          </cell>
          <cell r="H563">
            <v>1668210.94</v>
          </cell>
        </row>
        <row r="564">
          <cell r="A564">
            <v>730020</v>
          </cell>
          <cell r="C564" t="str">
            <v>Material Expense-Gasoline</v>
          </cell>
          <cell r="D564">
            <v>1581444.8</v>
          </cell>
          <cell r="F564">
            <v>1596278.02</v>
          </cell>
          <cell r="H564">
            <v>-14833.219999999972</v>
          </cell>
        </row>
        <row r="565">
          <cell r="A565">
            <v>730025</v>
          </cell>
          <cell r="C565" t="str">
            <v>Material-Freight Stock</v>
          </cell>
          <cell r="D565">
            <v>1700</v>
          </cell>
          <cell r="F565">
            <v>0</v>
          </cell>
          <cell r="H565">
            <v>1700</v>
          </cell>
        </row>
        <row r="566">
          <cell r="A566">
            <v>730030</v>
          </cell>
          <cell r="C566" t="str">
            <v>Material-Freight Nonstock</v>
          </cell>
          <cell r="D566">
            <v>12152.97</v>
          </cell>
          <cell r="F566">
            <v>10591</v>
          </cell>
          <cell r="H566">
            <v>1561.9699999999993</v>
          </cell>
        </row>
        <row r="567">
          <cell r="A567">
            <v>730035</v>
          </cell>
          <cell r="C567" t="str">
            <v>Material Expense-Consignment-PEPCO</v>
          </cell>
          <cell r="D567">
            <v>529990.56999999995</v>
          </cell>
          <cell r="F567">
            <v>375772.47</v>
          </cell>
          <cell r="H567">
            <v>154218.09999999998</v>
          </cell>
        </row>
        <row r="568">
          <cell r="A568">
            <v>730052</v>
          </cell>
          <cell r="C568" t="str">
            <v>Material-ACE CPD</v>
          </cell>
          <cell r="D568">
            <v>0</v>
          </cell>
          <cell r="F568">
            <v>173</v>
          </cell>
          <cell r="H568">
            <v>-173</v>
          </cell>
        </row>
        <row r="569">
          <cell r="A569">
            <v>730055</v>
          </cell>
          <cell r="C569" t="str">
            <v>Material-CDG</v>
          </cell>
          <cell r="D569">
            <v>325.06</v>
          </cell>
          <cell r="F569">
            <v>0</v>
          </cell>
          <cell r="H569">
            <v>325.06</v>
          </cell>
        </row>
        <row r="570">
          <cell r="A570">
            <v>730059</v>
          </cell>
          <cell r="C570" t="str">
            <v>Material-PEPCO</v>
          </cell>
          <cell r="D570">
            <v>58507004.100000001</v>
          </cell>
          <cell r="F570">
            <v>42319495.619999997</v>
          </cell>
          <cell r="H570">
            <v>16187508.480000004</v>
          </cell>
        </row>
        <row r="571">
          <cell r="A571">
            <v>730060</v>
          </cell>
          <cell r="C571" t="str">
            <v>Pepco-Material Expense-Direct Ship (4M)</v>
          </cell>
          <cell r="D571">
            <v>0</v>
          </cell>
          <cell r="F571">
            <v>4614136.3099999996</v>
          </cell>
          <cell r="H571">
            <v>-4614136.3099999996</v>
          </cell>
        </row>
        <row r="572">
          <cell r="A572">
            <v>731005</v>
          </cell>
          <cell r="C572" t="str">
            <v>Material-Scrapped</v>
          </cell>
          <cell r="D572">
            <v>1562332.95</v>
          </cell>
          <cell r="F572">
            <v>1225723.18</v>
          </cell>
          <cell r="H572">
            <v>336609.77</v>
          </cell>
        </row>
        <row r="573">
          <cell r="A573">
            <v>731006</v>
          </cell>
          <cell r="C573" t="str">
            <v>Material-Returned to Storeroom</v>
          </cell>
          <cell r="D573">
            <v>-8834344.0099999998</v>
          </cell>
          <cell r="F573">
            <v>-6206397.1100000003</v>
          </cell>
          <cell r="H573">
            <v>-2627946.8999999994</v>
          </cell>
        </row>
        <row r="574">
          <cell r="A574">
            <v>731007</v>
          </cell>
          <cell r="C574" t="str">
            <v>Material-Scrap Material</v>
          </cell>
          <cell r="D574">
            <v>-2607913.71</v>
          </cell>
          <cell r="F574">
            <v>-2462656.2200000002</v>
          </cell>
          <cell r="H574">
            <v>-145257.48999999976</v>
          </cell>
        </row>
        <row r="575">
          <cell r="A575">
            <v>731010</v>
          </cell>
          <cell r="C575" t="str">
            <v>Material-Gain Inventory Difference</v>
          </cell>
          <cell r="D575">
            <v>-571607.36</v>
          </cell>
          <cell r="F575">
            <v>-1333699.2</v>
          </cell>
          <cell r="H575">
            <v>762091.84</v>
          </cell>
        </row>
        <row r="576">
          <cell r="A576">
            <v>731015</v>
          </cell>
          <cell r="C576" t="str">
            <v>Material-Losses Inventory Variance</v>
          </cell>
          <cell r="D576">
            <v>484912.65</v>
          </cell>
          <cell r="F576">
            <v>902177.25</v>
          </cell>
          <cell r="H576">
            <v>-417264.6</v>
          </cell>
        </row>
        <row r="577">
          <cell r="A577">
            <v>731021</v>
          </cell>
          <cell r="C577" t="str">
            <v>Material-Gain price adjustments</v>
          </cell>
          <cell r="D577">
            <v>182991.4</v>
          </cell>
          <cell r="F577">
            <v>-4110.7700000000004</v>
          </cell>
          <cell r="H577">
            <v>187102.16999999998</v>
          </cell>
        </row>
        <row r="578">
          <cell r="A578">
            <v>731060</v>
          </cell>
          <cell r="C578" t="str">
            <v>Material-Loss/Gain price variances</v>
          </cell>
          <cell r="D578">
            <v>-160121.84</v>
          </cell>
          <cell r="F578">
            <v>47218.63</v>
          </cell>
          <cell r="H578">
            <v>-207340.47</v>
          </cell>
        </row>
        <row r="579">
          <cell r="A579">
            <v>731080</v>
          </cell>
          <cell r="C579" t="str">
            <v>Material-Discount Lost</v>
          </cell>
          <cell r="D579">
            <v>17663.47</v>
          </cell>
          <cell r="F579">
            <v>71152.36</v>
          </cell>
          <cell r="H579">
            <v>-53488.89</v>
          </cell>
        </row>
        <row r="580">
          <cell r="A580">
            <v>800045</v>
          </cell>
          <cell r="C580" t="str">
            <v>Material - Capital Accruals</v>
          </cell>
          <cell r="D580">
            <v>272000</v>
          </cell>
          <cell r="F580">
            <v>0</v>
          </cell>
          <cell r="H580">
            <v>272000</v>
          </cell>
        </row>
        <row r="581">
          <cell r="A581" t="str">
            <v>Materials and Supplies</v>
          </cell>
          <cell r="D581">
            <v>71331561.989999995</v>
          </cell>
          <cell r="F581">
            <v>73264084.849999994</v>
          </cell>
          <cell r="H581">
            <v>-1932522.8599999994</v>
          </cell>
        </row>
        <row r="582">
          <cell r="A582">
            <v>760005</v>
          </cell>
          <cell r="C582" t="str">
            <v>Contractor-Professional and Consulting</v>
          </cell>
          <cell r="D582">
            <v>11006650.050000001</v>
          </cell>
          <cell r="F582">
            <v>10237074.99</v>
          </cell>
          <cell r="H582">
            <v>769575.06000000052</v>
          </cell>
        </row>
        <row r="583">
          <cell r="A583">
            <v>760010</v>
          </cell>
          <cell r="C583" t="str">
            <v>Contractor-Other Services</v>
          </cell>
          <cell r="D583">
            <v>22730702.649999999</v>
          </cell>
          <cell r="F583">
            <v>21645742.859999999</v>
          </cell>
          <cell r="H583">
            <v>1084959.7899999991</v>
          </cell>
        </row>
        <row r="584">
          <cell r="A584">
            <v>760015</v>
          </cell>
          <cell r="C584" t="str">
            <v>Contractor-Temporary Employment</v>
          </cell>
          <cell r="D584">
            <v>1661367.41</v>
          </cell>
          <cell r="F584">
            <v>1541749.23</v>
          </cell>
          <cell r="H584">
            <v>119618.17999999993</v>
          </cell>
        </row>
        <row r="585">
          <cell r="A585">
            <v>760020</v>
          </cell>
          <cell r="C585" t="str">
            <v>Contractor-Maintenance</v>
          </cell>
          <cell r="D585">
            <v>4149349.98</v>
          </cell>
          <cell r="F585">
            <v>4612908.8499999996</v>
          </cell>
          <cell r="H585">
            <v>-463558.86999999965</v>
          </cell>
        </row>
        <row r="586">
          <cell r="A586">
            <v>760025</v>
          </cell>
          <cell r="C586" t="str">
            <v>Contractor-Training</v>
          </cell>
          <cell r="D586">
            <v>292290.44</v>
          </cell>
          <cell r="F586">
            <v>330276.05</v>
          </cell>
          <cell r="H586">
            <v>-37985.609999999986</v>
          </cell>
        </row>
        <row r="587">
          <cell r="A587">
            <v>760035</v>
          </cell>
          <cell r="C587" t="str">
            <v>Contractor-Outside Counsel/Legal</v>
          </cell>
          <cell r="D587">
            <v>3266880.54</v>
          </cell>
          <cell r="F587">
            <v>2098292.6</v>
          </cell>
          <cell r="H587">
            <v>1168587.94</v>
          </cell>
        </row>
        <row r="588">
          <cell r="A588">
            <v>760040</v>
          </cell>
          <cell r="C588" t="str">
            <v>Contractor-Supplemental Skills</v>
          </cell>
          <cell r="D588">
            <v>93952740.629999995</v>
          </cell>
          <cell r="F588">
            <v>72305379.120000005</v>
          </cell>
          <cell r="H588">
            <v>21647361.50999999</v>
          </cell>
        </row>
        <row r="589">
          <cell r="A589">
            <v>760041</v>
          </cell>
          <cell r="C589" t="str">
            <v>Contractor-External Craft Skills</v>
          </cell>
          <cell r="D589">
            <v>17059529.059999999</v>
          </cell>
          <cell r="F589">
            <v>16784625.859999999</v>
          </cell>
          <cell r="H589">
            <v>274903.19999999925</v>
          </cell>
        </row>
        <row r="590">
          <cell r="A590">
            <v>760042</v>
          </cell>
          <cell r="C590" t="str">
            <v>Contractor-Design for Construction</v>
          </cell>
          <cell r="D590">
            <v>1560750.91</v>
          </cell>
          <cell r="F590">
            <v>1331822.1499999999</v>
          </cell>
          <cell r="H590">
            <v>228928.76</v>
          </cell>
        </row>
        <row r="591">
          <cell r="A591">
            <v>760100</v>
          </cell>
          <cell r="C591" t="str">
            <v>Contractor-Publicity/Public Relations</v>
          </cell>
          <cell r="D591">
            <v>0</v>
          </cell>
          <cell r="F591">
            <v>8062.54</v>
          </cell>
          <cell r="H591">
            <v>-8062.54</v>
          </cell>
        </row>
        <row r="592">
          <cell r="A592">
            <v>760102</v>
          </cell>
          <cell r="C592" t="str">
            <v>Contractor-Advertising-Media</v>
          </cell>
          <cell r="D592">
            <v>1094318.44</v>
          </cell>
          <cell r="F592">
            <v>1259555.92</v>
          </cell>
          <cell r="H592">
            <v>-165237.47999999998</v>
          </cell>
        </row>
        <row r="593">
          <cell r="A593">
            <v>760105</v>
          </cell>
          <cell r="C593" t="str">
            <v>Contractor-Legal Other</v>
          </cell>
          <cell r="D593">
            <v>51577.39</v>
          </cell>
          <cell r="F593">
            <v>-90453.65</v>
          </cell>
          <cell r="H593">
            <v>142031.03999999998</v>
          </cell>
        </row>
        <row r="594">
          <cell r="A594">
            <v>760110</v>
          </cell>
          <cell r="C594" t="str">
            <v>Contractor-Estimated Accruals</v>
          </cell>
          <cell r="D594">
            <v>3125078</v>
          </cell>
          <cell r="F594">
            <v>0</v>
          </cell>
          <cell r="H594">
            <v>3125078</v>
          </cell>
        </row>
        <row r="595">
          <cell r="A595">
            <v>800040</v>
          </cell>
          <cell r="C595" t="str">
            <v>Contractor - Capital Accruals</v>
          </cell>
          <cell r="D595">
            <v>3785666</v>
          </cell>
          <cell r="F595">
            <v>0</v>
          </cell>
          <cell r="H595">
            <v>3785666</v>
          </cell>
        </row>
        <row r="596">
          <cell r="A596" t="str">
            <v>Contractors</v>
          </cell>
          <cell r="D596">
            <v>163736901.5</v>
          </cell>
          <cell r="F596">
            <v>132065036.52</v>
          </cell>
          <cell r="H596">
            <v>31671864.980000004</v>
          </cell>
        </row>
        <row r="597">
          <cell r="A597">
            <v>770005</v>
          </cell>
          <cell r="C597" t="str">
            <v>Rents-Building and Property</v>
          </cell>
          <cell r="D597">
            <v>242276.22</v>
          </cell>
          <cell r="F597">
            <v>-9725.41</v>
          </cell>
          <cell r="H597">
            <v>252001.63</v>
          </cell>
        </row>
        <row r="598">
          <cell r="A598">
            <v>770010</v>
          </cell>
          <cell r="C598" t="str">
            <v>Rents-Pole Attachments</v>
          </cell>
          <cell r="D598">
            <v>223864</v>
          </cell>
          <cell r="F598">
            <v>4284</v>
          </cell>
          <cell r="H598">
            <v>219580</v>
          </cell>
        </row>
        <row r="599">
          <cell r="A599">
            <v>770015</v>
          </cell>
          <cell r="C599" t="str">
            <v>Rents-Other</v>
          </cell>
          <cell r="D599">
            <v>15567997.84</v>
          </cell>
          <cell r="F599">
            <v>15483898.34</v>
          </cell>
          <cell r="H599">
            <v>84099.5</v>
          </cell>
        </row>
        <row r="600">
          <cell r="A600">
            <v>770016</v>
          </cell>
          <cell r="C600" t="str">
            <v>Rents-Transmission Agreements</v>
          </cell>
          <cell r="D600">
            <v>133400.57999999999</v>
          </cell>
          <cell r="F600">
            <v>235663.39</v>
          </cell>
          <cell r="H600">
            <v>-102262.81000000003</v>
          </cell>
        </row>
        <row r="601">
          <cell r="A601">
            <v>771005</v>
          </cell>
          <cell r="C601" t="str">
            <v>Leases-Equipment and Computers</v>
          </cell>
          <cell r="D601">
            <v>358642.31</v>
          </cell>
          <cell r="F601">
            <v>480533.4</v>
          </cell>
          <cell r="H601">
            <v>-121891.09000000003</v>
          </cell>
        </row>
        <row r="602">
          <cell r="A602">
            <v>771010</v>
          </cell>
          <cell r="C602" t="str">
            <v>Leases-Vehicle</v>
          </cell>
          <cell r="D602">
            <v>2774569.05</v>
          </cell>
          <cell r="F602">
            <v>2908846.88</v>
          </cell>
          <cell r="H602">
            <v>-134277.83000000007</v>
          </cell>
        </row>
        <row r="603">
          <cell r="A603" t="str">
            <v>Rents</v>
          </cell>
          <cell r="D603">
            <v>19300750</v>
          </cell>
          <cell r="F603">
            <v>19103500.600000001</v>
          </cell>
          <cell r="H603">
            <v>197249.39999999851</v>
          </cell>
        </row>
        <row r="604">
          <cell r="A604">
            <v>772005</v>
          </cell>
          <cell r="C604" t="str">
            <v>Insurance-Property</v>
          </cell>
          <cell r="D604">
            <v>3307.58</v>
          </cell>
          <cell r="F604">
            <v>0</v>
          </cell>
          <cell r="H604">
            <v>3307.58</v>
          </cell>
        </row>
        <row r="605">
          <cell r="A605">
            <v>772010</v>
          </cell>
          <cell r="C605" t="str">
            <v>Insurance-Liability</v>
          </cell>
          <cell r="D605">
            <v>24533.06</v>
          </cell>
          <cell r="F605">
            <v>6837.1</v>
          </cell>
          <cell r="H605">
            <v>17695.96</v>
          </cell>
        </row>
        <row r="606">
          <cell r="A606">
            <v>772015</v>
          </cell>
          <cell r="C606" t="str">
            <v>Insurance-Other</v>
          </cell>
          <cell r="D606">
            <v>-2720135.61</v>
          </cell>
          <cell r="F606">
            <v>523393.82</v>
          </cell>
          <cell r="H606">
            <v>-3243529.4299999997</v>
          </cell>
        </row>
        <row r="607">
          <cell r="A607">
            <v>772020</v>
          </cell>
          <cell r="C607" t="str">
            <v>Claims-General Liability</v>
          </cell>
          <cell r="D607">
            <v>1109116.42</v>
          </cell>
          <cell r="F607">
            <v>249026.8</v>
          </cell>
          <cell r="H607">
            <v>860089.61999999988</v>
          </cell>
        </row>
        <row r="608">
          <cell r="A608">
            <v>772025</v>
          </cell>
          <cell r="C608" t="str">
            <v>Claims-Auto Liability</v>
          </cell>
          <cell r="D608">
            <v>356195.83</v>
          </cell>
          <cell r="F608">
            <v>19922.77</v>
          </cell>
          <cell r="H608">
            <v>336273.06</v>
          </cell>
        </row>
        <row r="609">
          <cell r="A609" t="str">
            <v>Insurance</v>
          </cell>
          <cell r="D609">
            <v>-1226982.72</v>
          </cell>
          <cell r="F609">
            <v>799180.49</v>
          </cell>
          <cell r="H609">
            <v>-2026163.21</v>
          </cell>
        </row>
        <row r="610">
          <cell r="A610">
            <v>790005</v>
          </cell>
          <cell r="C610" t="str">
            <v>Travel-Registration Fees</v>
          </cell>
          <cell r="D610">
            <v>14997</v>
          </cell>
          <cell r="F610">
            <v>12978.16</v>
          </cell>
          <cell r="H610">
            <v>2018.8400000000001</v>
          </cell>
        </row>
        <row r="611">
          <cell r="A611">
            <v>790010</v>
          </cell>
          <cell r="C611" t="str">
            <v>Travel-Expenses</v>
          </cell>
          <cell r="D611">
            <v>363891.34</v>
          </cell>
          <cell r="F611">
            <v>285847.84000000003</v>
          </cell>
          <cell r="H611">
            <v>78043.5</v>
          </cell>
        </row>
        <row r="612">
          <cell r="A612">
            <v>790015</v>
          </cell>
          <cell r="C612" t="str">
            <v>Travel-Nondeductible</v>
          </cell>
          <cell r="D612">
            <v>45.5</v>
          </cell>
          <cell r="F612">
            <v>1575.97</v>
          </cell>
          <cell r="H612">
            <v>-1530.47</v>
          </cell>
        </row>
        <row r="613">
          <cell r="A613">
            <v>790020</v>
          </cell>
          <cell r="C613" t="str">
            <v>Travel-Meals and Entertainment</v>
          </cell>
          <cell r="D613">
            <v>50</v>
          </cell>
          <cell r="F613">
            <v>0</v>
          </cell>
          <cell r="H613">
            <v>50</v>
          </cell>
        </row>
        <row r="614">
          <cell r="A614">
            <v>790025</v>
          </cell>
          <cell r="C614" t="str">
            <v>Travel-Employee Mileage</v>
          </cell>
          <cell r="D614">
            <v>189429.41</v>
          </cell>
          <cell r="F614">
            <v>206476.41</v>
          </cell>
          <cell r="H614">
            <v>-17047</v>
          </cell>
        </row>
        <row r="615">
          <cell r="A615" t="str">
            <v>Travel</v>
          </cell>
          <cell r="D615">
            <v>568413.25</v>
          </cell>
          <cell r="F615">
            <v>506878.38</v>
          </cell>
          <cell r="H615">
            <v>61534.869999999995</v>
          </cell>
        </row>
        <row r="616">
          <cell r="A616">
            <v>791005</v>
          </cell>
          <cell r="C616" t="str">
            <v>General -Registration Fees</v>
          </cell>
          <cell r="D616">
            <v>102581.09</v>
          </cell>
          <cell r="F616">
            <v>109059.22</v>
          </cell>
          <cell r="H616">
            <v>-6478.1300000000047</v>
          </cell>
        </row>
        <row r="617">
          <cell r="A617">
            <v>791010</v>
          </cell>
          <cell r="C617" t="str">
            <v>Training-Materials and Other</v>
          </cell>
          <cell r="D617">
            <v>50838.09</v>
          </cell>
          <cell r="F617">
            <v>53734.95</v>
          </cell>
          <cell r="H617">
            <v>-2896.8600000000006</v>
          </cell>
        </row>
        <row r="618">
          <cell r="A618" t="str">
            <v>Training</v>
          </cell>
          <cell r="D618">
            <v>153419.18</v>
          </cell>
          <cell r="F618">
            <v>162794.17000000001</v>
          </cell>
          <cell r="H618">
            <v>-9374.9900000000198</v>
          </cell>
        </row>
        <row r="619">
          <cell r="A619">
            <v>792005</v>
          </cell>
          <cell r="C619" t="str">
            <v>Employee Memberships-Deductible</v>
          </cell>
          <cell r="D619">
            <v>28522.9</v>
          </cell>
          <cell r="F619">
            <v>566859.01</v>
          </cell>
          <cell r="H619">
            <v>-538336.11</v>
          </cell>
        </row>
        <row r="620">
          <cell r="A620">
            <v>792006</v>
          </cell>
          <cell r="C620" t="str">
            <v>Corporate Memberships-Deductible</v>
          </cell>
          <cell r="D620">
            <v>445505.51</v>
          </cell>
          <cell r="F620">
            <v>52295.22</v>
          </cell>
          <cell r="H620">
            <v>393210.29000000004</v>
          </cell>
        </row>
        <row r="621">
          <cell r="A621">
            <v>792010</v>
          </cell>
          <cell r="C621" t="str">
            <v>Employee Memberships-Nondeductible</v>
          </cell>
          <cell r="D621">
            <v>26133.09</v>
          </cell>
          <cell r="F621">
            <v>40700.14</v>
          </cell>
          <cell r="H621">
            <v>-14567.05</v>
          </cell>
        </row>
        <row r="622">
          <cell r="A622">
            <v>792011</v>
          </cell>
          <cell r="C622" t="str">
            <v>Corporate Memberships-Nondeductible</v>
          </cell>
          <cell r="D622">
            <v>69461.11</v>
          </cell>
          <cell r="F622">
            <v>14854.12</v>
          </cell>
          <cell r="H622">
            <v>54606.99</v>
          </cell>
        </row>
        <row r="623">
          <cell r="A623" t="str">
            <v>Memberships and Dues</v>
          </cell>
          <cell r="D623">
            <v>569622.61</v>
          </cell>
          <cell r="F623">
            <v>674708.49</v>
          </cell>
          <cell r="H623">
            <v>-105085.88</v>
          </cell>
        </row>
        <row r="624">
          <cell r="A624">
            <v>794005</v>
          </cell>
          <cell r="C624" t="str">
            <v>Collection-Uncollectible Accts</v>
          </cell>
          <cell r="D624">
            <v>15159130.789999999</v>
          </cell>
          <cell r="F624">
            <v>10998736.84</v>
          </cell>
          <cell r="H624">
            <v>4160393.9499999993</v>
          </cell>
        </row>
        <row r="625">
          <cell r="A625">
            <v>794006</v>
          </cell>
          <cell r="C625" t="str">
            <v>Collection-Agency Fees</v>
          </cell>
          <cell r="D625">
            <v>375447.81</v>
          </cell>
          <cell r="F625">
            <v>891311.49</v>
          </cell>
          <cell r="H625">
            <v>-515863.68</v>
          </cell>
        </row>
        <row r="626">
          <cell r="A626">
            <v>794007</v>
          </cell>
          <cell r="C626" t="str">
            <v>Collection-Uncollectible-Special Billin</v>
          </cell>
          <cell r="D626">
            <v>425489.75</v>
          </cell>
          <cell r="F626">
            <v>153258.32</v>
          </cell>
          <cell r="H626">
            <v>272231.43</v>
          </cell>
        </row>
        <row r="627">
          <cell r="A627" t="str">
            <v>Collection</v>
          </cell>
          <cell r="D627">
            <v>15960068.35</v>
          </cell>
          <cell r="F627">
            <v>12043306.65</v>
          </cell>
          <cell r="H627">
            <v>3916761.6999999993</v>
          </cell>
        </row>
        <row r="628">
          <cell r="A628">
            <v>530150</v>
          </cell>
          <cell r="C628" t="str">
            <v>Gain on Claim Settlement</v>
          </cell>
          <cell r="D628">
            <v>-33440422.739999998</v>
          </cell>
          <cell r="F628">
            <v>0</v>
          </cell>
          <cell r="H628">
            <v>-33440422.739999998</v>
          </cell>
        </row>
        <row r="629">
          <cell r="A629" t="str">
            <v>Gain on Claim Settlement</v>
          </cell>
          <cell r="D629">
            <v>-33440422.739999998</v>
          </cell>
          <cell r="F629">
            <v>0</v>
          </cell>
          <cell r="H629">
            <v>-33440422.739999998</v>
          </cell>
        </row>
        <row r="630">
          <cell r="A630">
            <v>530005</v>
          </cell>
          <cell r="C630" t="str">
            <v>Gain / Loss on Disposition of Property</v>
          </cell>
          <cell r="D630">
            <v>-580178.84</v>
          </cell>
          <cell r="F630">
            <v>-711.44</v>
          </cell>
          <cell r="H630">
            <v>-579467.4</v>
          </cell>
        </row>
        <row r="631">
          <cell r="A631" t="str">
            <v>Gain from Sale of Assets</v>
          </cell>
          <cell r="D631">
            <v>-580178.84</v>
          </cell>
          <cell r="F631">
            <v>-711.44</v>
          </cell>
          <cell r="H631">
            <v>-579467.4</v>
          </cell>
        </row>
        <row r="632">
          <cell r="A632">
            <v>751031</v>
          </cell>
          <cell r="C632" t="str">
            <v>PJM - Scheduling, System Control &amp; Disp</v>
          </cell>
          <cell r="D632">
            <v>58783.6</v>
          </cell>
          <cell r="F632">
            <v>52604.18</v>
          </cell>
          <cell r="H632">
            <v>6179.4199999999983</v>
          </cell>
        </row>
        <row r="633">
          <cell r="A633">
            <v>751032</v>
          </cell>
          <cell r="C633" t="str">
            <v>PJM - LT Reliability Planning &amp; Standar</v>
          </cell>
          <cell r="D633">
            <v>8593.98</v>
          </cell>
          <cell r="F633">
            <v>2586.4299999999998</v>
          </cell>
          <cell r="H633">
            <v>6007.5499999999993</v>
          </cell>
        </row>
        <row r="634">
          <cell r="A634">
            <v>751033</v>
          </cell>
          <cell r="C634" t="str">
            <v>PJM - Market Facilitation, Monitoring &amp;</v>
          </cell>
          <cell r="D634">
            <v>26354.03</v>
          </cell>
          <cell r="F634">
            <v>16362.95</v>
          </cell>
          <cell r="H634">
            <v>9991.0799999999981</v>
          </cell>
        </row>
        <row r="635">
          <cell r="A635">
            <v>751035</v>
          </cell>
          <cell r="C635" t="str">
            <v>Purc Power System Load Dispatch &amp; Addit</v>
          </cell>
          <cell r="D635">
            <v>13214</v>
          </cell>
          <cell r="F635">
            <v>176864.15</v>
          </cell>
          <cell r="H635">
            <v>-163650.15</v>
          </cell>
        </row>
        <row r="636">
          <cell r="A636">
            <v>792015</v>
          </cell>
          <cell r="C636" t="str">
            <v>Sponsorship/Associations</v>
          </cell>
          <cell r="D636">
            <v>220964.04</v>
          </cell>
          <cell r="F636">
            <v>150278.1</v>
          </cell>
          <cell r="H636">
            <v>70685.94</v>
          </cell>
        </row>
        <row r="637">
          <cell r="A637">
            <v>793005</v>
          </cell>
          <cell r="C637" t="str">
            <v>Donations-Deductible</v>
          </cell>
          <cell r="D637">
            <v>1771300.26</v>
          </cell>
          <cell r="F637">
            <v>1851142.91</v>
          </cell>
          <cell r="H637">
            <v>-79842.649999999907</v>
          </cell>
        </row>
        <row r="638">
          <cell r="A638">
            <v>793010</v>
          </cell>
          <cell r="C638" t="str">
            <v>Donations-Nondeductible</v>
          </cell>
          <cell r="D638">
            <v>162652.04999999999</v>
          </cell>
          <cell r="F638">
            <v>177533.97</v>
          </cell>
          <cell r="H638">
            <v>-14881.920000000013</v>
          </cell>
        </row>
        <row r="639">
          <cell r="A639">
            <v>794010</v>
          </cell>
          <cell r="C639" t="str">
            <v>General-Penalties</v>
          </cell>
          <cell r="D639">
            <v>-237193.24</v>
          </cell>
          <cell r="F639">
            <v>257253.55</v>
          </cell>
          <cell r="H639">
            <v>-494446.79</v>
          </cell>
        </row>
        <row r="640">
          <cell r="A640">
            <v>794015</v>
          </cell>
          <cell r="C640" t="str">
            <v>General-Advertising Expenses</v>
          </cell>
          <cell r="D640">
            <v>42803.09</v>
          </cell>
          <cell r="F640">
            <v>56250.46</v>
          </cell>
          <cell r="H640">
            <v>-13447.370000000003</v>
          </cell>
        </row>
        <row r="641">
          <cell r="A641">
            <v>794020</v>
          </cell>
          <cell r="C641" t="str">
            <v>General-Utilities</v>
          </cell>
          <cell r="D641">
            <v>60906.82</v>
          </cell>
          <cell r="F641">
            <v>33755.230000000003</v>
          </cell>
          <cell r="H641">
            <v>27151.589999999997</v>
          </cell>
        </row>
        <row r="642">
          <cell r="A642">
            <v>794035</v>
          </cell>
          <cell r="C642" t="str">
            <v>General-Fees and Licenses</v>
          </cell>
          <cell r="D642">
            <v>5758350.1100000003</v>
          </cell>
          <cell r="F642">
            <v>2198018.3199999998</v>
          </cell>
          <cell r="H642">
            <v>3560331.7900000005</v>
          </cell>
        </row>
        <row r="643">
          <cell r="A643">
            <v>794038</v>
          </cell>
          <cell r="C643" t="str">
            <v>Bank Fees</v>
          </cell>
          <cell r="D643">
            <v>1017451.49</v>
          </cell>
          <cell r="F643">
            <v>1036973.23</v>
          </cell>
          <cell r="H643">
            <v>-19521.739999999991</v>
          </cell>
        </row>
        <row r="644">
          <cell r="A644">
            <v>794040</v>
          </cell>
          <cell r="C644" t="str">
            <v>General-Postage</v>
          </cell>
          <cell r="D644">
            <v>3185205.99</v>
          </cell>
          <cell r="F644">
            <v>3225187.79</v>
          </cell>
          <cell r="H644">
            <v>-39981.799999999814</v>
          </cell>
        </row>
        <row r="645">
          <cell r="A645">
            <v>794075</v>
          </cell>
          <cell r="C645" t="str">
            <v>Deferred Administrative Expenses - SOS</v>
          </cell>
          <cell r="D645">
            <v>-4236225.05</v>
          </cell>
          <cell r="F645">
            <v>-2150803.36</v>
          </cell>
          <cell r="H645">
            <v>-2085421.69</v>
          </cell>
        </row>
        <row r="646">
          <cell r="A646">
            <v>794100</v>
          </cell>
          <cell r="C646" t="str">
            <v>General - Safety Apparel</v>
          </cell>
          <cell r="D646">
            <v>531279.91</v>
          </cell>
          <cell r="F646">
            <v>280476.81</v>
          </cell>
          <cell r="H646">
            <v>250803.10000000003</v>
          </cell>
        </row>
        <row r="647">
          <cell r="A647">
            <v>795010</v>
          </cell>
          <cell r="C647" t="str">
            <v>General-Meals</v>
          </cell>
          <cell r="D647">
            <v>394462.67</v>
          </cell>
          <cell r="F647">
            <v>311257.34000000003</v>
          </cell>
          <cell r="H647">
            <v>83205.329999999958</v>
          </cell>
        </row>
        <row r="648">
          <cell r="A648">
            <v>795012</v>
          </cell>
          <cell r="C648" t="str">
            <v>General-Entertainment</v>
          </cell>
          <cell r="D648">
            <v>256689.3</v>
          </cell>
          <cell r="F648">
            <v>292193.68</v>
          </cell>
          <cell r="H648">
            <v>-35504.380000000005</v>
          </cell>
        </row>
        <row r="649">
          <cell r="A649">
            <v>795015</v>
          </cell>
          <cell r="C649" t="str">
            <v>General-Office Supplies and Expense</v>
          </cell>
          <cell r="D649">
            <v>761885.95</v>
          </cell>
          <cell r="F649">
            <v>787527.34</v>
          </cell>
          <cell r="H649">
            <v>-25641.390000000014</v>
          </cell>
        </row>
        <row r="650">
          <cell r="A650">
            <v>795016</v>
          </cell>
          <cell r="C650" t="str">
            <v>General-Telephone</v>
          </cell>
          <cell r="D650">
            <v>624763.56999999995</v>
          </cell>
          <cell r="F650">
            <v>573755.56000000006</v>
          </cell>
          <cell r="H650">
            <v>51008.009999999893</v>
          </cell>
        </row>
        <row r="651">
          <cell r="A651">
            <v>795017</v>
          </cell>
          <cell r="C651" t="str">
            <v>General-Software</v>
          </cell>
          <cell r="D651">
            <v>2888383.9</v>
          </cell>
          <cell r="F651">
            <v>1855223.42</v>
          </cell>
          <cell r="H651">
            <v>1033160.48</v>
          </cell>
        </row>
        <row r="652">
          <cell r="A652">
            <v>795018</v>
          </cell>
          <cell r="C652" t="str">
            <v>General-Noncash Service/Safety Awards</v>
          </cell>
          <cell r="D652">
            <v>38690.94</v>
          </cell>
          <cell r="F652">
            <v>9393.39</v>
          </cell>
          <cell r="H652">
            <v>29297.550000000003</v>
          </cell>
        </row>
        <row r="653">
          <cell r="A653">
            <v>795019</v>
          </cell>
          <cell r="C653" t="str">
            <v>General-Noncash Employee Small Gifts</v>
          </cell>
          <cell r="D653">
            <v>8673.5400000000009</v>
          </cell>
          <cell r="F653">
            <v>7246.52</v>
          </cell>
          <cell r="H653">
            <v>1427.0200000000004</v>
          </cell>
        </row>
        <row r="654">
          <cell r="A654">
            <v>795020</v>
          </cell>
          <cell r="C654" t="str">
            <v>General-Promotional Expenses</v>
          </cell>
          <cell r="D654">
            <v>58307.43</v>
          </cell>
          <cell r="F654">
            <v>23060.93</v>
          </cell>
          <cell r="H654">
            <v>35246.5</v>
          </cell>
        </row>
        <row r="655">
          <cell r="A655">
            <v>795022</v>
          </cell>
          <cell r="C655" t="str">
            <v>General-Computers &amp; Equipment Purchases</v>
          </cell>
          <cell r="D655">
            <v>1433931.81</v>
          </cell>
          <cell r="F655">
            <v>674029.5</v>
          </cell>
          <cell r="H655">
            <v>759902.31</v>
          </cell>
        </row>
        <row r="656">
          <cell r="A656">
            <v>796001</v>
          </cell>
          <cell r="C656" t="str">
            <v>General-Regulatory Credits</v>
          </cell>
          <cell r="D656">
            <v>-1143276</v>
          </cell>
          <cell r="F656">
            <v>0</v>
          </cell>
          <cell r="H656">
            <v>-1143276</v>
          </cell>
        </row>
        <row r="657">
          <cell r="A657">
            <v>796005</v>
          </cell>
          <cell r="C657" t="str">
            <v>General-Miscellaneous Deductions</v>
          </cell>
          <cell r="D657">
            <v>430123.74</v>
          </cell>
          <cell r="F657">
            <v>-309406.36</v>
          </cell>
          <cell r="H657">
            <v>739530.1</v>
          </cell>
        </row>
        <row r="658">
          <cell r="A658" t="str">
            <v>General</v>
          </cell>
          <cell r="D658">
            <v>14137077.93</v>
          </cell>
          <cell r="F658">
            <v>11588766.039999999</v>
          </cell>
          <cell r="H658">
            <v>2548311.8900000006</v>
          </cell>
        </row>
        <row r="659">
          <cell r="A659">
            <v>783500</v>
          </cell>
          <cell r="C659" t="str">
            <v>CIAC-Taxable</v>
          </cell>
          <cell r="D659">
            <v>-20045809.420000002</v>
          </cell>
          <cell r="F659">
            <v>-17189776.91</v>
          </cell>
          <cell r="H659">
            <v>-2856032.5100000016</v>
          </cell>
        </row>
        <row r="660">
          <cell r="A660">
            <v>783510</v>
          </cell>
          <cell r="C660" t="str">
            <v>CIAC-Non Taxable</v>
          </cell>
          <cell r="D660">
            <v>-3907864.63</v>
          </cell>
          <cell r="F660">
            <v>-4570961.8099999996</v>
          </cell>
          <cell r="H660">
            <v>663097.1799999997</v>
          </cell>
        </row>
        <row r="661">
          <cell r="A661">
            <v>783520</v>
          </cell>
          <cell r="C661" t="str">
            <v>CIAC-Nonstandard Taxable</v>
          </cell>
          <cell r="D661">
            <v>-1339817</v>
          </cell>
          <cell r="F661">
            <v>-2865743.33</v>
          </cell>
          <cell r="H661">
            <v>1525926.33</v>
          </cell>
        </row>
        <row r="662">
          <cell r="A662">
            <v>783600</v>
          </cell>
          <cell r="C662" t="str">
            <v>AFUDC to Projects</v>
          </cell>
          <cell r="D662">
            <v>8020186.0099999998</v>
          </cell>
          <cell r="F662">
            <v>4027941.67</v>
          </cell>
          <cell r="H662">
            <v>3992244.34</v>
          </cell>
        </row>
        <row r="663">
          <cell r="A663">
            <v>783700</v>
          </cell>
          <cell r="C663" t="str">
            <v>Salvage</v>
          </cell>
          <cell r="D663">
            <v>-252494.93</v>
          </cell>
          <cell r="F663">
            <v>-246969.56</v>
          </cell>
          <cell r="H663">
            <v>-5525.3699999999953</v>
          </cell>
        </row>
        <row r="664">
          <cell r="A664">
            <v>783800</v>
          </cell>
          <cell r="C664" t="str">
            <v>Reimbursed Costs</v>
          </cell>
          <cell r="D664">
            <v>-15579950.279999999</v>
          </cell>
          <cell r="F664">
            <v>-632213.17000000004</v>
          </cell>
          <cell r="H664">
            <v>-14947737.109999999</v>
          </cell>
        </row>
        <row r="665">
          <cell r="A665">
            <v>783999</v>
          </cell>
          <cell r="C665" t="str">
            <v>Costs Transferred</v>
          </cell>
          <cell r="D665">
            <v>-105307.37</v>
          </cell>
          <cell r="F665">
            <v>-506495.09</v>
          </cell>
          <cell r="H665">
            <v>401187.72000000003</v>
          </cell>
        </row>
        <row r="666">
          <cell r="A666">
            <v>800005</v>
          </cell>
          <cell r="C666" t="str">
            <v>Transfer-Labor Costs</v>
          </cell>
          <cell r="D666">
            <v>2293428</v>
          </cell>
          <cell r="F666">
            <v>-63680</v>
          </cell>
          <cell r="H666">
            <v>2357108</v>
          </cell>
        </row>
        <row r="667">
          <cell r="A667">
            <v>800009</v>
          </cell>
          <cell r="C667" t="str">
            <v>Transfer-E&amp;S and A&amp;G</v>
          </cell>
          <cell r="D667">
            <v>135305.97</v>
          </cell>
          <cell r="F667">
            <v>0</v>
          </cell>
          <cell r="H667">
            <v>135305.97</v>
          </cell>
        </row>
        <row r="668">
          <cell r="A668">
            <v>800010</v>
          </cell>
          <cell r="C668" t="str">
            <v>Transfer-Other</v>
          </cell>
          <cell r="D668">
            <v>6643300.3799999999</v>
          </cell>
          <cell r="F668">
            <v>-294462.67</v>
          </cell>
          <cell r="H668">
            <v>6937763.0499999998</v>
          </cell>
        </row>
        <row r="669">
          <cell r="A669">
            <v>800025</v>
          </cell>
          <cell r="C669" t="str">
            <v>Transfer-Facility Costs</v>
          </cell>
          <cell r="D669">
            <v>0</v>
          </cell>
          <cell r="F669">
            <v>-0.03</v>
          </cell>
          <cell r="H669">
            <v>0.03</v>
          </cell>
        </row>
        <row r="670">
          <cell r="A670" t="str">
            <v>Costs Transferred</v>
          </cell>
          <cell r="D670">
            <v>-24139023.27</v>
          </cell>
          <cell r="F670">
            <v>-22342360.899999999</v>
          </cell>
          <cell r="H670">
            <v>-1796662.370000001</v>
          </cell>
        </row>
        <row r="671">
          <cell r="A671">
            <v>783000</v>
          </cell>
          <cell r="C671" t="str">
            <v>Settlement-Assets</v>
          </cell>
          <cell r="D671">
            <v>-272972396.81</v>
          </cell>
          <cell r="F671">
            <v>-240053022.34999999</v>
          </cell>
          <cell r="H671">
            <v>-32919374.460000008</v>
          </cell>
        </row>
        <row r="672">
          <cell r="A672">
            <v>783005</v>
          </cell>
          <cell r="C672" t="str">
            <v>Settlement-CIAC</v>
          </cell>
          <cell r="D672">
            <v>25294435.050000001</v>
          </cell>
          <cell r="F672">
            <v>24623538.050000001</v>
          </cell>
          <cell r="H672">
            <v>670897</v>
          </cell>
        </row>
        <row r="673">
          <cell r="A673">
            <v>783010</v>
          </cell>
          <cell r="C673" t="str">
            <v>Settlement-AFUDC</v>
          </cell>
          <cell r="D673">
            <v>-8020186.0099999998</v>
          </cell>
          <cell r="F673">
            <v>-4027941.67</v>
          </cell>
          <cell r="H673">
            <v>-3992244.34</v>
          </cell>
        </row>
        <row r="674">
          <cell r="A674">
            <v>783015</v>
          </cell>
          <cell r="C674" t="str">
            <v>Settlement-Removal Costs</v>
          </cell>
          <cell r="D674">
            <v>-882224.36</v>
          </cell>
          <cell r="F674">
            <v>445045.13</v>
          </cell>
          <cell r="H674">
            <v>-1327269.49</v>
          </cell>
        </row>
        <row r="675">
          <cell r="A675">
            <v>783020</v>
          </cell>
          <cell r="C675" t="str">
            <v>Settlement-Salvage</v>
          </cell>
          <cell r="D675">
            <v>252494.93</v>
          </cell>
          <cell r="F675">
            <v>246969.56</v>
          </cell>
          <cell r="H675">
            <v>5525.3699999999953</v>
          </cell>
        </row>
        <row r="676">
          <cell r="A676">
            <v>783100</v>
          </cell>
          <cell r="C676" t="str">
            <v>Settlement-Deferred Costs</v>
          </cell>
          <cell r="D676">
            <v>-2582524.91</v>
          </cell>
          <cell r="F676">
            <v>-23443278.359999999</v>
          </cell>
          <cell r="H676">
            <v>20860753.449999999</v>
          </cell>
        </row>
        <row r="677">
          <cell r="A677">
            <v>796010</v>
          </cell>
          <cell r="C677" t="str">
            <v>Business Transformation Costs</v>
          </cell>
          <cell r="D677">
            <v>-1290546.81</v>
          </cell>
          <cell r="F677">
            <v>0</v>
          </cell>
          <cell r="H677">
            <v>-1290546.81</v>
          </cell>
        </row>
        <row r="678">
          <cell r="A678" t="str">
            <v>Capitalized Costs</v>
          </cell>
          <cell r="D678">
            <v>-260200948.91999999</v>
          </cell>
          <cell r="F678">
            <v>-242208689.63999999</v>
          </cell>
          <cell r="H678">
            <v>-17992259.280000001</v>
          </cell>
        </row>
        <row r="679">
          <cell r="A679">
            <v>798502</v>
          </cell>
          <cell r="C679" t="str">
            <v>Direct Charge Debit</v>
          </cell>
          <cell r="D679">
            <v>96510830.799999997</v>
          </cell>
          <cell r="F679">
            <v>97141526.280000001</v>
          </cell>
          <cell r="H679">
            <v>-630695.48000000417</v>
          </cell>
        </row>
        <row r="680">
          <cell r="A680">
            <v>798503</v>
          </cell>
          <cell r="C680" t="str">
            <v>Direct Charge Credit</v>
          </cell>
          <cell r="D680">
            <v>-52901210.770000003</v>
          </cell>
          <cell r="F680">
            <v>-57139012.020000003</v>
          </cell>
          <cell r="H680">
            <v>4237801.25</v>
          </cell>
        </row>
        <row r="681">
          <cell r="A681">
            <v>798504</v>
          </cell>
          <cell r="C681" t="str">
            <v>Assessment Debit</v>
          </cell>
          <cell r="D681">
            <v>132848422.27</v>
          </cell>
          <cell r="F681">
            <v>123458452.13</v>
          </cell>
          <cell r="H681">
            <v>9389970.1400000006</v>
          </cell>
        </row>
        <row r="682">
          <cell r="A682">
            <v>798505</v>
          </cell>
          <cell r="C682" t="str">
            <v>Assessment Credit</v>
          </cell>
          <cell r="D682">
            <v>-48594461.490000002</v>
          </cell>
          <cell r="F682">
            <v>-49826576.109999999</v>
          </cell>
          <cell r="H682">
            <v>1232114.6199999973</v>
          </cell>
        </row>
        <row r="683">
          <cell r="A683">
            <v>798506</v>
          </cell>
          <cell r="C683" t="str">
            <v>Overhead Debit</v>
          </cell>
          <cell r="D683">
            <v>816197.78</v>
          </cell>
          <cell r="F683">
            <v>697584.69</v>
          </cell>
          <cell r="H683">
            <v>118613.09000000008</v>
          </cell>
        </row>
        <row r="684">
          <cell r="A684">
            <v>798507</v>
          </cell>
          <cell r="C684" t="str">
            <v>Overhead Credit</v>
          </cell>
          <cell r="D684">
            <v>-816197.78</v>
          </cell>
          <cell r="F684">
            <v>-697584.69</v>
          </cell>
          <cell r="H684">
            <v>-118613.09000000008</v>
          </cell>
        </row>
        <row r="685">
          <cell r="A685">
            <v>798508</v>
          </cell>
          <cell r="C685" t="str">
            <v>Order Settlmt Debit</v>
          </cell>
          <cell r="D685">
            <v>37043253.890000001</v>
          </cell>
          <cell r="F685">
            <v>38998134.450000003</v>
          </cell>
          <cell r="H685">
            <v>-1954880.5600000024</v>
          </cell>
        </row>
        <row r="686">
          <cell r="A686">
            <v>798509</v>
          </cell>
          <cell r="C686" t="str">
            <v>Order Settlmt Credit</v>
          </cell>
          <cell r="D686">
            <v>-37043253.890000001</v>
          </cell>
          <cell r="F686">
            <v>-38998134.450000003</v>
          </cell>
          <cell r="H686">
            <v>1954880.5600000024</v>
          </cell>
        </row>
        <row r="687">
          <cell r="A687" t="str">
            <v>Business Area Clearing</v>
          </cell>
          <cell r="D687">
            <v>127863580.81</v>
          </cell>
          <cell r="F687">
            <v>113634390.28</v>
          </cell>
          <cell r="H687">
            <v>14229190.530000001</v>
          </cell>
        </row>
        <row r="688">
          <cell r="A688" t="str">
            <v>Total Operation and Maintenance</v>
          </cell>
          <cell r="D688">
            <v>265942519.19</v>
          </cell>
          <cell r="F688">
            <v>275227934.13</v>
          </cell>
          <cell r="H688">
            <v>-9285414.9399999976</v>
          </cell>
        </row>
        <row r="689">
          <cell r="H689">
            <v>0</v>
          </cell>
        </row>
        <row r="690">
          <cell r="A690">
            <v>780005</v>
          </cell>
          <cell r="C690" t="str">
            <v>Amortization-General</v>
          </cell>
          <cell r="D690">
            <v>427606.8</v>
          </cell>
          <cell r="F690">
            <v>427486</v>
          </cell>
          <cell r="H690">
            <v>120.79999999998836</v>
          </cell>
        </row>
        <row r="691">
          <cell r="A691">
            <v>780020</v>
          </cell>
          <cell r="C691" t="str">
            <v>Amortization of Regulatory Debits</v>
          </cell>
          <cell r="D691">
            <v>59762.23</v>
          </cell>
          <cell r="F691">
            <v>0</v>
          </cell>
          <cell r="H691">
            <v>59762.23</v>
          </cell>
        </row>
        <row r="692">
          <cell r="A692">
            <v>780021</v>
          </cell>
          <cell r="C692" t="str">
            <v>Amortization of Regulatory Asset - Rate</v>
          </cell>
          <cell r="D692">
            <v>90487.54</v>
          </cell>
          <cell r="F692">
            <v>0</v>
          </cell>
          <cell r="H692">
            <v>90487.54</v>
          </cell>
        </row>
        <row r="693">
          <cell r="A693">
            <v>780030</v>
          </cell>
          <cell r="C693" t="str">
            <v>Amortization of Software</v>
          </cell>
          <cell r="D693">
            <v>8908543.4700000007</v>
          </cell>
          <cell r="F693">
            <v>9299323.6999999993</v>
          </cell>
          <cell r="H693">
            <v>-390780.22999999858</v>
          </cell>
        </row>
        <row r="694">
          <cell r="A694">
            <v>781005</v>
          </cell>
          <cell r="C694" t="str">
            <v>Depreciation-Regulated</v>
          </cell>
          <cell r="D694">
            <v>141814145.03</v>
          </cell>
          <cell r="F694">
            <v>156380197.88</v>
          </cell>
          <cell r="H694">
            <v>-14566052.849999994</v>
          </cell>
        </row>
        <row r="695">
          <cell r="A695">
            <v>781010</v>
          </cell>
          <cell r="C695" t="str">
            <v>Depreciation-Unregulated</v>
          </cell>
          <cell r="D695">
            <v>79169</v>
          </cell>
          <cell r="F695">
            <v>79169</v>
          </cell>
          <cell r="H695">
            <v>0</v>
          </cell>
        </row>
        <row r="696">
          <cell r="A696" t="str">
            <v>Depreciation and Amortization</v>
          </cell>
          <cell r="D696">
            <v>151379714.06999999</v>
          </cell>
          <cell r="F696">
            <v>166186176.58000001</v>
          </cell>
          <cell r="H696">
            <v>-14806462.51000002</v>
          </cell>
        </row>
        <row r="697">
          <cell r="H697">
            <v>0</v>
          </cell>
        </row>
        <row r="698">
          <cell r="A698">
            <v>797020</v>
          </cell>
          <cell r="C698" t="str">
            <v>Taxes-Other than Income Taxes</v>
          </cell>
          <cell r="D698">
            <v>143419250</v>
          </cell>
          <cell r="F698">
            <v>127769102.12</v>
          </cell>
          <cell r="H698">
            <v>15650147.879999995</v>
          </cell>
        </row>
        <row r="699">
          <cell r="A699">
            <v>797022</v>
          </cell>
          <cell r="C699" t="str">
            <v>Property Tax Expense</v>
          </cell>
          <cell r="D699">
            <v>37730794.850000001</v>
          </cell>
          <cell r="F699">
            <v>36733024.140000001</v>
          </cell>
          <cell r="H699">
            <v>997770.71000000089</v>
          </cell>
        </row>
        <row r="700">
          <cell r="A700">
            <v>797025</v>
          </cell>
          <cell r="C700" t="str">
            <v>Taxes-Gross Receipts Tax</v>
          </cell>
          <cell r="D700">
            <v>108384558.26000001</v>
          </cell>
          <cell r="F700">
            <v>108608082.38</v>
          </cell>
          <cell r="H700">
            <v>-223524.11999998987</v>
          </cell>
        </row>
        <row r="701">
          <cell r="A701">
            <v>797030</v>
          </cell>
          <cell r="C701" t="str">
            <v>Taxes-Sales and Use Tax</v>
          </cell>
          <cell r="D701">
            <v>-15792.15</v>
          </cell>
          <cell r="F701">
            <v>0</v>
          </cell>
          <cell r="H701">
            <v>-15792.15</v>
          </cell>
        </row>
        <row r="702">
          <cell r="A702">
            <v>797120</v>
          </cell>
          <cell r="C702" t="str">
            <v>Non Op Taxes-Other than Income</v>
          </cell>
          <cell r="D702">
            <v>4704.3</v>
          </cell>
          <cell r="F702">
            <v>2025.68</v>
          </cell>
          <cell r="H702">
            <v>2678.62</v>
          </cell>
        </row>
        <row r="703">
          <cell r="A703" t="str">
            <v>Taxes other than Income Taxes</v>
          </cell>
          <cell r="D703">
            <v>289523515.25999999</v>
          </cell>
          <cell r="F703">
            <v>273112234.31999999</v>
          </cell>
          <cell r="H703">
            <v>16411280.939999998</v>
          </cell>
        </row>
        <row r="704">
          <cell r="H704">
            <v>0</v>
          </cell>
        </row>
        <row r="705">
          <cell r="A705" t="str">
            <v>Total Operating Expenses</v>
          </cell>
          <cell r="D705">
            <v>1889349566.03</v>
          </cell>
          <cell r="F705">
            <v>1978616675.6400001</v>
          </cell>
          <cell r="H705">
            <v>-89267109.610000134</v>
          </cell>
        </row>
        <row r="706">
          <cell r="A706" t="str">
            <v>Income from Operations</v>
          </cell>
          <cell r="D706">
            <v>-248210219.83000001</v>
          </cell>
          <cell r="F706">
            <v>-200114506.84999999</v>
          </cell>
          <cell r="H706">
            <v>-48095712.980000019</v>
          </cell>
        </row>
        <row r="707">
          <cell r="H707">
            <v>0</v>
          </cell>
        </row>
        <row r="708">
          <cell r="A708" t="str">
            <v>Other Income and Expense</v>
          </cell>
          <cell r="H708">
            <v>0</v>
          </cell>
        </row>
        <row r="709">
          <cell r="H709">
            <v>0</v>
          </cell>
        </row>
        <row r="710">
          <cell r="A710">
            <v>640000</v>
          </cell>
          <cell r="C710" t="str">
            <v>Interest and Dividend Income</v>
          </cell>
          <cell r="D710">
            <v>-9372366.0800000001</v>
          </cell>
          <cell r="F710">
            <v>-4212726.0199999996</v>
          </cell>
          <cell r="H710">
            <v>-5159640.0600000005</v>
          </cell>
        </row>
        <row r="711">
          <cell r="A711" t="str">
            <v>Interest and Dividend Income</v>
          </cell>
          <cell r="D711">
            <v>-9372366.0800000001</v>
          </cell>
          <cell r="F711">
            <v>-4212726.0199999996</v>
          </cell>
          <cell r="H711">
            <v>-5159640.0600000005</v>
          </cell>
        </row>
        <row r="712">
          <cell r="H712">
            <v>0</v>
          </cell>
        </row>
        <row r="713">
          <cell r="A713" t="str">
            <v>Interest Charges</v>
          </cell>
          <cell r="H713">
            <v>0</v>
          </cell>
        </row>
        <row r="714">
          <cell r="H714">
            <v>0</v>
          </cell>
        </row>
        <row r="715">
          <cell r="A715">
            <v>782004</v>
          </cell>
          <cell r="C715" t="str">
            <v>Interest-Short Term Debt</v>
          </cell>
          <cell r="D715">
            <v>44701.39</v>
          </cell>
          <cell r="F715">
            <v>3353.58</v>
          </cell>
          <cell r="H715">
            <v>41347.81</v>
          </cell>
        </row>
        <row r="716">
          <cell r="A716">
            <v>782005</v>
          </cell>
          <cell r="C716" t="str">
            <v>Interest-Long Term Debt</v>
          </cell>
          <cell r="D716">
            <v>62202179.409999996</v>
          </cell>
          <cell r="F716">
            <v>68670749.609999999</v>
          </cell>
          <cell r="H716">
            <v>-6468570.200000003</v>
          </cell>
        </row>
        <row r="717">
          <cell r="A717">
            <v>782010</v>
          </cell>
          <cell r="C717" t="str">
            <v>Interest-Other</v>
          </cell>
          <cell r="D717">
            <v>12513445.210000001</v>
          </cell>
          <cell r="F717">
            <v>3400081.15</v>
          </cell>
          <cell r="H717">
            <v>9113364.0600000005</v>
          </cell>
        </row>
        <row r="718">
          <cell r="A718">
            <v>782015</v>
          </cell>
          <cell r="C718" t="str">
            <v>Amortization of Debt Discount (L/T Debt</v>
          </cell>
          <cell r="D718">
            <v>1127557.3500000001</v>
          </cell>
          <cell r="F718">
            <v>1122173.3600000001</v>
          </cell>
          <cell r="H718">
            <v>5383.9899999999907</v>
          </cell>
        </row>
        <row r="719">
          <cell r="A719">
            <v>782016</v>
          </cell>
          <cell r="C719" t="str">
            <v>Amortization of Debt Discount (S/T Debt</v>
          </cell>
          <cell r="D719">
            <v>3689094.93</v>
          </cell>
          <cell r="F719">
            <v>822840.59</v>
          </cell>
          <cell r="H719">
            <v>2866254.3400000003</v>
          </cell>
        </row>
        <row r="720">
          <cell r="A720">
            <v>782017</v>
          </cell>
          <cell r="C720" t="str">
            <v>Amortization of Debt Issuance Costs - M</v>
          </cell>
          <cell r="D720">
            <v>100076.3</v>
          </cell>
          <cell r="F720">
            <v>120308.89</v>
          </cell>
          <cell r="H720">
            <v>-20232.589999999997</v>
          </cell>
        </row>
        <row r="721">
          <cell r="A721">
            <v>782020</v>
          </cell>
          <cell r="C721" t="str">
            <v>Amortization of Reacquired Debt</v>
          </cell>
          <cell r="D721">
            <v>2861145.13</v>
          </cell>
          <cell r="F721">
            <v>2823817.92</v>
          </cell>
          <cell r="H721">
            <v>37327.209999999963</v>
          </cell>
        </row>
        <row r="722">
          <cell r="A722" t="str">
            <v>Interest Expense</v>
          </cell>
          <cell r="D722">
            <v>82538199.719999999</v>
          </cell>
          <cell r="F722">
            <v>76963325.099999994</v>
          </cell>
          <cell r="H722">
            <v>5574874.6200000048</v>
          </cell>
        </row>
        <row r="723">
          <cell r="A723">
            <v>640900</v>
          </cell>
          <cell r="C723" t="str">
            <v>I/C Interest Income</v>
          </cell>
          <cell r="D723">
            <v>-2770.26</v>
          </cell>
          <cell r="F723">
            <v>-1676914.51</v>
          </cell>
          <cell r="H723">
            <v>1674144.25</v>
          </cell>
        </row>
        <row r="724">
          <cell r="A724">
            <v>782900</v>
          </cell>
          <cell r="C724" t="str">
            <v>I/C Interest Expense</v>
          </cell>
          <cell r="D724">
            <v>3937151.27</v>
          </cell>
          <cell r="F724">
            <v>167545.68</v>
          </cell>
          <cell r="H724">
            <v>3769605.59</v>
          </cell>
        </row>
        <row r="725">
          <cell r="A725">
            <v>782950</v>
          </cell>
          <cell r="C725" t="str">
            <v>I/C Interest Expense - Margins</v>
          </cell>
          <cell r="D725">
            <v>5361.53</v>
          </cell>
          <cell r="F725">
            <v>255.75</v>
          </cell>
          <cell r="H725">
            <v>5105.78</v>
          </cell>
        </row>
        <row r="726">
          <cell r="A726" t="str">
            <v>Intercompany Interest Expense/Income</v>
          </cell>
          <cell r="D726">
            <v>3939742.54</v>
          </cell>
          <cell r="F726">
            <v>-1509113.08</v>
          </cell>
          <cell r="H726">
            <v>5448855.6200000001</v>
          </cell>
        </row>
        <row r="727">
          <cell r="A727">
            <v>782035</v>
          </cell>
          <cell r="C727" t="str">
            <v>AFUDC-Debt</v>
          </cell>
          <cell r="D727">
            <v>-4732308.04</v>
          </cell>
          <cell r="F727">
            <v>-1460672.4</v>
          </cell>
          <cell r="H727">
            <v>-3271635.64</v>
          </cell>
        </row>
        <row r="728">
          <cell r="A728" t="str">
            <v>Capitalized Interest</v>
          </cell>
          <cell r="D728">
            <v>-4732308.04</v>
          </cell>
          <cell r="F728">
            <v>-1460672.4</v>
          </cell>
          <cell r="H728">
            <v>-3271635.64</v>
          </cell>
        </row>
        <row r="729">
          <cell r="A729" t="str">
            <v>Total Interest Charges</v>
          </cell>
          <cell r="D729">
            <v>81745634.219999999</v>
          </cell>
          <cell r="F729">
            <v>73993539.620000005</v>
          </cell>
          <cell r="H729">
            <v>7752094.599999994</v>
          </cell>
        </row>
        <row r="730">
          <cell r="H730">
            <v>0</v>
          </cell>
        </row>
        <row r="731">
          <cell r="A731" t="str">
            <v>Various Other Income and Expense</v>
          </cell>
          <cell r="H731">
            <v>0</v>
          </cell>
        </row>
        <row r="732">
          <cell r="H732">
            <v>0</v>
          </cell>
        </row>
        <row r="733">
          <cell r="A733">
            <v>620000</v>
          </cell>
          <cell r="C733" t="str">
            <v>Miscellaneous Nonoperating Income</v>
          </cell>
          <cell r="D733">
            <v>-6797820.1299999999</v>
          </cell>
          <cell r="F733">
            <v>-7741830.2300000004</v>
          </cell>
          <cell r="H733">
            <v>944010.10000000056</v>
          </cell>
        </row>
        <row r="734">
          <cell r="A734">
            <v>620002</v>
          </cell>
          <cell r="C734" t="str">
            <v>Gain/Loss-Sale of Securities</v>
          </cell>
          <cell r="D734">
            <v>26732.87</v>
          </cell>
          <cell r="F734">
            <v>-21122.46</v>
          </cell>
          <cell r="H734">
            <v>47855.33</v>
          </cell>
        </row>
        <row r="735">
          <cell r="A735">
            <v>620004</v>
          </cell>
          <cell r="C735" t="str">
            <v>Nonoperating Income - Nonstandard CIAC</v>
          </cell>
          <cell r="D735">
            <v>-1124789</v>
          </cell>
          <cell r="F735">
            <v>-1907483.96</v>
          </cell>
          <cell r="H735">
            <v>782694.96</v>
          </cell>
        </row>
        <row r="736">
          <cell r="A736" t="str">
            <v>Miscellaneous nonoperating income</v>
          </cell>
          <cell r="D736">
            <v>-7895876.2599999998</v>
          </cell>
          <cell r="F736">
            <v>-9670436.6500000004</v>
          </cell>
          <cell r="H736">
            <v>1774560.3900000006</v>
          </cell>
        </row>
        <row r="737">
          <cell r="A737">
            <v>630000</v>
          </cell>
          <cell r="C737" t="str">
            <v>Nonoperating Rental Income and Expenses</v>
          </cell>
          <cell r="D737">
            <v>-373113.58</v>
          </cell>
          <cell r="F737">
            <v>-186558.7</v>
          </cell>
          <cell r="H737">
            <v>-186554.88</v>
          </cell>
        </row>
        <row r="738">
          <cell r="A738" t="str">
            <v>Nonoperating rental income &amp; expense</v>
          </cell>
          <cell r="D738">
            <v>-373113.58</v>
          </cell>
          <cell r="F738">
            <v>-186558.7</v>
          </cell>
          <cell r="H738">
            <v>-186554.88</v>
          </cell>
        </row>
        <row r="739">
          <cell r="A739">
            <v>632000</v>
          </cell>
          <cell r="C739" t="str">
            <v>AFUDC-Equity</v>
          </cell>
          <cell r="D739">
            <v>-3287877.97</v>
          </cell>
          <cell r="F739">
            <v>-2567269.27</v>
          </cell>
          <cell r="H739">
            <v>-720608.70000000019</v>
          </cell>
        </row>
        <row r="740">
          <cell r="A740" t="str">
            <v>AFUDC</v>
          </cell>
          <cell r="D740">
            <v>-3287877.97</v>
          </cell>
          <cell r="F740">
            <v>-2567269.27</v>
          </cell>
          <cell r="H740">
            <v>-720608.70000000019</v>
          </cell>
        </row>
        <row r="741">
          <cell r="A741">
            <v>531000</v>
          </cell>
          <cell r="C741" t="str">
            <v>Loss on Disp of Prop</v>
          </cell>
          <cell r="D741">
            <v>13198.92</v>
          </cell>
          <cell r="F741">
            <v>0</v>
          </cell>
          <cell r="H741">
            <v>13198.92</v>
          </cell>
        </row>
        <row r="742">
          <cell r="A742" t="str">
            <v>Gain (Loss) on Disposition of Property</v>
          </cell>
          <cell r="D742">
            <v>13198.92</v>
          </cell>
          <cell r="F742">
            <v>0</v>
          </cell>
          <cell r="H742">
            <v>13198.92</v>
          </cell>
        </row>
        <row r="743">
          <cell r="A743" t="str">
            <v>Total Various Other Income and Expense</v>
          </cell>
          <cell r="D743">
            <v>-11543668.890000001</v>
          </cell>
          <cell r="F743">
            <v>-12424264.619999999</v>
          </cell>
          <cell r="H743">
            <v>880595.72999999858</v>
          </cell>
        </row>
        <row r="744">
          <cell r="H744">
            <v>0</v>
          </cell>
        </row>
        <row r="745">
          <cell r="A745" t="str">
            <v>Total Other Income and Expense</v>
          </cell>
          <cell r="D745">
            <v>60829599.25</v>
          </cell>
          <cell r="F745">
            <v>57356548.979999997</v>
          </cell>
          <cell r="H745">
            <v>3473050.2700000033</v>
          </cell>
        </row>
        <row r="746">
          <cell r="A746" t="str">
            <v>Income Before Preferred Div and Income Taxes</v>
          </cell>
          <cell r="D746">
            <v>-187380620.58000001</v>
          </cell>
          <cell r="F746">
            <v>-142757957.87</v>
          </cell>
          <cell r="H746">
            <v>-44622662.710000008</v>
          </cell>
        </row>
        <row r="747">
          <cell r="H747">
            <v>0</v>
          </cell>
        </row>
        <row r="748">
          <cell r="A748" t="str">
            <v>Preferred Dividends</v>
          </cell>
          <cell r="H748">
            <v>0</v>
          </cell>
        </row>
        <row r="749">
          <cell r="H749">
            <v>0</v>
          </cell>
        </row>
        <row r="750">
          <cell r="A750">
            <v>782550</v>
          </cell>
          <cell r="C750" t="str">
            <v>Preferred Dividends</v>
          </cell>
          <cell r="D750">
            <v>0</v>
          </cell>
          <cell r="F750">
            <v>1015000.78</v>
          </cell>
          <cell r="H750">
            <v>-1015000.78</v>
          </cell>
        </row>
        <row r="751">
          <cell r="A751" t="str">
            <v>Preferred Dividends</v>
          </cell>
          <cell r="D751">
            <v>0</v>
          </cell>
          <cell r="F751">
            <v>1015000.78</v>
          </cell>
          <cell r="H751">
            <v>-1015000.78</v>
          </cell>
        </row>
        <row r="752">
          <cell r="H752">
            <v>0</v>
          </cell>
        </row>
        <row r="753">
          <cell r="A753" t="str">
            <v>Total Preferred Dividends</v>
          </cell>
          <cell r="D753">
            <v>0</v>
          </cell>
          <cell r="F753">
            <v>1015000.78</v>
          </cell>
          <cell r="H753">
            <v>-1015000.78</v>
          </cell>
        </row>
        <row r="754">
          <cell r="A754" t="str">
            <v>Income Before Income Taxes</v>
          </cell>
          <cell r="D754">
            <v>-187380620.58000001</v>
          </cell>
          <cell r="F754">
            <v>-141742957.09</v>
          </cell>
          <cell r="H754">
            <v>-45637663.49000001</v>
          </cell>
        </row>
        <row r="755">
          <cell r="H755">
            <v>0</v>
          </cell>
        </row>
        <row r="756">
          <cell r="A756">
            <v>797010</v>
          </cell>
          <cell r="C756" t="str">
            <v>Taxes-Federal Income Tax</v>
          </cell>
          <cell r="D756">
            <v>70657213.290000007</v>
          </cell>
          <cell r="F756">
            <v>15339334.5</v>
          </cell>
          <cell r="H756">
            <v>55317878.790000007</v>
          </cell>
        </row>
        <row r="757">
          <cell r="A757">
            <v>797015</v>
          </cell>
          <cell r="C757" t="str">
            <v>Taxes-State Inc Tax</v>
          </cell>
          <cell r="D757">
            <v>16122195.640000001</v>
          </cell>
          <cell r="F757">
            <v>1683823.43</v>
          </cell>
          <cell r="H757">
            <v>14438372.210000001</v>
          </cell>
        </row>
        <row r="758">
          <cell r="A758">
            <v>797035</v>
          </cell>
          <cell r="C758" t="str">
            <v>Taxes-Deferred Federal Income Taxes</v>
          </cell>
          <cell r="D758">
            <v>57236901.140000001</v>
          </cell>
          <cell r="F758">
            <v>124158904.90000001</v>
          </cell>
          <cell r="H758">
            <v>-66922003.760000005</v>
          </cell>
        </row>
        <row r="759">
          <cell r="A759">
            <v>797037</v>
          </cell>
          <cell r="C759" t="str">
            <v>Taxes-Deferred Federal Income Taxes - C</v>
          </cell>
          <cell r="D759">
            <v>-64293152.93</v>
          </cell>
          <cell r="F759">
            <v>-88256184.980000004</v>
          </cell>
          <cell r="H759">
            <v>23963032.050000004</v>
          </cell>
        </row>
        <row r="760">
          <cell r="A760">
            <v>797045</v>
          </cell>
          <cell r="C760" t="str">
            <v>Taxes-Deferred State Income Taxes</v>
          </cell>
          <cell r="D760">
            <v>15197938.01</v>
          </cell>
          <cell r="F760">
            <v>30498341.77</v>
          </cell>
          <cell r="H760">
            <v>-15300403.76</v>
          </cell>
        </row>
        <row r="761">
          <cell r="A761">
            <v>797047</v>
          </cell>
          <cell r="C761" t="str">
            <v>Taxes-Deferred State Income Taxes-Credi</v>
          </cell>
          <cell r="D761">
            <v>-14678739.289999999</v>
          </cell>
          <cell r="F761">
            <v>-28349709.489999998</v>
          </cell>
          <cell r="H761">
            <v>13670970.199999999</v>
          </cell>
        </row>
        <row r="762">
          <cell r="A762">
            <v>797060</v>
          </cell>
          <cell r="C762" t="str">
            <v>Investment Tax Credit - Amortized</v>
          </cell>
          <cell r="D762">
            <v>-2034384</v>
          </cell>
          <cell r="F762">
            <v>-2034384</v>
          </cell>
          <cell r="H762">
            <v>0</v>
          </cell>
        </row>
        <row r="763">
          <cell r="A763">
            <v>797080</v>
          </cell>
          <cell r="C763" t="str">
            <v>Federal Income Tax - FIN 48 &amp; Effective</v>
          </cell>
          <cell r="D763">
            <v>207446.63</v>
          </cell>
          <cell r="F763">
            <v>0</v>
          </cell>
          <cell r="H763">
            <v>207446.63</v>
          </cell>
        </row>
        <row r="764">
          <cell r="A764">
            <v>797081</v>
          </cell>
          <cell r="C764" t="str">
            <v>State Income Tax - FIN 48 &amp; Effectively</v>
          </cell>
          <cell r="D764">
            <v>159961.84</v>
          </cell>
          <cell r="F764">
            <v>0</v>
          </cell>
          <cell r="H764">
            <v>159961.84</v>
          </cell>
        </row>
        <row r="765">
          <cell r="A765">
            <v>797110</v>
          </cell>
          <cell r="C765" t="str">
            <v>Non Op Taxes-Federal Income Tax</v>
          </cell>
          <cell r="D765">
            <v>10480148.050000001</v>
          </cell>
          <cell r="F765">
            <v>-2347112</v>
          </cell>
          <cell r="H765">
            <v>12827260.050000001</v>
          </cell>
        </row>
        <row r="766">
          <cell r="A766">
            <v>797115</v>
          </cell>
          <cell r="C766" t="str">
            <v>Non Op Taxes-State Income Tax</v>
          </cell>
          <cell r="D766">
            <v>-29943279</v>
          </cell>
          <cell r="F766">
            <v>6706033</v>
          </cell>
          <cell r="H766">
            <v>-36649312</v>
          </cell>
        </row>
        <row r="767">
          <cell r="A767">
            <v>797135</v>
          </cell>
          <cell r="C767" t="str">
            <v>Non Op Taxes-Def Fed</v>
          </cell>
          <cell r="D767">
            <v>3209499</v>
          </cell>
          <cell r="F767">
            <v>0</v>
          </cell>
          <cell r="H767">
            <v>3209499</v>
          </cell>
        </row>
        <row r="768">
          <cell r="A768" t="str">
            <v>Income Taxes</v>
          </cell>
          <cell r="D768">
            <v>62321748.380000003</v>
          </cell>
          <cell r="F768">
            <v>57399047.130000003</v>
          </cell>
          <cell r="H768">
            <v>4922701.25</v>
          </cell>
        </row>
        <row r="769">
          <cell r="H769">
            <v>0</v>
          </cell>
        </row>
        <row r="770">
          <cell r="A770" t="str">
            <v>Net Profit or Loss</v>
          </cell>
          <cell r="D770">
            <v>125058872.2</v>
          </cell>
          <cell r="F770">
            <v>84343909.959999993</v>
          </cell>
          <cell r="H770">
            <v>40714962.24000001</v>
          </cell>
        </row>
        <row r="772">
          <cell r="A772" t="str">
            <v>Net Profit (Loss)</v>
          </cell>
          <cell r="D772">
            <v>0</v>
          </cell>
          <cell r="F772">
            <v>0</v>
          </cell>
          <cell r="H772">
            <v>0</v>
          </cell>
        </row>
        <row r="774">
          <cell r="A774" t="str">
            <v>Net Profit (Loss)</v>
          </cell>
          <cell r="C774">
            <v>0</v>
          </cell>
          <cell r="E77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UDC"/>
      <sheetName val="criteria"/>
    </sheetNames>
    <sheetDataSet>
      <sheetData sheetId="0">
        <row r="5">
          <cell r="A5" t="str">
            <v>ACCT</v>
          </cell>
        </row>
      </sheetData>
      <sheetData sheetId="1">
        <row r="5">
          <cell r="A5" t="str">
            <v>ACCT</v>
          </cell>
          <cell r="B5" t="str">
            <v>AREA_NO</v>
          </cell>
        </row>
        <row r="6">
          <cell r="A6" t="str">
            <v>?303*</v>
          </cell>
          <cell r="B6">
            <v>910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RLY MEAS."/>
      <sheetName val="QTRLY INT. COMP"/>
      <sheetName val="MTHLY MEAS."/>
      <sheetName val="MTHLY INT. COMP"/>
      <sheetName val="IR COMP"/>
      <sheetName val="Sheet2"/>
      <sheetName val="Sheet3"/>
    </sheetNames>
    <sheetDataSet>
      <sheetData sheetId="0"/>
      <sheetData sheetId="1"/>
      <sheetData sheetId="2"/>
      <sheetData sheetId="3"/>
      <sheetData sheetId="4">
        <row r="39">
          <cell r="B39">
            <v>8.1723282774619987E-2</v>
          </cell>
          <cell r="C39">
            <v>8.1640793532299583E-2</v>
          </cell>
        </row>
      </sheetData>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c 9999) Current"/>
      <sheetName val="CIV Subs Current"/>
      <sheetName val="Consolco I Current"/>
      <sheetName val="CE Current-Continued Ops"/>
      <sheetName val="ACE Current"/>
      <sheetName val="PES Current"/>
      <sheetName val="DPL Current"/>
      <sheetName val="Consolco II"/>
      <sheetName val="PHI cosol - Def"/>
      <sheetName val="PHI Def"/>
      <sheetName val="Phisco Def"/>
      <sheetName val="Pepco Def"/>
      <sheetName val="PCI Def"/>
      <sheetName val="CIV (cc 9999)Def Contd Ops"/>
      <sheetName val="CIV Subs Def "/>
      <sheetName val="Consolco I Def"/>
      <sheetName val="CE Def Contd Ops"/>
      <sheetName val="ACE Def"/>
      <sheetName val="DPL Def"/>
      <sheetName val="PES Def"/>
      <sheetName val="CONSOLCO II Def"/>
      <sheetName val="Lists"/>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2">
          <cell r="A2">
            <v>190</v>
          </cell>
        </row>
        <row r="3">
          <cell r="A3">
            <v>282</v>
          </cell>
        </row>
        <row r="4">
          <cell r="A4">
            <v>283</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Prop taxes to function"/>
      <sheetName val="Trans Assessable plant"/>
      <sheetName val="Labor ratio"/>
      <sheetName val="Sheet3"/>
    </sheetNames>
    <sheetDataSet>
      <sheetData sheetId="0"/>
      <sheetData sheetId="1"/>
      <sheetData sheetId="2">
        <row r="2">
          <cell r="A2" t="str">
            <v>Wages &amp; Salaries</v>
          </cell>
        </row>
        <row r="3">
          <cell r="A3" t="str">
            <v>Year Ended December 31, 2004</v>
          </cell>
        </row>
        <row r="5">
          <cell r="C5" t="str">
            <v>Operation 1/</v>
          </cell>
          <cell r="E5" t="str">
            <v>Maintenance 1/</v>
          </cell>
          <cell r="G5" t="str">
            <v>Total</v>
          </cell>
          <cell r="I5" t="str">
            <v>Ratio</v>
          </cell>
          <cell r="K5" t="str">
            <v>Dist..</v>
          </cell>
        </row>
        <row r="6">
          <cell r="A6" t="str">
            <v>Production</v>
          </cell>
          <cell r="C6">
            <v>0</v>
          </cell>
          <cell r="E6">
            <v>0</v>
          </cell>
          <cell r="G6">
            <v>0</v>
          </cell>
          <cell r="I6">
            <v>0</v>
          </cell>
        </row>
        <row r="7">
          <cell r="A7" t="str">
            <v>Transmission</v>
          </cell>
          <cell r="C7">
            <v>2217957</v>
          </cell>
          <cell r="E7">
            <v>4092112</v>
          </cell>
          <cell r="G7">
            <v>6310069</v>
          </cell>
          <cell r="I7">
            <v>0.1159</v>
          </cell>
        </row>
        <row r="8">
          <cell r="A8" t="str">
            <v>Distribution</v>
          </cell>
          <cell r="C8">
            <v>13313018</v>
          </cell>
          <cell r="E8">
            <v>16034483</v>
          </cell>
          <cell r="G8">
            <v>29347501</v>
          </cell>
          <cell r="I8">
            <v>0.53920000000000001</v>
          </cell>
        </row>
        <row r="9">
          <cell r="A9" t="str">
            <v>Cust. Accts. &amp; Cust. Serv.</v>
          </cell>
          <cell r="C9">
            <v>18770105</v>
          </cell>
          <cell r="G9">
            <v>18770105</v>
          </cell>
          <cell r="I9">
            <v>0.34489999999999998</v>
          </cell>
          <cell r="K9">
            <v>0.8841</v>
          </cell>
        </row>
        <row r="10">
          <cell r="A10" t="str">
            <v>Sales</v>
          </cell>
          <cell r="C10">
            <v>1122</v>
          </cell>
          <cell r="G10">
            <v>1122</v>
          </cell>
          <cell r="I10">
            <v>0</v>
          </cell>
        </row>
        <row r="11">
          <cell r="A11" t="str">
            <v>A &amp; G</v>
          </cell>
          <cell r="C11">
            <v>8099320</v>
          </cell>
          <cell r="E11">
            <v>10943</v>
          </cell>
          <cell r="G11">
            <v>8110263</v>
          </cell>
        </row>
        <row r="12">
          <cell r="C12">
            <v>42401522</v>
          </cell>
          <cell r="E12">
            <v>20137538</v>
          </cell>
          <cell r="G12">
            <v>62539060</v>
          </cell>
          <cell r="I12">
            <v>1</v>
          </cell>
        </row>
        <row r="13">
          <cell r="A13" t="str">
            <v>Total W &amp; S less A&amp;G</v>
          </cell>
          <cell r="C13">
            <v>34302202</v>
          </cell>
          <cell r="E13">
            <v>20126595</v>
          </cell>
          <cell r="G13">
            <v>54428797</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 04-08 with doc"/>
      <sheetName val="JAN 07"/>
      <sheetName val="FEB 07"/>
      <sheetName val="SUD Adj Q1"/>
      <sheetName val=" Mar 08 Q1"/>
      <sheetName val="March"/>
      <sheetName val="RPT80MAR"/>
      <sheetName val="1st qtr 2008"/>
      <sheetName val="Reclass Nonop Tax Entry"/>
      <sheetName val="May 08 Q2"/>
      <sheetName val="May "/>
      <sheetName val="RPT80May"/>
      <sheetName val="May 2008 "/>
      <sheetName val="Reclass Nonop Tax Entry May"/>
      <sheetName val="2nd Qtr 08 Q2"/>
      <sheetName val="June Rpt50 "/>
      <sheetName val="RPT80June"/>
      <sheetName val="June 2008 "/>
      <sheetName val="Reclass Nonop Tax EntryJune"/>
      <sheetName val="July 08 "/>
      <sheetName val="July Rpt50 "/>
      <sheetName val="RPT80July"/>
      <sheetName val="July 2008"/>
      <sheetName val="Reclass Nonop Tax EntryJuly"/>
      <sheetName val="Sept 08 Q3"/>
      <sheetName val="Sept "/>
      <sheetName val="RPT80Sept"/>
      <sheetName val="3rd qtr 2008"/>
      <sheetName val="Reclass Nonop Tax Entry Sept "/>
      <sheetName val="Dec 08 Q4"/>
      <sheetName val="Dec 08"/>
      <sheetName val="RPT80DEC"/>
      <sheetName val="4th qtr 2008"/>
      <sheetName val="Reclass Nonop Tax Entry Dec"/>
    </sheetNames>
    <sheetDataSet>
      <sheetData sheetId="0"/>
      <sheetData sheetId="1"/>
      <sheetData sheetId="2"/>
      <sheetData sheetId="3"/>
      <sheetData sheetId="4"/>
      <sheetData sheetId="5"/>
      <sheetData sheetId="6"/>
      <sheetData sheetId="7">
        <row r="1">
          <cell r="A1" t="str">
            <v>Potomac Electric Power Company</v>
          </cell>
        </row>
        <row r="2">
          <cell r="A2" t="str">
            <v>Report 80</v>
          </cell>
        </row>
        <row r="3">
          <cell r="A3" t="str">
            <v>YTD MARCH 2008  CLOSE</v>
          </cell>
          <cell r="B3" t="str">
            <v>YTD</v>
          </cell>
        </row>
        <row r="4">
          <cell r="A4">
            <v>39702</v>
          </cell>
        </row>
        <row r="5">
          <cell r="C5" t="str">
            <v>FINAL</v>
          </cell>
        </row>
        <row r="6">
          <cell r="C6" t="str">
            <v>Manual Input</v>
          </cell>
        </row>
        <row r="8">
          <cell r="B8" t="str">
            <v>Operating</v>
          </cell>
          <cell r="C8" t="str">
            <v>Non-Operating</v>
          </cell>
          <cell r="D8" t="str">
            <v>Total</v>
          </cell>
        </row>
        <row r="9">
          <cell r="A9" t="str">
            <v>Pre-Tax Book Income (per SAP)</v>
          </cell>
          <cell r="B9">
            <v>25455283</v>
          </cell>
          <cell r="D9">
            <v>25455283</v>
          </cell>
        </row>
        <row r="10">
          <cell r="A10" t="str">
            <v>Preferred Dividend Reclass</v>
          </cell>
          <cell r="B10">
            <v>0</v>
          </cell>
          <cell r="C10">
            <v>0</v>
          </cell>
          <cell r="D10">
            <v>0</v>
          </cell>
        </row>
        <row r="11">
          <cell r="A11" t="str">
            <v>Pre-Tax Book Income ADJ (per Tax)</v>
          </cell>
          <cell r="B11">
            <v>25455283</v>
          </cell>
          <cell r="C11">
            <v>0</v>
          </cell>
          <cell r="D11">
            <v>25455283</v>
          </cell>
        </row>
        <row r="12">
          <cell r="A12" t="str">
            <v>Fines &amp; Penalties</v>
          </cell>
          <cell r="C12">
            <v>70</v>
          </cell>
          <cell r="D12">
            <v>70</v>
          </cell>
        </row>
        <row r="13">
          <cell r="A13" t="str">
            <v>Officer's Life Insurance</v>
          </cell>
          <cell r="C13">
            <v>1542100</v>
          </cell>
          <cell r="D13">
            <v>1542100</v>
          </cell>
        </row>
        <row r="14">
          <cell r="A14" t="str">
            <v>Lobbying Expenses - N/O</v>
          </cell>
          <cell r="C14">
            <v>0</v>
          </cell>
          <cell r="D14">
            <v>0</v>
          </cell>
        </row>
        <row r="15">
          <cell r="A15" t="str">
            <v>Non-Deductible Meals</v>
          </cell>
          <cell r="B15">
            <v>52377.88</v>
          </cell>
          <cell r="D15">
            <v>52377.88</v>
          </cell>
        </row>
        <row r="16">
          <cell r="A16" t="str">
            <v>OPEB Medicare Subsidy</v>
          </cell>
          <cell r="B16">
            <v>-279778</v>
          </cell>
          <cell r="D16">
            <v>-279778</v>
          </cell>
        </row>
        <row r="17">
          <cell r="A17" t="str">
            <v>Non-Operating Costs TBT (sum a+b)</v>
          </cell>
          <cell r="C17">
            <v>0</v>
          </cell>
          <cell r="D17">
            <v>0</v>
          </cell>
        </row>
        <row r="18">
          <cell r="A18" t="str">
            <v xml:space="preserve">Tax allocation from Service </v>
          </cell>
          <cell r="B18">
            <v>196976.66</v>
          </cell>
          <cell r="C18">
            <v>0</v>
          </cell>
          <cell r="D18">
            <v>196976.66</v>
          </cell>
        </row>
        <row r="19">
          <cell r="A19" t="str">
            <v xml:space="preserve">IRS Interest </v>
          </cell>
          <cell r="B19">
            <v>0</v>
          </cell>
          <cell r="D19">
            <v>0</v>
          </cell>
        </row>
        <row r="20">
          <cell r="A20" t="str">
            <v>Nondeductible Contributions</v>
          </cell>
          <cell r="B20">
            <v>0</v>
          </cell>
          <cell r="C20">
            <v>0</v>
          </cell>
          <cell r="D20">
            <v>0</v>
          </cell>
        </row>
        <row r="22">
          <cell r="A22" t="str">
            <v xml:space="preserve">Subtotal - Permanent </v>
          </cell>
          <cell r="B22">
            <v>-30423.459999999992</v>
          </cell>
          <cell r="C22">
            <v>1542170</v>
          </cell>
          <cell r="D22">
            <v>1511746.5399999998</v>
          </cell>
        </row>
        <row r="24">
          <cell r="A24" t="str">
            <v>Removal Costs</v>
          </cell>
          <cell r="B24">
            <v>-8598687.9800000004</v>
          </cell>
          <cell r="D24">
            <v>-8598687.9800000004</v>
          </cell>
        </row>
        <row r="25">
          <cell r="A25" t="str">
            <v>Removal Cost</v>
          </cell>
          <cell r="B25">
            <v>0</v>
          </cell>
          <cell r="D25">
            <v>0</v>
          </cell>
        </row>
        <row r="26">
          <cell r="A26" t="str">
            <v>Adj Removal Costs</v>
          </cell>
          <cell r="B26">
            <v>1284083.7</v>
          </cell>
          <cell r="D26">
            <v>1284083.7</v>
          </cell>
        </row>
        <row r="27">
          <cell r="A27" t="str">
            <v>Removal Costs Adjustment - DC</v>
          </cell>
          <cell r="B27">
            <v>2675559.59</v>
          </cell>
          <cell r="D27">
            <v>2675559.59</v>
          </cell>
        </row>
        <row r="28">
          <cell r="A28" t="str">
            <v>MD Property Tax Adjustment</v>
          </cell>
          <cell r="B28">
            <v>250000</v>
          </cell>
          <cell r="D28">
            <v>250000</v>
          </cell>
        </row>
        <row r="29">
          <cell r="A29" t="str">
            <v>Excess Book / Tax Depr (pre '75)</v>
          </cell>
          <cell r="B29">
            <v>3821158.75</v>
          </cell>
          <cell r="D29">
            <v>3821158.75</v>
          </cell>
        </row>
        <row r="30">
          <cell r="A30" t="str">
            <v>AFUDC Equity (Control Center)</v>
          </cell>
          <cell r="B30">
            <v>276309</v>
          </cell>
          <cell r="D30">
            <v>276309</v>
          </cell>
        </row>
        <row r="31">
          <cell r="A31" t="str">
            <v xml:space="preserve">AFUDC Equity </v>
          </cell>
          <cell r="C31">
            <v>-471301.44</v>
          </cell>
          <cell r="D31">
            <v>-471301.44</v>
          </cell>
        </row>
        <row r="32">
          <cell r="A32" t="str">
            <v>Bk Depr on AFUDC - DC</v>
          </cell>
          <cell r="B32">
            <v>274000</v>
          </cell>
          <cell r="D32">
            <v>274000</v>
          </cell>
        </row>
        <row r="33">
          <cell r="A33" t="str">
            <v>Bk Depr on AFUDC - Smeco</v>
          </cell>
          <cell r="B33">
            <v>29250</v>
          </cell>
          <cell r="D33">
            <v>29250</v>
          </cell>
        </row>
        <row r="34">
          <cell r="A34" t="str">
            <v>Bk Depr on AFUDC - MD</v>
          </cell>
          <cell r="B34">
            <v>387250</v>
          </cell>
          <cell r="D34">
            <v>387250</v>
          </cell>
        </row>
        <row r="35">
          <cell r="A35" t="str">
            <v>Amortization Software Costs</v>
          </cell>
          <cell r="B35">
            <v>1823158.72</v>
          </cell>
          <cell r="D35">
            <v>1823158.72</v>
          </cell>
        </row>
        <row r="36">
          <cell r="A36" t="str">
            <v>Software Costs &amp; NPDES Permits</v>
          </cell>
          <cell r="B36">
            <v>0</v>
          </cell>
          <cell r="D36">
            <v>0</v>
          </cell>
        </row>
        <row r="37">
          <cell r="A37" t="str">
            <v>Purchased Software (Tax Amort 3 yrs)</v>
          </cell>
          <cell r="B37">
            <v>-140764.75</v>
          </cell>
          <cell r="D37">
            <v>-140764.75</v>
          </cell>
        </row>
        <row r="38">
          <cell r="A38" t="str">
            <v>Bond Interest - Operating/Nonoperating</v>
          </cell>
          <cell r="B38">
            <v>0</v>
          </cell>
          <cell r="C38">
            <v>0</v>
          </cell>
          <cell r="D38">
            <v>0</v>
          </cell>
        </row>
        <row r="40">
          <cell r="A40" t="str">
            <v>Subtotal Flowthrough</v>
          </cell>
          <cell r="B40">
            <v>2081317.0299999993</v>
          </cell>
          <cell r="C40">
            <v>-471301.44</v>
          </cell>
          <cell r="D40">
            <v>1610015.5899999996</v>
          </cell>
        </row>
        <row r="42">
          <cell r="A42" t="str">
            <v>Normalization Adj - 190</v>
          </cell>
          <cell r="B42">
            <v>0</v>
          </cell>
          <cell r="D42">
            <v>0</v>
          </cell>
        </row>
        <row r="43">
          <cell r="A43" t="str">
            <v>Normalization Adj - 282 FT</v>
          </cell>
          <cell r="B43">
            <v>-864275</v>
          </cell>
          <cell r="D43">
            <v>-864275</v>
          </cell>
        </row>
        <row r="44">
          <cell r="A44" t="str">
            <v>Normalization Adj - 283</v>
          </cell>
          <cell r="B44">
            <v>0</v>
          </cell>
          <cell r="D44">
            <v>0</v>
          </cell>
        </row>
        <row r="46">
          <cell r="A46" t="str">
            <v>Subtotal Normalization</v>
          </cell>
          <cell r="B46">
            <v>-864275</v>
          </cell>
          <cell r="D46">
            <v>-864275</v>
          </cell>
        </row>
        <row r="47">
          <cell r="A47" t="str">
            <v>Sum of M-1 *35%</v>
          </cell>
        </row>
        <row r="48">
          <cell r="A48" t="str">
            <v>Book Income Subject to Tax</v>
          </cell>
          <cell r="B48">
            <v>26641901.57</v>
          </cell>
          <cell r="C48">
            <v>1070868.56</v>
          </cell>
          <cell r="D48">
            <v>27712770.129999999</v>
          </cell>
        </row>
        <row r="49">
          <cell r="D49">
            <v>0</v>
          </cell>
        </row>
        <row r="50">
          <cell r="A50" t="str">
            <v>Adjustments to Compute DC Tax</v>
          </cell>
        </row>
        <row r="51">
          <cell r="A51" t="str">
            <v>Book Depr on Capitalized Taxes</v>
          </cell>
          <cell r="B51">
            <v>138000</v>
          </cell>
          <cell r="D51">
            <v>138000</v>
          </cell>
        </row>
        <row r="52">
          <cell r="A52" t="str">
            <v>Removal Costs Adjust - DC</v>
          </cell>
          <cell r="B52">
            <v>4600914.6900000004</v>
          </cell>
          <cell r="D52">
            <v>4600914.6900000004</v>
          </cell>
        </row>
        <row r="54">
          <cell r="A54" t="str">
            <v>Subtotal Flowthrough</v>
          </cell>
          <cell r="B54">
            <v>4738914.6900000004</v>
          </cell>
          <cell r="C54">
            <v>0</v>
          </cell>
          <cell r="D54">
            <v>4738914.6900000004</v>
          </cell>
        </row>
        <row r="56">
          <cell r="A56" t="str">
            <v>Normalization Adj - 190</v>
          </cell>
          <cell r="B56">
            <v>0</v>
          </cell>
          <cell r="D56">
            <v>0</v>
          </cell>
        </row>
        <row r="57">
          <cell r="A57" t="str">
            <v>Normalization Adj - 282</v>
          </cell>
          <cell r="B57">
            <v>864275</v>
          </cell>
          <cell r="D57">
            <v>864275</v>
          </cell>
        </row>
        <row r="58">
          <cell r="A58" t="str">
            <v>Normalization Adj - 283</v>
          </cell>
          <cell r="B58">
            <v>0</v>
          </cell>
          <cell r="D58">
            <v>0</v>
          </cell>
        </row>
        <row r="60">
          <cell r="A60" t="str">
            <v>Subtotal Normalization</v>
          </cell>
          <cell r="B60">
            <v>864275</v>
          </cell>
          <cell r="C60">
            <v>0</v>
          </cell>
          <cell r="D60">
            <v>864275</v>
          </cell>
        </row>
        <row r="62">
          <cell r="A62" t="str">
            <v>DC Taxable Income</v>
          </cell>
          <cell r="B62">
            <v>32245091.260000002</v>
          </cell>
          <cell r="C62">
            <v>1070868.56</v>
          </cell>
          <cell r="D62">
            <v>33315959.82</v>
          </cell>
        </row>
        <row r="64">
          <cell r="A64" t="str">
            <v>DC Income Tax Provision</v>
          </cell>
          <cell r="B64">
            <v>2595729.8464300004</v>
          </cell>
          <cell r="C64">
            <v>86204.919080000007</v>
          </cell>
          <cell r="D64">
            <v>2681934.7655100003</v>
          </cell>
        </row>
        <row r="66">
          <cell r="A66" t="str">
            <v>Federal Taxable Income</v>
          </cell>
          <cell r="B66">
            <v>24046171.72357</v>
          </cell>
          <cell r="C66">
            <v>984663.64092000003</v>
          </cell>
          <cell r="D66">
            <v>25030835.364489999</v>
          </cell>
        </row>
        <row r="68">
          <cell r="A68" t="str">
            <v>Federal Income Tax Provision</v>
          </cell>
          <cell r="B68">
            <v>8416160.1032494996</v>
          </cell>
          <cell r="C68">
            <v>344632.27432199998</v>
          </cell>
          <cell r="D68">
            <v>8760792.377571499</v>
          </cell>
        </row>
        <row r="70">
          <cell r="A70" t="str">
            <v>Fin 48 adj</v>
          </cell>
          <cell r="D70">
            <v>0</v>
          </cell>
        </row>
        <row r="71">
          <cell r="A71" t="str">
            <v>ITC</v>
          </cell>
          <cell r="B71">
            <v>-508596</v>
          </cell>
          <cell r="D71">
            <v>-508596</v>
          </cell>
        </row>
        <row r="73">
          <cell r="A73" t="str">
            <v>Net Federal Tax Provision</v>
          </cell>
          <cell r="B73">
            <v>7907564.1032494996</v>
          </cell>
          <cell r="C73">
            <v>344632.27432199998</v>
          </cell>
          <cell r="D73">
            <v>8252196.3775714999</v>
          </cell>
        </row>
        <row r="76">
          <cell r="A76" t="str">
            <v>NOTE: Excludes adjusting entries/true-ups</v>
          </cell>
          <cell r="C76" t="str">
            <v>Total Taxes</v>
          </cell>
          <cell r="D76">
            <v>10934131.143081501</v>
          </cell>
        </row>
        <row r="77">
          <cell r="C77" t="str">
            <v>CM JE Tax upload</v>
          </cell>
          <cell r="D77">
            <v>10934131.369999999</v>
          </cell>
        </row>
        <row r="84">
          <cell r="A84" t="str">
            <v>Potomac Electric Power Company</v>
          </cell>
          <cell r="C84" t="str">
            <v>NOT USED</v>
          </cell>
        </row>
        <row r="85">
          <cell r="A85" t="str">
            <v>Report 80</v>
          </cell>
        </row>
        <row r="86">
          <cell r="A86" t="str">
            <v>YTD MARCH 2008  CLOSE</v>
          </cell>
          <cell r="B86" t="str">
            <v>YTD</v>
          </cell>
        </row>
        <row r="87">
          <cell r="A87">
            <v>39702</v>
          </cell>
          <cell r="C87" t="str">
            <v>FINAL</v>
          </cell>
        </row>
        <row r="88">
          <cell r="A88" t="str">
            <v>H:\g056\powertax\Rpt 80PT.XLS</v>
          </cell>
        </row>
        <row r="91">
          <cell r="B91" t="str">
            <v>Operating</v>
          </cell>
          <cell r="C91" t="str">
            <v>Non-Operating</v>
          </cell>
          <cell r="D91" t="str">
            <v>Total</v>
          </cell>
        </row>
        <row r="92">
          <cell r="A92" t="str">
            <v>Pre-Tax Book Income  (per SAP)</v>
          </cell>
          <cell r="B92">
            <v>25455283</v>
          </cell>
          <cell r="D92">
            <v>25455283</v>
          </cell>
        </row>
        <row r="93">
          <cell r="A93" t="str">
            <v>Preferred Dividend Reclass</v>
          </cell>
          <cell r="B93">
            <v>0</v>
          </cell>
          <cell r="D93">
            <v>0</v>
          </cell>
        </row>
        <row r="94">
          <cell r="A94" t="str">
            <v>Pre-Tax Book Income adj (per Tax)</v>
          </cell>
          <cell r="B94">
            <v>25455283</v>
          </cell>
          <cell r="C94">
            <v>0</v>
          </cell>
          <cell r="D94">
            <v>25455283</v>
          </cell>
        </row>
        <row r="95">
          <cell r="A95" t="str">
            <v>Fines &amp; Penalties</v>
          </cell>
          <cell r="B95">
            <v>0</v>
          </cell>
          <cell r="C95">
            <v>70</v>
          </cell>
          <cell r="D95">
            <v>70</v>
          </cell>
        </row>
        <row r="96">
          <cell r="A96" t="str">
            <v>Officer's Life Insurance</v>
          </cell>
          <cell r="B96">
            <v>0</v>
          </cell>
          <cell r="C96">
            <v>1542100</v>
          </cell>
          <cell r="D96">
            <v>1542100</v>
          </cell>
        </row>
        <row r="97">
          <cell r="A97" t="str">
            <v>Lobbying Expenses - N/O</v>
          </cell>
          <cell r="B97">
            <v>0</v>
          </cell>
          <cell r="C97">
            <v>0</v>
          </cell>
          <cell r="D97">
            <v>0</v>
          </cell>
        </row>
        <row r="98">
          <cell r="A98" t="str">
            <v>Non-Deductible Meals</v>
          </cell>
          <cell r="B98">
            <v>52377.88</v>
          </cell>
          <cell r="C98">
            <v>0</v>
          </cell>
          <cell r="D98">
            <v>52377.88</v>
          </cell>
        </row>
        <row r="99">
          <cell r="A99" t="str">
            <v>OPEB Medicare Subsidy</v>
          </cell>
          <cell r="B99">
            <v>-279778</v>
          </cell>
          <cell r="D99">
            <v>-279778</v>
          </cell>
        </row>
        <row r="100">
          <cell r="A100" t="str">
            <v>Non-Operating Costs TBT</v>
          </cell>
          <cell r="B100">
            <v>0</v>
          </cell>
          <cell r="C100">
            <v>0</v>
          </cell>
          <cell r="D100">
            <v>0</v>
          </cell>
        </row>
        <row r="101">
          <cell r="A101" t="str">
            <v xml:space="preserve">Tax allocation from Service </v>
          </cell>
          <cell r="B101">
            <v>196976.66</v>
          </cell>
          <cell r="C101">
            <v>0</v>
          </cell>
          <cell r="D101">
            <v>196976.66</v>
          </cell>
        </row>
        <row r="102">
          <cell r="A102" t="str">
            <v xml:space="preserve">IRS Interest </v>
          </cell>
          <cell r="B102">
            <v>0</v>
          </cell>
          <cell r="D102">
            <v>0</v>
          </cell>
        </row>
        <row r="103">
          <cell r="A103" t="str">
            <v>Nondeductible Contributions</v>
          </cell>
          <cell r="B103">
            <v>0</v>
          </cell>
          <cell r="C103">
            <v>0</v>
          </cell>
          <cell r="D103">
            <v>0</v>
          </cell>
        </row>
        <row r="105">
          <cell r="A105" t="str">
            <v xml:space="preserve">Subtotal - Permanent </v>
          </cell>
          <cell r="B105">
            <v>-30423.459999999992</v>
          </cell>
          <cell r="C105">
            <v>1542170</v>
          </cell>
          <cell r="D105">
            <v>1511746.54</v>
          </cell>
        </row>
        <row r="107">
          <cell r="A107" t="str">
            <v>Removal Costs</v>
          </cell>
          <cell r="B107">
            <v>-8598687.9800000004</v>
          </cell>
          <cell r="C107">
            <v>0</v>
          </cell>
          <cell r="D107">
            <v>-8598687.9800000004</v>
          </cell>
        </row>
        <row r="108">
          <cell r="A108" t="str">
            <v>Removal Cost</v>
          </cell>
          <cell r="B108">
            <v>0</v>
          </cell>
          <cell r="C108">
            <v>0</v>
          </cell>
          <cell r="D108">
            <v>0</v>
          </cell>
        </row>
        <row r="109">
          <cell r="A109" t="str">
            <v>Adj Removal Costs</v>
          </cell>
          <cell r="B109">
            <v>1284083.7</v>
          </cell>
          <cell r="C109">
            <v>0</v>
          </cell>
          <cell r="D109">
            <v>1284083.7</v>
          </cell>
        </row>
        <row r="110">
          <cell r="A110" t="str">
            <v>Removal Costs Adjustment - DC</v>
          </cell>
          <cell r="B110">
            <v>2675559.59</v>
          </cell>
          <cell r="C110">
            <v>0</v>
          </cell>
          <cell r="D110">
            <v>2675559.59</v>
          </cell>
        </row>
        <row r="111">
          <cell r="A111" t="str">
            <v>MD Property Tax Adjustment</v>
          </cell>
          <cell r="B111">
            <v>250000</v>
          </cell>
          <cell r="C111">
            <v>0</v>
          </cell>
          <cell r="D111">
            <v>250000</v>
          </cell>
        </row>
        <row r="112">
          <cell r="A112" t="str">
            <v>Excess Book / Tax Depr (pre '75)</v>
          </cell>
          <cell r="B112">
            <v>3821158.75</v>
          </cell>
          <cell r="C112">
            <v>0</v>
          </cell>
          <cell r="D112">
            <v>3821158.75</v>
          </cell>
        </row>
        <row r="113">
          <cell r="A113" t="str">
            <v>AFUDC Equity (Control Center)</v>
          </cell>
          <cell r="B113">
            <v>276309</v>
          </cell>
          <cell r="C113">
            <v>0</v>
          </cell>
          <cell r="D113">
            <v>276309</v>
          </cell>
        </row>
        <row r="114">
          <cell r="A114" t="str">
            <v xml:space="preserve">AFUDC Equity </v>
          </cell>
          <cell r="B114">
            <v>0</v>
          </cell>
          <cell r="C114">
            <v>-471301.44</v>
          </cell>
          <cell r="D114">
            <v>-471301.44</v>
          </cell>
        </row>
        <row r="115">
          <cell r="A115" t="str">
            <v>Bk Depr on AFUDC - DC</v>
          </cell>
          <cell r="B115">
            <v>274000</v>
          </cell>
          <cell r="C115">
            <v>0</v>
          </cell>
          <cell r="D115">
            <v>274000</v>
          </cell>
        </row>
        <row r="116">
          <cell r="A116" t="str">
            <v>Bk Depr on AFUDC - Smeco</v>
          </cell>
          <cell r="B116">
            <v>29250</v>
          </cell>
          <cell r="C116">
            <v>0</v>
          </cell>
          <cell r="D116">
            <v>29250</v>
          </cell>
        </row>
        <row r="117">
          <cell r="A117" t="str">
            <v>Bk Depr on AFUDC - MD</v>
          </cell>
          <cell r="B117">
            <v>387250</v>
          </cell>
          <cell r="C117">
            <v>0</v>
          </cell>
          <cell r="D117">
            <v>387250</v>
          </cell>
        </row>
        <row r="118">
          <cell r="A118" t="str">
            <v>Amortization Software Costs</v>
          </cell>
          <cell r="B118">
            <v>1823158.72</v>
          </cell>
          <cell r="C118">
            <v>0</v>
          </cell>
          <cell r="D118">
            <v>1823158.72</v>
          </cell>
        </row>
        <row r="119">
          <cell r="A119" t="str">
            <v>Software Costs &amp; NPDES Permits</v>
          </cell>
          <cell r="B119">
            <v>0</v>
          </cell>
          <cell r="C119">
            <v>0</v>
          </cell>
          <cell r="D119">
            <v>0</v>
          </cell>
        </row>
        <row r="120">
          <cell r="A120" t="str">
            <v>Purchased Software</v>
          </cell>
          <cell r="B120">
            <v>-140764.75</v>
          </cell>
          <cell r="C120">
            <v>0</v>
          </cell>
          <cell r="D120">
            <v>-140764.75</v>
          </cell>
        </row>
        <row r="121">
          <cell r="A121" t="str">
            <v>Bond Interest - Operating/Nonoperating</v>
          </cell>
          <cell r="B121">
            <v>0</v>
          </cell>
          <cell r="C121">
            <v>0</v>
          </cell>
          <cell r="D121">
            <v>0</v>
          </cell>
        </row>
        <row r="123">
          <cell r="A123" t="str">
            <v>Subtotal Flowthrough</v>
          </cell>
          <cell r="B123">
            <v>2081317.0299999993</v>
          </cell>
          <cell r="C123">
            <v>-471301.44</v>
          </cell>
          <cell r="D123">
            <v>1610015.5899999994</v>
          </cell>
        </row>
        <row r="125">
          <cell r="A125" t="str">
            <v>Normalization Adj - 190</v>
          </cell>
          <cell r="B125">
            <v>0</v>
          </cell>
          <cell r="C125">
            <v>0</v>
          </cell>
          <cell r="D125">
            <v>0</v>
          </cell>
        </row>
        <row r="126">
          <cell r="A126" t="str">
            <v>Normalization Adj - 282 FT</v>
          </cell>
          <cell r="B126">
            <v>-864275</v>
          </cell>
          <cell r="C126">
            <v>0</v>
          </cell>
          <cell r="D126">
            <v>-864275</v>
          </cell>
        </row>
        <row r="127">
          <cell r="A127" t="str">
            <v>Normalization Adj - 283</v>
          </cell>
          <cell r="B127">
            <v>0</v>
          </cell>
          <cell r="C127">
            <v>0</v>
          </cell>
          <cell r="D127">
            <v>0</v>
          </cell>
        </row>
        <row r="129">
          <cell r="A129" t="str">
            <v>Subtotal Normalization</v>
          </cell>
          <cell r="B129">
            <v>-864275</v>
          </cell>
          <cell r="C129">
            <v>0</v>
          </cell>
          <cell r="D129">
            <v>-864275</v>
          </cell>
        </row>
        <row r="131">
          <cell r="A131" t="str">
            <v>Book Income Subject to Tax</v>
          </cell>
          <cell r="B131">
            <v>26641901.57</v>
          </cell>
          <cell r="C131">
            <v>1070868.56</v>
          </cell>
          <cell r="D131">
            <v>27712770.129999999</v>
          </cell>
        </row>
        <row r="133">
          <cell r="A133" t="str">
            <v>Adjustments to Compute DC Tax</v>
          </cell>
          <cell r="B133">
            <v>0</v>
          </cell>
          <cell r="C133">
            <v>0</v>
          </cell>
        </row>
        <row r="134">
          <cell r="A134" t="str">
            <v>Book Depr on Capitalized Taxes</v>
          </cell>
          <cell r="B134">
            <v>138000</v>
          </cell>
          <cell r="C134">
            <v>0</v>
          </cell>
          <cell r="D134">
            <v>138000</v>
          </cell>
        </row>
        <row r="135">
          <cell r="A135" t="str">
            <v>Removal Costs Adjust - DC</v>
          </cell>
          <cell r="B135">
            <v>4600914.6900000004</v>
          </cell>
          <cell r="C135">
            <v>0</v>
          </cell>
          <cell r="D135">
            <v>4600914.6900000004</v>
          </cell>
        </row>
        <row r="137">
          <cell r="A137" t="str">
            <v>Subtotal Flowthrough</v>
          </cell>
          <cell r="B137">
            <v>4738914.6900000004</v>
          </cell>
          <cell r="C137">
            <v>0</v>
          </cell>
          <cell r="D137">
            <v>4738914.6900000004</v>
          </cell>
        </row>
        <row r="139">
          <cell r="A139" t="str">
            <v>Normalization Adj - 190</v>
          </cell>
          <cell r="B139">
            <v>0</v>
          </cell>
          <cell r="C139">
            <v>0</v>
          </cell>
          <cell r="D139">
            <v>0</v>
          </cell>
        </row>
        <row r="140">
          <cell r="A140" t="str">
            <v>Normalization Adj - 282</v>
          </cell>
          <cell r="B140">
            <v>864275</v>
          </cell>
          <cell r="C140">
            <v>0</v>
          </cell>
          <cell r="D140">
            <v>864275</v>
          </cell>
        </row>
        <row r="141">
          <cell r="A141" t="str">
            <v>Normalization Adj - 283</v>
          </cell>
          <cell r="B141">
            <v>0</v>
          </cell>
          <cell r="C141">
            <v>0</v>
          </cell>
          <cell r="D141">
            <v>0</v>
          </cell>
        </row>
        <row r="143">
          <cell r="A143" t="str">
            <v>Subtotal Normalization</v>
          </cell>
          <cell r="B143">
            <v>864275</v>
          </cell>
          <cell r="C143">
            <v>0</v>
          </cell>
          <cell r="D143">
            <v>864275</v>
          </cell>
        </row>
        <row r="145">
          <cell r="A145" t="str">
            <v>DC Taxable Income</v>
          </cell>
          <cell r="B145">
            <v>32245091.260000002</v>
          </cell>
          <cell r="C145">
            <v>1070868.56</v>
          </cell>
          <cell r="D145">
            <v>33315959.82</v>
          </cell>
        </row>
        <row r="147">
          <cell r="A147" t="str">
            <v>DC Income Tax Provision</v>
          </cell>
          <cell r="B147">
            <v>2595729.8464300004</v>
          </cell>
          <cell r="C147">
            <v>86204.919080000007</v>
          </cell>
          <cell r="D147">
            <v>2681934.7655100003</v>
          </cell>
        </row>
        <row r="149">
          <cell r="A149" t="str">
            <v>Federal Taxable Income</v>
          </cell>
          <cell r="B149">
            <v>24046171.72357</v>
          </cell>
          <cell r="C149">
            <v>984663.64092000003</v>
          </cell>
          <cell r="D149">
            <v>25030835.364489999</v>
          </cell>
        </row>
        <row r="151">
          <cell r="A151" t="str">
            <v>Federal Income Tax Provision</v>
          </cell>
          <cell r="B151">
            <v>8416160.1032494996</v>
          </cell>
          <cell r="C151">
            <v>344632.27432199998</v>
          </cell>
          <cell r="D151">
            <v>8760792.377571499</v>
          </cell>
        </row>
        <row r="153">
          <cell r="A153" t="str">
            <v>Empowerment Zone Credit</v>
          </cell>
          <cell r="B153">
            <v>0</v>
          </cell>
          <cell r="D153">
            <v>0</v>
          </cell>
        </row>
        <row r="154">
          <cell r="A154" t="str">
            <v>ITC</v>
          </cell>
          <cell r="B154">
            <v>-508596</v>
          </cell>
          <cell r="C154">
            <v>0</v>
          </cell>
          <cell r="D154">
            <v>-508596</v>
          </cell>
        </row>
        <row r="156">
          <cell r="A156" t="str">
            <v>Net Federal Tax Provision</v>
          </cell>
          <cell r="B156">
            <v>7907564.1032494996</v>
          </cell>
          <cell r="C156">
            <v>344632.27432199998</v>
          </cell>
          <cell r="D156">
            <v>8252196.3775714999</v>
          </cell>
        </row>
        <row r="158">
          <cell r="A158" t="str">
            <v>NOTE: Excludes adjusting entries</v>
          </cell>
          <cell r="C158" t="str">
            <v>Total Taxes</v>
          </cell>
          <cell r="D158">
            <v>10934131.143081501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182.34"/>
      <sheetName val="AC 190"/>
      <sheetName val="AC 410xx-411xx"/>
      <sheetName val="AC 254"/>
      <sheetName val="AC 255"/>
      <sheetName val="Payroll Alloc."/>
      <sheetName val="AC 165, 236"/>
      <sheetName val="Sheet1"/>
      <sheetName val="236a"/>
      <sheetName val="AC 236 F.Note"/>
      <sheetName val="AC 281"/>
      <sheetName val="AC 282"/>
      <sheetName val="AC 283"/>
      <sheetName val="AC 283.xx"/>
    </sheetNames>
    <sheetDataSet>
      <sheetData sheetId="0"/>
      <sheetData sheetId="1"/>
      <sheetData sheetId="2"/>
      <sheetData sheetId="3"/>
      <sheetData sheetId="4">
        <row r="1">
          <cell r="A1" t="str">
            <v>FAS 109 Detail</v>
          </cell>
        </row>
        <row r="2">
          <cell r="A2" t="str">
            <v>Account 255</v>
          </cell>
        </row>
        <row r="4">
          <cell r="A4" t="str">
            <v>Beginning of Year</v>
          </cell>
          <cell r="F4" t="str">
            <v>Deferred for Year</v>
          </cell>
          <cell r="H4" t="str">
            <v>Allocations to Current Year</v>
          </cell>
        </row>
        <row r="5">
          <cell r="A5" t="str">
            <v xml:space="preserve">Line </v>
          </cell>
          <cell r="D5" t="str">
            <v>Balance</v>
          </cell>
          <cell r="F5" t="str">
            <v>Deferred for Year</v>
          </cell>
          <cell r="H5" t="str">
            <v>Allocations to Current Year</v>
          </cell>
          <cell r="M5" t="str">
            <v>Balance</v>
          </cell>
        </row>
        <row r="6">
          <cell r="A6" t="str">
            <v>Number</v>
          </cell>
          <cell r="B6" t="str">
            <v>Allocations</v>
          </cell>
          <cell r="D6" t="str">
            <v>Balance</v>
          </cell>
          <cell r="F6" t="str">
            <v xml:space="preserve">Account </v>
          </cell>
          <cell r="G6" t="str">
            <v>Amount</v>
          </cell>
          <cell r="H6" t="str">
            <v xml:space="preserve">Account </v>
          </cell>
          <cell r="J6" t="str">
            <v>Amount</v>
          </cell>
          <cell r="L6" t="str">
            <v>Adjustments</v>
          </cell>
          <cell r="M6" t="str">
            <v>Balance</v>
          </cell>
        </row>
        <row r="7">
          <cell r="D7" t="str">
            <v>Begining</v>
          </cell>
          <cell r="F7" t="str">
            <v>No</v>
          </cell>
          <cell r="G7" t="str">
            <v>Amount</v>
          </cell>
          <cell r="H7" t="str">
            <v>No</v>
          </cell>
          <cell r="J7" t="str">
            <v>Amount</v>
          </cell>
          <cell r="L7" t="str">
            <v>Adjustments</v>
          </cell>
          <cell r="M7" t="str">
            <v>Year End</v>
          </cell>
        </row>
        <row r="8">
          <cell r="D8" t="str">
            <v>(B)</v>
          </cell>
          <cell r="F8" t="str">
            <v>(C)</v>
          </cell>
          <cell r="G8" t="str">
            <v>(D)</v>
          </cell>
          <cell r="H8" t="str">
            <v>(E)</v>
          </cell>
          <cell r="J8" t="str">
            <v>(F)</v>
          </cell>
          <cell r="L8" t="str">
            <v>(G)</v>
          </cell>
          <cell r="M8" t="str">
            <v>(H)</v>
          </cell>
        </row>
        <row r="9">
          <cell r="A9" t="str">
            <v>Line 2</v>
          </cell>
          <cell r="B9">
            <v>0.03</v>
          </cell>
        </row>
        <row r="10">
          <cell r="A10" t="str">
            <v>Line 2</v>
          </cell>
          <cell r="B10">
            <v>0.03</v>
          </cell>
          <cell r="D10">
            <v>15897806</v>
          </cell>
          <cell r="F10">
            <v>411.4</v>
          </cell>
          <cell r="H10">
            <v>411.4</v>
          </cell>
          <cell r="J10">
            <v>924138</v>
          </cell>
          <cell r="L10">
            <v>3983070</v>
          </cell>
          <cell r="M10">
            <v>10990598</v>
          </cell>
        </row>
        <row r="11">
          <cell r="A11" t="str">
            <v>Line 3</v>
          </cell>
          <cell r="B11">
            <v>0.04</v>
          </cell>
          <cell r="D11">
            <v>16723140</v>
          </cell>
          <cell r="F11">
            <v>411.4</v>
          </cell>
          <cell r="H11">
            <v>411.4</v>
          </cell>
          <cell r="J11">
            <v>825334</v>
          </cell>
          <cell r="M11">
            <v>15897806</v>
          </cell>
        </row>
        <row r="12">
          <cell r="A12" t="str">
            <v>Line 4</v>
          </cell>
          <cell r="B12">
            <v>7.0000000000000007E-2</v>
          </cell>
          <cell r="D12">
            <v>34111637</v>
          </cell>
          <cell r="F12">
            <v>411.4</v>
          </cell>
          <cell r="H12">
            <v>411.4</v>
          </cell>
          <cell r="J12">
            <v>3162138</v>
          </cell>
          <cell r="L12">
            <v>13628930</v>
          </cell>
          <cell r="M12">
            <v>17320569</v>
          </cell>
        </row>
        <row r="13">
          <cell r="A13" t="str">
            <v>Line 5</v>
          </cell>
          <cell r="B13">
            <v>0.1</v>
          </cell>
          <cell r="D13">
            <v>36935695</v>
          </cell>
          <cell r="F13">
            <v>411.4</v>
          </cell>
          <cell r="H13">
            <v>411.4</v>
          </cell>
          <cell r="J13">
            <v>2824058</v>
          </cell>
          <cell r="M13">
            <v>34111637</v>
          </cell>
        </row>
        <row r="14">
          <cell r="A14" t="str">
            <v>Line 6</v>
          </cell>
        </row>
        <row r="15">
          <cell r="A15" t="str">
            <v>Line 7</v>
          </cell>
        </row>
        <row r="16">
          <cell r="A16" t="str">
            <v xml:space="preserve">Line 8 </v>
          </cell>
          <cell r="D16">
            <v>50009443</v>
          </cell>
          <cell r="G16">
            <v>0</v>
          </cell>
          <cell r="J16">
            <v>4086276</v>
          </cell>
          <cell r="L16">
            <v>17612000</v>
          </cell>
          <cell r="M16">
            <v>28311167</v>
          </cell>
        </row>
        <row r="17">
          <cell r="A17" t="str">
            <v xml:space="preserve">Line 8 </v>
          </cell>
          <cell r="D17">
            <v>53658835</v>
          </cell>
          <cell r="G17">
            <v>0</v>
          </cell>
          <cell r="J17">
            <v>3649392</v>
          </cell>
          <cell r="L17">
            <v>0</v>
          </cell>
          <cell r="M17">
            <v>50009443</v>
          </cell>
        </row>
        <row r="18">
          <cell r="A18" t="str">
            <v>Page 266 Line 5 Columm B</v>
          </cell>
          <cell r="M18">
            <v>50009443</v>
          </cell>
        </row>
        <row r="19">
          <cell r="A19" t="str">
            <v>Page 266 Line 5 Columm B</v>
          </cell>
          <cell r="B19">
            <v>0.06</v>
          </cell>
          <cell r="D19">
            <v>31131516</v>
          </cell>
        </row>
        <row r="20">
          <cell r="B20">
            <v>0.06</v>
          </cell>
          <cell r="D20">
            <v>32369516</v>
          </cell>
        </row>
        <row r="21">
          <cell r="B21">
            <v>0.1</v>
          </cell>
          <cell r="D21">
            <v>4566179</v>
          </cell>
        </row>
        <row r="22">
          <cell r="A22" t="str">
            <v>Page 266 Line 5 Columm F</v>
          </cell>
        </row>
        <row r="23">
          <cell r="B23">
            <v>0.06</v>
          </cell>
          <cell r="D23">
            <v>36935695</v>
          </cell>
        </row>
        <row r="24">
          <cell r="B24">
            <v>0.1</v>
          </cell>
          <cell r="D24">
            <v>1775932</v>
          </cell>
        </row>
        <row r="25">
          <cell r="A25" t="str">
            <v>Page 266 Line 5 Columm F</v>
          </cell>
          <cell r="D25">
            <v>3162138</v>
          </cell>
        </row>
        <row r="26">
          <cell r="A26" t="str">
            <v>Page 266 Line 5 Columm G</v>
          </cell>
          <cell r="B26">
            <v>0.06</v>
          </cell>
          <cell r="D26">
            <v>1238000</v>
          </cell>
        </row>
        <row r="27">
          <cell r="B27">
            <v>0.1</v>
          </cell>
          <cell r="D27">
            <v>1586058</v>
          </cell>
        </row>
        <row r="28">
          <cell r="B28">
            <v>0.1</v>
          </cell>
          <cell r="D28">
            <v>1190675</v>
          </cell>
        </row>
        <row r="29">
          <cell r="D29">
            <v>2824058</v>
          </cell>
        </row>
        <row r="30">
          <cell r="A30" t="str">
            <v>Page 266 Line 5 Columm H</v>
          </cell>
        </row>
        <row r="31">
          <cell r="B31">
            <v>0.06</v>
          </cell>
          <cell r="D31">
            <v>31131516</v>
          </cell>
        </row>
        <row r="32">
          <cell r="B32">
            <v>0.1</v>
          </cell>
          <cell r="D32">
            <v>2980121</v>
          </cell>
        </row>
      </sheetData>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CTIVE$"/>
      <sheetName val="DACTIVE#"/>
      <sheetName val="DINACTIVE$"/>
      <sheetName val="DINACTIVE#"/>
      <sheetName val="NEWTPA"/>
      <sheetName val="PYMTPLANS"/>
      <sheetName val="GROSSWO$"/>
      <sheetName val="GROSSWO#"/>
      <sheetName val="RESREV"/>
      <sheetName val="MMETER$"/>
      <sheetName val="MMETER#"/>
      <sheetName val="ARTURN"/>
      <sheetName val="DCARTURN"/>
      <sheetName val="ANTWO"/>
      <sheetName val="05PROGRESS$"/>
      <sheetName val="06PROGRESS$"/>
      <sheetName val="05PROGRESS#"/>
      <sheetName val="06PROGRESS#"/>
      <sheetName val="FCOLLECTION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refreshError="1">
        <row r="1">
          <cell r="E1" t="str">
            <v>POTOMAC ELECTRIC POWER COMPANY</v>
          </cell>
        </row>
        <row r="2">
          <cell r="E2" t="str">
            <v>CUSTOMER CREDIT DEPARTMENT</v>
          </cell>
        </row>
        <row r="3">
          <cell r="E3" t="str">
            <v>DATA INPUT SPREADSHEET</v>
          </cell>
        </row>
        <row r="4">
          <cell r="E4">
            <v>2006</v>
          </cell>
        </row>
        <row r="6">
          <cell r="A6" t="str">
            <v xml:space="preserve">DEBIT ACTIVE ACCOUNTS </v>
          </cell>
        </row>
        <row r="8">
          <cell r="A8" t="str">
            <v>Type</v>
          </cell>
        </row>
        <row r="10">
          <cell r="A10" t="str">
            <v>District of Columbia Residential</v>
          </cell>
        </row>
        <row r="11">
          <cell r="A11" t="str">
            <v>Montgomery Cty Residential</v>
          </cell>
        </row>
        <row r="12">
          <cell r="A12" t="str">
            <v>Prince George's Cty Residential</v>
          </cell>
        </row>
        <row r="14">
          <cell r="A14" t="str">
            <v>Total Residential</v>
          </cell>
        </row>
        <row r="15">
          <cell r="A15" t="str">
            <v>Total Commercial</v>
          </cell>
        </row>
        <row r="16">
          <cell r="A16" t="str">
            <v>Total Graphic</v>
          </cell>
        </row>
        <row r="17">
          <cell r="A17" t="str">
            <v>Total State &amp; Local</v>
          </cell>
        </row>
        <row r="18">
          <cell r="A18" t="str">
            <v>Total U.S. Govt</v>
          </cell>
        </row>
        <row r="19">
          <cell r="A19" t="str">
            <v>Total St. Lighting</v>
          </cell>
        </row>
        <row r="20">
          <cell r="A20" t="str">
            <v>Total Credit Balances</v>
          </cell>
        </row>
        <row r="22">
          <cell r="A22" t="str">
            <v>Final Billed Accounts</v>
          </cell>
        </row>
        <row r="27">
          <cell r="A27" t="str">
            <v>SUMMATIONS BELOW:</v>
          </cell>
        </row>
        <row r="28">
          <cell r="A28" t="str">
            <v>Total Commercial</v>
          </cell>
        </row>
        <row r="29">
          <cell r="A29" t="str">
            <v>Total Government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fD E-1"/>
      <sheetName val="BofD Year over Year"/>
      <sheetName val="CPD Stats"/>
      <sheetName val="Actual-2005"/>
      <sheetName val="Budget-2005"/>
      <sheetName val="IS-Legal Entity"/>
      <sheetName val="O&amp;M by processes"/>
      <sheetName val="O&amp;M Savings"/>
      <sheetName val="Electric Delivery Residual"/>
      <sheetName val="Admin"/>
      <sheetName val="CS"/>
      <sheetName val="SAP import - 823"/>
      <sheetName val="Capital"/>
      <sheetName val="Res Cost"/>
      <sheetName val="PHI FTEs"/>
      <sheetName val="CPD FTEs"/>
      <sheetName val="Customers"/>
      <sheetName val="Elec Cust"/>
      <sheetName val="CPD Non-Process"/>
      <sheetName val="kWh-Mcf"/>
      <sheetName val="O&amp;M per cust-Forecast"/>
      <sheetName val="YTD &amp; Forecast"/>
      <sheetName val="O&amp;M per cust-CPD"/>
      <sheetName val="Graphs-O&amp;M"/>
      <sheetName val="Graphs- Sales &amp; Revs"/>
      <sheetName val="Chart Data"/>
      <sheetName val="kWh per class"/>
      <sheetName val="O&amp;M %age"/>
      <sheetName val="Total O&amp;M"/>
      <sheetName val="Rep Inst"/>
      <sheetName val="Other Input"/>
      <sheetName val="PHI Safety"/>
      <sheetName val="Safety"/>
      <sheetName val="Process Page Year over Ye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row r="82">
          <cell r="B82" t="str">
            <v xml:space="preserve">2004 Actual </v>
          </cell>
        </row>
        <row r="83">
          <cell r="C83" t="str">
            <v>Current</v>
          </cell>
          <cell r="E83" t="str">
            <v>Jan</v>
          </cell>
        </row>
        <row r="84">
          <cell r="B84" t="str">
            <v>Consolidated Electric</v>
          </cell>
        </row>
        <row r="85">
          <cell r="B85" t="str">
            <v xml:space="preserve">kWh </v>
          </cell>
          <cell r="C85">
            <v>1773988560</v>
          </cell>
          <cell r="E85">
            <v>2076417923</v>
          </cell>
        </row>
        <row r="86">
          <cell r="B86" t="str">
            <v>accounts</v>
          </cell>
          <cell r="C86">
            <v>1021476</v>
          </cell>
          <cell r="E86">
            <v>1015488</v>
          </cell>
        </row>
        <row r="87">
          <cell r="B87" t="str">
            <v>YTD kWh</v>
          </cell>
          <cell r="C87">
            <v>20108499752</v>
          </cell>
          <cell r="E87">
            <v>2076417923</v>
          </cell>
        </row>
        <row r="88">
          <cell r="B88" t="str">
            <v>YTD avg. accounts</v>
          </cell>
          <cell r="C88">
            <v>1017137</v>
          </cell>
          <cell r="E88">
            <v>1015488</v>
          </cell>
        </row>
        <row r="90">
          <cell r="B90" t="str">
            <v xml:space="preserve">Atlantic </v>
          </cell>
        </row>
        <row r="91">
          <cell r="B91" t="str">
            <v xml:space="preserve">kWh </v>
          </cell>
          <cell r="C91">
            <v>767606822</v>
          </cell>
          <cell r="E91">
            <v>836002725</v>
          </cell>
        </row>
        <row r="92">
          <cell r="B92" t="str">
            <v>accounts</v>
          </cell>
          <cell r="C92">
            <v>521752</v>
          </cell>
          <cell r="E92">
            <v>521760</v>
          </cell>
        </row>
        <row r="93">
          <cell r="B93" t="str">
            <v>YTD kWh</v>
          </cell>
          <cell r="C93">
            <v>6727042311</v>
          </cell>
          <cell r="E93">
            <v>836002725</v>
          </cell>
        </row>
        <row r="94">
          <cell r="B94" t="str">
            <v>YTD avg. accounts</v>
          </cell>
          <cell r="C94">
            <v>520427</v>
          </cell>
          <cell r="E94">
            <v>521760</v>
          </cell>
        </row>
        <row r="96">
          <cell r="B96" t="str">
            <v>Delmarva</v>
          </cell>
        </row>
        <row r="97">
          <cell r="B97" t="str">
            <v xml:space="preserve">kWh </v>
          </cell>
          <cell r="C97">
            <v>1006381738</v>
          </cell>
          <cell r="E97">
            <v>1240415198</v>
          </cell>
        </row>
        <row r="98">
          <cell r="B98" t="str">
            <v>accounts</v>
          </cell>
          <cell r="C98">
            <v>499724</v>
          </cell>
          <cell r="E98">
            <v>493728</v>
          </cell>
        </row>
        <row r="99">
          <cell r="B99" t="str">
            <v>Resale-regulated</v>
          </cell>
        </row>
        <row r="100">
          <cell r="B100" t="str">
            <v>YTD kWh</v>
          </cell>
          <cell r="C100">
            <v>9120460478</v>
          </cell>
          <cell r="E100">
            <v>1240415198</v>
          </cell>
        </row>
        <row r="101">
          <cell r="B101" t="str">
            <v>YTD avg. accounts</v>
          </cell>
          <cell r="C101">
            <v>496711</v>
          </cell>
          <cell r="E101">
            <v>493728</v>
          </cell>
        </row>
        <row r="103">
          <cell r="B103" t="str">
            <v>Bay</v>
          </cell>
        </row>
        <row r="104">
          <cell r="B104" t="str">
            <v>accounts</v>
          </cell>
          <cell r="C104">
            <v>213814</v>
          </cell>
          <cell r="E104">
            <v>210196</v>
          </cell>
        </row>
        <row r="105">
          <cell r="B105" t="str">
            <v>YTD avg. accounts</v>
          </cell>
          <cell r="C105">
            <v>212030</v>
          </cell>
          <cell r="E105">
            <v>210196</v>
          </cell>
        </row>
        <row r="107">
          <cell r="B107" t="str">
            <v>New Castle</v>
          </cell>
        </row>
        <row r="108">
          <cell r="B108" t="str">
            <v>accounts</v>
          </cell>
          <cell r="C108">
            <v>285910</v>
          </cell>
          <cell r="E108">
            <v>283532</v>
          </cell>
        </row>
        <row r="109">
          <cell r="B109" t="str">
            <v>YTD avg. accounts</v>
          </cell>
          <cell r="C109">
            <v>284681</v>
          </cell>
          <cell r="E109">
            <v>283532</v>
          </cell>
        </row>
        <row r="111">
          <cell r="B111" t="str">
            <v>Gas</v>
          </cell>
        </row>
        <row r="112">
          <cell r="B112" t="str">
            <v>Mcf</v>
          </cell>
          <cell r="C112">
            <v>986447</v>
          </cell>
          <cell r="E112">
            <v>3464227</v>
          </cell>
        </row>
        <row r="113">
          <cell r="B113" t="str">
            <v>accounts</v>
          </cell>
          <cell r="C113">
            <v>117305</v>
          </cell>
          <cell r="E113">
            <v>117035</v>
          </cell>
        </row>
        <row r="114">
          <cell r="B114" t="str">
            <v>YTD MCF</v>
          </cell>
          <cell r="C114">
            <v>17368807</v>
          </cell>
          <cell r="E114">
            <v>3464227</v>
          </cell>
        </row>
        <row r="115">
          <cell r="B115" t="str">
            <v>YTD avg. accounts</v>
          </cell>
          <cell r="C115">
            <v>117209</v>
          </cell>
          <cell r="E115">
            <v>117035</v>
          </cell>
        </row>
        <row r="117">
          <cell r="B117" t="str">
            <v xml:space="preserve">2003 Actual </v>
          </cell>
        </row>
        <row r="118">
          <cell r="C118" t="str">
            <v>Current</v>
          </cell>
          <cell r="E118" t="str">
            <v>Jan</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artment List original"/>
      <sheetName val="dept list org"/>
      <sheetName val="dept list div"/>
      <sheetName val="dept list ca1"/>
      <sheetName val="dept list ca2"/>
      <sheetName val="dept list ca3"/>
      <sheetName val="Boston Edison"/>
      <sheetName val="Commonwealth"/>
      <sheetName val="Cambridge"/>
      <sheetName val="Gas"/>
      <sheetName val="Services"/>
      <sheetName val="Comm. Services (2000)"/>
      <sheetName val="BECO 2000"/>
      <sheetName val="com serv piv 1"/>
      <sheetName val="Com Serv pivot"/>
    </sheetNames>
    <sheetDataSet>
      <sheetData sheetId="0" refreshError="1"/>
      <sheetData sheetId="1" refreshError="1"/>
      <sheetData sheetId="2" refreshError="1"/>
      <sheetData sheetId="3" refreshError="1"/>
      <sheetData sheetId="4" refreshError="1"/>
      <sheetData sheetId="5" refreshError="1"/>
      <sheetData sheetId="6">
        <row r="1">
          <cell r="A1" t="str">
            <v>Category</v>
          </cell>
          <cell r="B1" t="str">
            <v>Manager</v>
          </cell>
          <cell r="D1" t="str">
            <v>Cost Area</v>
          </cell>
          <cell r="E1" t="str">
            <v>cadesc</v>
          </cell>
          <cell r="F1" t="str">
            <v>Organization</v>
          </cell>
          <cell r="G1" t="str">
            <v>SDESC</v>
          </cell>
          <cell r="H1" t="str">
            <v>company</v>
          </cell>
          <cell r="I1" t="str">
            <v>sid</v>
          </cell>
          <cell r="J1" t="str">
            <v>2000</v>
          </cell>
          <cell r="K1" t="str">
            <v>2001</v>
          </cell>
          <cell r="L1" t="str">
            <v>2002</v>
          </cell>
          <cell r="M1" t="str">
            <v>2003</v>
          </cell>
        </row>
        <row r="2">
          <cell r="A2" t="str">
            <v>O&amp;M</v>
          </cell>
          <cell r="C2">
            <v>0</v>
          </cell>
          <cell r="D2" t="str">
            <v>00000</v>
          </cell>
          <cell r="E2" t="str">
            <v>Unspecified</v>
          </cell>
          <cell r="H2" t="str">
            <v>120</v>
          </cell>
          <cell r="I2" t="str">
            <v>BT</v>
          </cell>
          <cell r="J2">
            <v>103.15</v>
          </cell>
          <cell r="L2">
            <v>235.08</v>
          </cell>
        </row>
        <row r="3">
          <cell r="A3" t="str">
            <v>CAP</v>
          </cell>
          <cell r="C3">
            <v>0</v>
          </cell>
          <cell r="D3" t="str">
            <v>00000</v>
          </cell>
          <cell r="E3" t="str">
            <v>Unspecified</v>
          </cell>
          <cell r="H3" t="str">
            <v>120</v>
          </cell>
          <cell r="I3" t="str">
            <v>CB</v>
          </cell>
          <cell r="J3">
            <v>172.65</v>
          </cell>
          <cell r="K3">
            <v>26.27</v>
          </cell>
          <cell r="L3">
            <v>6.79</v>
          </cell>
        </row>
        <row r="4">
          <cell r="A4" t="str">
            <v>CAP</v>
          </cell>
          <cell r="C4">
            <v>0</v>
          </cell>
          <cell r="D4" t="str">
            <v>00000</v>
          </cell>
          <cell r="E4" t="str">
            <v>Unspecified</v>
          </cell>
          <cell r="H4" t="str">
            <v>120</v>
          </cell>
          <cell r="I4" t="str">
            <v>CL</v>
          </cell>
          <cell r="J4">
            <v>392.4</v>
          </cell>
          <cell r="K4">
            <v>59.7</v>
          </cell>
          <cell r="L4">
            <v>15.42</v>
          </cell>
        </row>
        <row r="5">
          <cell r="A5" t="str">
            <v>CAP</v>
          </cell>
          <cell r="C5">
            <v>0</v>
          </cell>
          <cell r="D5" t="str">
            <v>00000</v>
          </cell>
          <cell r="E5" t="str">
            <v>Unspecified</v>
          </cell>
          <cell r="H5" t="str">
            <v>120</v>
          </cell>
          <cell r="I5" t="str">
            <v>CM</v>
          </cell>
          <cell r="K5">
            <v>790.63</v>
          </cell>
        </row>
        <row r="6">
          <cell r="A6" t="str">
            <v>CAP</v>
          </cell>
          <cell r="C6">
            <v>0</v>
          </cell>
          <cell r="D6" t="str">
            <v>00000</v>
          </cell>
          <cell r="E6" t="str">
            <v>Unspecified</v>
          </cell>
          <cell r="H6" t="str">
            <v>120</v>
          </cell>
          <cell r="I6" t="str">
            <v>CT</v>
          </cell>
          <cell r="K6">
            <v>53.11</v>
          </cell>
        </row>
        <row r="7">
          <cell r="A7" t="str">
            <v>O&amp;M</v>
          </cell>
          <cell r="C7">
            <v>0</v>
          </cell>
          <cell r="D7" t="str">
            <v>00000</v>
          </cell>
          <cell r="E7" t="str">
            <v>Unspecified</v>
          </cell>
          <cell r="H7" t="str">
            <v>120</v>
          </cell>
          <cell r="I7" t="str">
            <v>IT</v>
          </cell>
          <cell r="J7">
            <v>0.31</v>
          </cell>
        </row>
        <row r="8">
          <cell r="A8" t="str">
            <v>O&amp;M</v>
          </cell>
          <cell r="C8">
            <v>0</v>
          </cell>
          <cell r="D8" t="str">
            <v>00000</v>
          </cell>
          <cell r="E8" t="str">
            <v>Unspecified</v>
          </cell>
          <cell r="H8" t="str">
            <v>120</v>
          </cell>
          <cell r="I8" t="str">
            <v>LT</v>
          </cell>
          <cell r="J8">
            <v>294.72000000000003</v>
          </cell>
          <cell r="L8">
            <v>992.45</v>
          </cell>
          <cell r="M8">
            <v>102093.04</v>
          </cell>
        </row>
        <row r="9">
          <cell r="A9" t="str">
            <v>O&amp;M</v>
          </cell>
          <cell r="C9">
            <v>11000</v>
          </cell>
          <cell r="D9" t="str">
            <v>11000</v>
          </cell>
          <cell r="E9" t="str">
            <v>A4 - NUCLEAR DIVISION</v>
          </cell>
          <cell r="H9" t="str">
            <v>120</v>
          </cell>
          <cell r="I9" t="str">
            <v>BT</v>
          </cell>
          <cell r="J9">
            <v>153.94999999999999</v>
          </cell>
        </row>
        <row r="10">
          <cell r="A10" t="str">
            <v>O&amp;M</v>
          </cell>
          <cell r="C10">
            <v>11000</v>
          </cell>
          <cell r="D10" t="str">
            <v>11000</v>
          </cell>
          <cell r="E10" t="str">
            <v>A4 - NUCLEAR DIVISION</v>
          </cell>
          <cell r="H10" t="str">
            <v>120</v>
          </cell>
          <cell r="I10" t="str">
            <v>IT</v>
          </cell>
          <cell r="J10">
            <v>76131.91</v>
          </cell>
          <cell r="K10">
            <v>330</v>
          </cell>
        </row>
        <row r="11">
          <cell r="A11" t="str">
            <v>O&amp;M</v>
          </cell>
          <cell r="C11">
            <v>11000</v>
          </cell>
          <cell r="D11" t="str">
            <v>11000</v>
          </cell>
          <cell r="E11" t="str">
            <v>A4 - NUCLEAR DIVISION</v>
          </cell>
          <cell r="H11" t="str">
            <v>120</v>
          </cell>
          <cell r="I11" t="str">
            <v>LT</v>
          </cell>
          <cell r="J11">
            <v>26804.91</v>
          </cell>
        </row>
        <row r="12">
          <cell r="A12" t="str">
            <v>O&amp;M</v>
          </cell>
          <cell r="C12">
            <v>11000</v>
          </cell>
          <cell r="D12" t="str">
            <v>11000</v>
          </cell>
          <cell r="E12" t="str">
            <v>A4 - NUCLEAR DIVISION</v>
          </cell>
          <cell r="H12" t="str">
            <v>120</v>
          </cell>
          <cell r="I12" t="str">
            <v>OT</v>
          </cell>
          <cell r="J12">
            <v>-9150.76</v>
          </cell>
          <cell r="K12">
            <v>794.76</v>
          </cell>
        </row>
        <row r="13">
          <cell r="A13" t="str">
            <v>O&amp;M</v>
          </cell>
          <cell r="C13">
            <v>11110</v>
          </cell>
          <cell r="D13" t="str">
            <v>11110</v>
          </cell>
          <cell r="E13" t="str">
            <v>X2 - Production Maintenance</v>
          </cell>
          <cell r="H13" t="str">
            <v>120</v>
          </cell>
          <cell r="I13" t="str">
            <v>LT</v>
          </cell>
          <cell r="J13">
            <v>630.91999999999996</v>
          </cell>
          <cell r="M13">
            <v>-9420834</v>
          </cell>
        </row>
        <row r="14">
          <cell r="A14" t="str">
            <v>O&amp;M</v>
          </cell>
          <cell r="C14">
            <v>11210</v>
          </cell>
          <cell r="D14" t="str">
            <v>11210</v>
          </cell>
          <cell r="E14" t="str">
            <v>X6 - Station Services</v>
          </cell>
          <cell r="H14" t="str">
            <v>120</v>
          </cell>
          <cell r="I14" t="str">
            <v>LT</v>
          </cell>
          <cell r="J14">
            <v>22082.2</v>
          </cell>
        </row>
        <row r="15">
          <cell r="A15" t="str">
            <v>O&amp;M</v>
          </cell>
          <cell r="C15">
            <v>11305</v>
          </cell>
          <cell r="D15" t="str">
            <v>11305</v>
          </cell>
          <cell r="E15" t="str">
            <v>Y1 Nuclear Records Admin and Proc</v>
          </cell>
          <cell r="H15" t="str">
            <v>120</v>
          </cell>
          <cell r="I15" t="str">
            <v>BT</v>
          </cell>
          <cell r="J15">
            <v>0</v>
          </cell>
        </row>
        <row r="16">
          <cell r="A16" t="str">
            <v>O&amp;M</v>
          </cell>
          <cell r="C16">
            <v>11305</v>
          </cell>
          <cell r="D16" t="str">
            <v>11305</v>
          </cell>
          <cell r="E16" t="str">
            <v>Y1 Nuclear Records Admin and Proc</v>
          </cell>
          <cell r="H16" t="str">
            <v>120</v>
          </cell>
          <cell r="I16" t="str">
            <v>LT</v>
          </cell>
          <cell r="J16">
            <v>0</v>
          </cell>
          <cell r="M16">
            <v>6990052</v>
          </cell>
        </row>
        <row r="17">
          <cell r="A17" t="str">
            <v>CAP</v>
          </cell>
          <cell r="C17">
            <v>11550</v>
          </cell>
          <cell r="D17" t="str">
            <v>11550</v>
          </cell>
          <cell r="E17" t="str">
            <v>AN - NUCLEAR DIRECT CHARGES</v>
          </cell>
          <cell r="H17" t="str">
            <v>120</v>
          </cell>
          <cell r="I17" t="str">
            <v>CI</v>
          </cell>
          <cell r="L17">
            <v>-343296.36</v>
          </cell>
        </row>
        <row r="18">
          <cell r="A18" t="str">
            <v>CAP</v>
          </cell>
          <cell r="C18">
            <v>11550</v>
          </cell>
          <cell r="D18" t="str">
            <v>11550</v>
          </cell>
          <cell r="E18" t="str">
            <v>AN - NUCLEAR DIRECT CHARGES</v>
          </cell>
          <cell r="H18" t="str">
            <v>120</v>
          </cell>
          <cell r="I18" t="str">
            <v>CM</v>
          </cell>
          <cell r="L18">
            <v>-356645.96</v>
          </cell>
        </row>
        <row r="19">
          <cell r="A19" t="str">
            <v>CAP</v>
          </cell>
          <cell r="C19">
            <v>11550</v>
          </cell>
          <cell r="D19" t="str">
            <v>11550</v>
          </cell>
          <cell r="E19" t="str">
            <v>AN - NUCLEAR DIRECT CHARGES</v>
          </cell>
          <cell r="H19" t="str">
            <v>120</v>
          </cell>
          <cell r="I19" t="str">
            <v>CO</v>
          </cell>
          <cell r="L19">
            <v>-165481.03</v>
          </cell>
        </row>
        <row r="20">
          <cell r="A20" t="str">
            <v>O&amp;M</v>
          </cell>
          <cell r="B20" t="str">
            <v>Angley, Ellen K</v>
          </cell>
          <cell r="C20">
            <v>13000</v>
          </cell>
          <cell r="D20" t="str">
            <v>13000</v>
          </cell>
          <cell r="E20" t="str">
            <v>C2 - ENERGY SUPPLY GROUP</v>
          </cell>
          <cell r="F20" t="str">
            <v>Strategy &amp; Law</v>
          </cell>
          <cell r="G20" t="str">
            <v>ENERGY SUPPLY GROUP</v>
          </cell>
          <cell r="H20" t="str">
            <v>120</v>
          </cell>
          <cell r="I20" t="str">
            <v>BT</v>
          </cell>
          <cell r="J20">
            <v>24401.81</v>
          </cell>
        </row>
        <row r="21">
          <cell r="A21" t="str">
            <v>O&amp;M</v>
          </cell>
          <cell r="B21" t="str">
            <v>Angley, Ellen K</v>
          </cell>
          <cell r="C21">
            <v>13000</v>
          </cell>
          <cell r="D21" t="str">
            <v>13000</v>
          </cell>
          <cell r="E21" t="str">
            <v>C2 - ENERGY SUPPLY GROUP</v>
          </cell>
          <cell r="F21" t="str">
            <v>Strategy &amp; Law</v>
          </cell>
          <cell r="G21" t="str">
            <v>ENERGY SUPPLY GROUP</v>
          </cell>
          <cell r="H21" t="str">
            <v>120</v>
          </cell>
          <cell r="I21" t="str">
            <v>IT</v>
          </cell>
          <cell r="J21">
            <v>22389.41</v>
          </cell>
          <cell r="K21">
            <v>18188.03</v>
          </cell>
          <cell r="L21">
            <v>5873.75</v>
          </cell>
        </row>
        <row r="22">
          <cell r="A22" t="str">
            <v>O&amp;M</v>
          </cell>
          <cell r="B22" t="str">
            <v>Angley, Ellen K</v>
          </cell>
          <cell r="C22">
            <v>13000</v>
          </cell>
          <cell r="D22" t="str">
            <v>13000</v>
          </cell>
          <cell r="E22" t="str">
            <v>C2 - ENERGY SUPPLY GROUP</v>
          </cell>
          <cell r="F22" t="str">
            <v>Strategy &amp; Law</v>
          </cell>
          <cell r="G22" t="str">
            <v>ENERGY SUPPLY GROUP</v>
          </cell>
          <cell r="H22" t="str">
            <v>120</v>
          </cell>
          <cell r="I22" t="str">
            <v>LT</v>
          </cell>
          <cell r="J22">
            <v>59720.3</v>
          </cell>
          <cell r="K22">
            <v>308.16000000000003</v>
          </cell>
        </row>
        <row r="23">
          <cell r="A23" t="str">
            <v>O&amp;M</v>
          </cell>
          <cell r="B23" t="str">
            <v>Angley, Ellen K</v>
          </cell>
          <cell r="C23">
            <v>13000</v>
          </cell>
          <cell r="D23" t="str">
            <v>13000</v>
          </cell>
          <cell r="E23" t="str">
            <v>C2 - ENERGY SUPPLY GROUP</v>
          </cell>
          <cell r="F23" t="str">
            <v>Strategy &amp; Law</v>
          </cell>
          <cell r="G23" t="str">
            <v>ENERGY SUPPLY GROUP</v>
          </cell>
          <cell r="H23" t="str">
            <v>120</v>
          </cell>
          <cell r="I23" t="str">
            <v>OT</v>
          </cell>
          <cell r="J23">
            <v>3042.28</v>
          </cell>
        </row>
        <row r="24">
          <cell r="A24" t="str">
            <v>O&amp;M</v>
          </cell>
          <cell r="B24" t="str">
            <v>Angley, Ellen K</v>
          </cell>
          <cell r="C24">
            <v>13000</v>
          </cell>
          <cell r="D24" t="str">
            <v>13000</v>
          </cell>
          <cell r="E24" t="str">
            <v>C2 - ENERGY SUPPLY GROUP</v>
          </cell>
          <cell r="F24" t="str">
            <v>Strategy &amp; Law</v>
          </cell>
          <cell r="G24" t="str">
            <v>ENERGY SUPPLY GROUP</v>
          </cell>
          <cell r="H24" t="str">
            <v>120</v>
          </cell>
          <cell r="I24" t="str">
            <v>TT</v>
          </cell>
          <cell r="J24">
            <v>64.12</v>
          </cell>
          <cell r="M24">
            <v>18270.18</v>
          </cell>
        </row>
        <row r="25">
          <cell r="A25" t="str">
            <v>O&amp;M</v>
          </cell>
          <cell r="B25" t="str">
            <v>Angley, Ellen K</v>
          </cell>
          <cell r="C25">
            <v>13010</v>
          </cell>
          <cell r="D25" t="str">
            <v>13010</v>
          </cell>
          <cell r="E25" t="str">
            <v>J4 - POWER CONTRACTS DEPT</v>
          </cell>
          <cell r="F25" t="str">
            <v>Strategy &amp; Law</v>
          </cell>
          <cell r="G25" t="str">
            <v>POWER CONTRACTS DEPT</v>
          </cell>
          <cell r="H25" t="str">
            <v>120</v>
          </cell>
          <cell r="I25" t="str">
            <v>BT</v>
          </cell>
          <cell r="J25">
            <v>16973.650000000001</v>
          </cell>
        </row>
        <row r="26">
          <cell r="A26" t="str">
            <v>O&amp;M</v>
          </cell>
          <cell r="B26" t="str">
            <v>Angley, Ellen K</v>
          </cell>
          <cell r="C26">
            <v>13010</v>
          </cell>
          <cell r="D26" t="str">
            <v>13010</v>
          </cell>
          <cell r="E26" t="str">
            <v>J4 - POWER CONTRACTS DEPT</v>
          </cell>
          <cell r="F26" t="str">
            <v>Strategy &amp; Law</v>
          </cell>
          <cell r="G26" t="str">
            <v>POWER CONTRACTS DEPT</v>
          </cell>
          <cell r="H26" t="str">
            <v>120</v>
          </cell>
          <cell r="I26" t="str">
            <v>IT</v>
          </cell>
          <cell r="J26">
            <v>274407.40000000002</v>
          </cell>
          <cell r="K26">
            <v>2550</v>
          </cell>
          <cell r="L26">
            <v>27971</v>
          </cell>
          <cell r="M26">
            <v>135891858.69</v>
          </cell>
        </row>
        <row r="27">
          <cell r="A27" t="str">
            <v>O&amp;M</v>
          </cell>
          <cell r="B27" t="str">
            <v>Angley, Ellen K</v>
          </cell>
          <cell r="C27">
            <v>13010</v>
          </cell>
          <cell r="D27" t="str">
            <v>13010</v>
          </cell>
          <cell r="E27" t="str">
            <v>J4 - POWER CONTRACTS DEPT</v>
          </cell>
          <cell r="F27" t="str">
            <v>Strategy &amp; Law</v>
          </cell>
          <cell r="G27" t="str">
            <v>POWER CONTRACTS DEPT</v>
          </cell>
          <cell r="H27" t="str">
            <v>120</v>
          </cell>
          <cell r="I27" t="str">
            <v>LT</v>
          </cell>
          <cell r="J27">
            <v>48496.5</v>
          </cell>
        </row>
        <row r="28">
          <cell r="A28" t="str">
            <v>O&amp;M</v>
          </cell>
          <cell r="B28" t="str">
            <v>Angley, Ellen K</v>
          </cell>
          <cell r="C28">
            <v>13010</v>
          </cell>
          <cell r="D28" t="str">
            <v>13010</v>
          </cell>
          <cell r="E28" t="str">
            <v>J4 - POWER CONTRACTS DEPT</v>
          </cell>
          <cell r="F28" t="str">
            <v>Strategy &amp; Law</v>
          </cell>
          <cell r="G28" t="str">
            <v>POWER CONTRACTS DEPT</v>
          </cell>
          <cell r="H28" t="str">
            <v>120</v>
          </cell>
          <cell r="I28" t="str">
            <v>MT</v>
          </cell>
          <cell r="J28">
            <v>182.3</v>
          </cell>
        </row>
        <row r="29">
          <cell r="A29" t="str">
            <v>O&amp;M</v>
          </cell>
          <cell r="B29" t="str">
            <v>Angley, Ellen K</v>
          </cell>
          <cell r="C29">
            <v>13010</v>
          </cell>
          <cell r="D29" t="str">
            <v>13010</v>
          </cell>
          <cell r="E29" t="str">
            <v>J4 - POWER CONTRACTS DEPT</v>
          </cell>
          <cell r="F29" t="str">
            <v>Strategy &amp; Law</v>
          </cell>
          <cell r="G29" t="str">
            <v>POWER CONTRACTS DEPT</v>
          </cell>
          <cell r="H29" t="str">
            <v>120</v>
          </cell>
          <cell r="I29" t="str">
            <v>OT</v>
          </cell>
          <cell r="J29">
            <v>279.64999999999998</v>
          </cell>
        </row>
        <row r="30">
          <cell r="A30" t="str">
            <v>O&amp;M</v>
          </cell>
          <cell r="B30" t="str">
            <v>Angley, Ellen K</v>
          </cell>
          <cell r="C30">
            <v>13010</v>
          </cell>
          <cell r="D30" t="str">
            <v>13010</v>
          </cell>
          <cell r="E30" t="str">
            <v>J4 - POWER CONTRACTS DEPT</v>
          </cell>
          <cell r="F30" t="str">
            <v>Strategy &amp; Law</v>
          </cell>
          <cell r="G30" t="str">
            <v>POWER CONTRACTS DEPT</v>
          </cell>
          <cell r="H30" t="str">
            <v>120</v>
          </cell>
          <cell r="I30" t="str">
            <v>TT</v>
          </cell>
          <cell r="J30">
            <v>-182.49</v>
          </cell>
        </row>
        <row r="31">
          <cell r="A31" t="str">
            <v>O&amp;M</v>
          </cell>
          <cell r="C31">
            <v>13030</v>
          </cell>
          <cell r="D31" t="str">
            <v>13030</v>
          </cell>
          <cell r="E31" t="str">
            <v>J6 - NEPOOL RELATIONS AND CONTRACT ADMIN</v>
          </cell>
          <cell r="H31" t="str">
            <v>120</v>
          </cell>
          <cell r="I31" t="str">
            <v>BT</v>
          </cell>
          <cell r="J31">
            <v>14442.13</v>
          </cell>
        </row>
        <row r="32">
          <cell r="A32" t="str">
            <v>O&amp;M</v>
          </cell>
          <cell r="C32">
            <v>13030</v>
          </cell>
          <cell r="D32" t="str">
            <v>13030</v>
          </cell>
          <cell r="E32" t="str">
            <v>J6 - NEPOOL RELATIONS AND CONTRACT ADMIN</v>
          </cell>
          <cell r="H32" t="str">
            <v>120</v>
          </cell>
          <cell r="I32" t="str">
            <v>IT</v>
          </cell>
          <cell r="J32">
            <v>1311536.6000000001</v>
          </cell>
          <cell r="M32">
            <v>1402278.17</v>
          </cell>
        </row>
        <row r="33">
          <cell r="A33" t="str">
            <v>O&amp;M</v>
          </cell>
          <cell r="C33">
            <v>13030</v>
          </cell>
          <cell r="D33" t="str">
            <v>13030</v>
          </cell>
          <cell r="E33" t="str">
            <v>J6 - NEPOOL RELATIONS AND CONTRACT ADMIN</v>
          </cell>
          <cell r="H33" t="str">
            <v>120</v>
          </cell>
          <cell r="I33" t="str">
            <v>LT</v>
          </cell>
          <cell r="J33">
            <v>40200.22</v>
          </cell>
        </row>
        <row r="34">
          <cell r="A34" t="str">
            <v>O&amp;M</v>
          </cell>
          <cell r="C34">
            <v>13030</v>
          </cell>
          <cell r="D34" t="str">
            <v>13030</v>
          </cell>
          <cell r="E34" t="str">
            <v>J6 - NEPOOL RELATIONS AND CONTRACT ADMIN</v>
          </cell>
          <cell r="H34" t="str">
            <v>120</v>
          </cell>
          <cell r="I34" t="str">
            <v>OT</v>
          </cell>
          <cell r="J34">
            <v>97.74</v>
          </cell>
        </row>
        <row r="35">
          <cell r="A35" t="str">
            <v>CAP</v>
          </cell>
          <cell r="C35">
            <v>15000</v>
          </cell>
          <cell r="D35" t="str">
            <v>15000</v>
          </cell>
          <cell r="E35" t="str">
            <v>TC - TRANSMISSION CAPITAL - ELECTRIC DELIVERY</v>
          </cell>
          <cell r="H35" t="str">
            <v>120</v>
          </cell>
          <cell r="I35" t="str">
            <v>CB</v>
          </cell>
          <cell r="K35">
            <v>271.58999999999997</v>
          </cell>
        </row>
        <row r="36">
          <cell r="A36" t="str">
            <v>CAP</v>
          </cell>
          <cell r="C36">
            <v>15000</v>
          </cell>
          <cell r="D36" t="str">
            <v>15000</v>
          </cell>
          <cell r="E36" t="str">
            <v>TC - TRANSMISSION CAPITAL - ELECTRIC DELIVERY</v>
          </cell>
          <cell r="H36" t="str">
            <v>120</v>
          </cell>
          <cell r="I36" t="str">
            <v>CL</v>
          </cell>
          <cell r="K36">
            <v>617.26</v>
          </cell>
          <cell r="M36">
            <v>173113.49</v>
          </cell>
        </row>
        <row r="37">
          <cell r="A37" t="str">
            <v>O&amp;M</v>
          </cell>
          <cell r="C37">
            <v>15100</v>
          </cell>
          <cell r="D37" t="str">
            <v>15100</v>
          </cell>
          <cell r="E37" t="str">
            <v>H0 - ASSET MGT - TRANSMISSION XXX</v>
          </cell>
          <cell r="H37" t="str">
            <v>120</v>
          </cell>
          <cell r="I37" t="str">
            <v>BT</v>
          </cell>
          <cell r="J37">
            <v>1389.57</v>
          </cell>
        </row>
        <row r="38">
          <cell r="A38" t="str">
            <v>O&amp;M</v>
          </cell>
          <cell r="C38">
            <v>15100</v>
          </cell>
          <cell r="D38" t="str">
            <v>15100</v>
          </cell>
          <cell r="E38" t="str">
            <v>H0 - ASSET MGT - TRANSMISSION XXX</v>
          </cell>
          <cell r="H38" t="str">
            <v>120</v>
          </cell>
          <cell r="I38" t="str">
            <v>IT</v>
          </cell>
          <cell r="J38">
            <v>10811.25</v>
          </cell>
        </row>
        <row r="39">
          <cell r="A39" t="str">
            <v>O&amp;M</v>
          </cell>
          <cell r="C39">
            <v>15100</v>
          </cell>
          <cell r="D39" t="str">
            <v>15100</v>
          </cell>
          <cell r="E39" t="str">
            <v>H0 - ASSET MGT - TRANSMISSION XXX</v>
          </cell>
          <cell r="H39" t="str">
            <v>120</v>
          </cell>
          <cell r="I39" t="str">
            <v>LT</v>
          </cell>
          <cell r="J39">
            <v>-3987.06</v>
          </cell>
        </row>
        <row r="40">
          <cell r="A40" t="str">
            <v>O&amp;M</v>
          </cell>
          <cell r="C40">
            <v>15100</v>
          </cell>
          <cell r="D40" t="str">
            <v>15100</v>
          </cell>
          <cell r="E40" t="str">
            <v>H0 - ASSET MGT - TRANSMISSION XXX</v>
          </cell>
          <cell r="H40" t="str">
            <v>120</v>
          </cell>
          <cell r="I40" t="str">
            <v>OT</v>
          </cell>
          <cell r="J40">
            <v>-5568</v>
          </cell>
        </row>
        <row r="41">
          <cell r="A41" t="str">
            <v>O&amp;M</v>
          </cell>
          <cell r="C41">
            <v>15100</v>
          </cell>
          <cell r="D41" t="str">
            <v>15100</v>
          </cell>
          <cell r="E41" t="str">
            <v>H0 - ASSET MGT - TRANSMISSION XXX</v>
          </cell>
          <cell r="H41" t="str">
            <v>120</v>
          </cell>
          <cell r="I41" t="str">
            <v>TT</v>
          </cell>
          <cell r="J41">
            <v>1.07</v>
          </cell>
          <cell r="M41">
            <v>70.11</v>
          </cell>
        </row>
        <row r="42">
          <cell r="A42" t="str">
            <v>O&amp;M</v>
          </cell>
          <cell r="C42">
            <v>15105</v>
          </cell>
          <cell r="D42" t="str">
            <v>15105</v>
          </cell>
          <cell r="E42" t="str">
            <v>W9 - REGULATORY AND CUSTOMER COORDINATION</v>
          </cell>
          <cell r="H42" t="str">
            <v>120</v>
          </cell>
          <cell r="I42" t="str">
            <v>BT</v>
          </cell>
          <cell r="J42">
            <v>1853.1</v>
          </cell>
        </row>
        <row r="43">
          <cell r="A43" t="str">
            <v>O&amp;M</v>
          </cell>
          <cell r="C43">
            <v>15105</v>
          </cell>
          <cell r="D43" t="str">
            <v>15105</v>
          </cell>
          <cell r="E43" t="str">
            <v>W9 - REGULATORY AND CUSTOMER COORDINATION</v>
          </cell>
          <cell r="H43" t="str">
            <v>120</v>
          </cell>
          <cell r="I43" t="str">
            <v>IT</v>
          </cell>
          <cell r="J43">
            <v>21.8</v>
          </cell>
          <cell r="K43">
            <v>27.99</v>
          </cell>
        </row>
        <row r="44">
          <cell r="A44" t="str">
            <v>O&amp;M</v>
          </cell>
          <cell r="C44">
            <v>15105</v>
          </cell>
          <cell r="D44" t="str">
            <v>15105</v>
          </cell>
          <cell r="E44" t="str">
            <v>W9 - REGULATORY AND CUSTOMER COORDINATION</v>
          </cell>
          <cell r="H44" t="str">
            <v>120</v>
          </cell>
          <cell r="I44" t="str">
            <v>LT</v>
          </cell>
          <cell r="J44">
            <v>5294.48</v>
          </cell>
        </row>
        <row r="45">
          <cell r="A45" t="str">
            <v>O&amp;M</v>
          </cell>
          <cell r="C45">
            <v>15105</v>
          </cell>
          <cell r="D45" t="str">
            <v>15105</v>
          </cell>
          <cell r="E45" t="str">
            <v>W9 - REGULATORY AND CUSTOMER COORDINATION</v>
          </cell>
          <cell r="H45" t="str">
            <v>120</v>
          </cell>
          <cell r="I45" t="str">
            <v>OT</v>
          </cell>
          <cell r="J45">
            <v>100.29</v>
          </cell>
          <cell r="K45">
            <v>32.19</v>
          </cell>
        </row>
        <row r="46">
          <cell r="A46" t="str">
            <v>O&amp;M</v>
          </cell>
          <cell r="C46">
            <v>15110</v>
          </cell>
          <cell r="D46" t="str">
            <v>15110</v>
          </cell>
          <cell r="E46" t="str">
            <v>W8 - INVESTMENT SYSTEM PLANNING XXX</v>
          </cell>
          <cell r="H46" t="str">
            <v>120</v>
          </cell>
          <cell r="I46" t="str">
            <v>BT</v>
          </cell>
          <cell r="J46">
            <v>5937.34</v>
          </cell>
        </row>
        <row r="47">
          <cell r="A47" t="str">
            <v>CAP</v>
          </cell>
          <cell r="C47">
            <v>15110</v>
          </cell>
          <cell r="D47" t="str">
            <v>15110</v>
          </cell>
          <cell r="E47" t="str">
            <v>W8 - INVESTMENT SYSTEM PLANNING XXX</v>
          </cell>
          <cell r="H47" t="str">
            <v>120</v>
          </cell>
          <cell r="I47" t="str">
            <v>CB</v>
          </cell>
          <cell r="J47">
            <v>378.97</v>
          </cell>
        </row>
        <row r="48">
          <cell r="A48" t="str">
            <v>CAP</v>
          </cell>
          <cell r="C48">
            <v>15110</v>
          </cell>
          <cell r="D48" t="str">
            <v>15110</v>
          </cell>
          <cell r="E48" t="str">
            <v>W8 - INVESTMENT SYSTEM PLANNING XXX</v>
          </cell>
          <cell r="H48" t="str">
            <v>120</v>
          </cell>
          <cell r="I48" t="str">
            <v>CL</v>
          </cell>
          <cell r="J48">
            <v>861.28</v>
          </cell>
          <cell r="M48">
            <v>17450.66</v>
          </cell>
        </row>
        <row r="49">
          <cell r="A49" t="str">
            <v>CAP</v>
          </cell>
          <cell r="C49">
            <v>15110</v>
          </cell>
          <cell r="D49" t="str">
            <v>15110</v>
          </cell>
          <cell r="E49" t="str">
            <v>W8 - INVESTMENT SYSTEM PLANNING XXX</v>
          </cell>
          <cell r="H49" t="str">
            <v>120</v>
          </cell>
          <cell r="I49" t="str">
            <v>CT</v>
          </cell>
          <cell r="J49">
            <v>272.52</v>
          </cell>
        </row>
        <row r="50">
          <cell r="A50" t="str">
            <v>O&amp;M</v>
          </cell>
          <cell r="C50">
            <v>15110</v>
          </cell>
          <cell r="D50" t="str">
            <v>15110</v>
          </cell>
          <cell r="E50" t="str">
            <v>W8 - INVESTMENT SYSTEM PLANNING XXX</v>
          </cell>
          <cell r="H50" t="str">
            <v>120</v>
          </cell>
          <cell r="I50" t="str">
            <v>IT</v>
          </cell>
          <cell r="J50">
            <v>11983.23</v>
          </cell>
          <cell r="K50">
            <v>7694.92</v>
          </cell>
        </row>
        <row r="51">
          <cell r="A51" t="str">
            <v>O&amp;M</v>
          </cell>
          <cell r="C51">
            <v>15110</v>
          </cell>
          <cell r="D51" t="str">
            <v>15110</v>
          </cell>
          <cell r="E51" t="str">
            <v>W8 - INVESTMENT SYSTEM PLANNING XXX</v>
          </cell>
          <cell r="H51" t="str">
            <v>120</v>
          </cell>
          <cell r="I51" t="str">
            <v>LT</v>
          </cell>
          <cell r="J51">
            <v>22568.19</v>
          </cell>
        </row>
        <row r="52">
          <cell r="A52" t="str">
            <v>O&amp;M</v>
          </cell>
          <cell r="C52">
            <v>15110</v>
          </cell>
          <cell r="D52" t="str">
            <v>15110</v>
          </cell>
          <cell r="E52" t="str">
            <v>W8 - INVESTMENT SYSTEM PLANNING XXX</v>
          </cell>
          <cell r="H52" t="str">
            <v>120</v>
          </cell>
          <cell r="I52" t="str">
            <v>OT</v>
          </cell>
          <cell r="J52">
            <v>-30657.8</v>
          </cell>
          <cell r="K52">
            <v>29.88</v>
          </cell>
        </row>
        <row r="53">
          <cell r="A53" t="str">
            <v>O&amp;M</v>
          </cell>
          <cell r="C53">
            <v>15110</v>
          </cell>
          <cell r="D53" t="str">
            <v>15110</v>
          </cell>
          <cell r="E53" t="str">
            <v>W8 - INVESTMENT SYSTEM PLANNING XXX</v>
          </cell>
          <cell r="H53" t="str">
            <v>120</v>
          </cell>
          <cell r="I53" t="str">
            <v>TT</v>
          </cell>
          <cell r="J53">
            <v>572.01</v>
          </cell>
        </row>
        <row r="54">
          <cell r="A54" t="str">
            <v>O&amp;M</v>
          </cell>
          <cell r="C54">
            <v>15200</v>
          </cell>
          <cell r="D54" t="str">
            <v>15200</v>
          </cell>
          <cell r="E54" t="str">
            <v>W7 - ASSET STRATEGY - TRANSMISSION XXX</v>
          </cell>
          <cell r="H54" t="str">
            <v>120</v>
          </cell>
          <cell r="I54" t="str">
            <v>BT</v>
          </cell>
          <cell r="J54">
            <v>12372.61</v>
          </cell>
          <cell r="K54">
            <v>3260.3</v>
          </cell>
        </row>
        <row r="55">
          <cell r="A55" t="str">
            <v>CAP</v>
          </cell>
          <cell r="C55">
            <v>15200</v>
          </cell>
          <cell r="D55" t="str">
            <v>15200</v>
          </cell>
          <cell r="E55" t="str">
            <v>W7 - ASSET STRATEGY - TRANSMISSION XXX</v>
          </cell>
          <cell r="H55" t="str">
            <v>120</v>
          </cell>
          <cell r="I55" t="str">
            <v>CB</v>
          </cell>
          <cell r="J55">
            <v>30402.97</v>
          </cell>
          <cell r="K55">
            <v>148.61999999999898</v>
          </cell>
          <cell r="L55">
            <v>5782.94</v>
          </cell>
          <cell r="M55">
            <v>-13.01</v>
          </cell>
        </row>
        <row r="56">
          <cell r="A56" t="str">
            <v>CAP</v>
          </cell>
          <cell r="C56">
            <v>15200</v>
          </cell>
          <cell r="D56" t="str">
            <v>15200</v>
          </cell>
          <cell r="E56" t="str">
            <v>W7 - ASSET STRATEGY - TRANSMISSION XXX</v>
          </cell>
          <cell r="H56" t="str">
            <v>120</v>
          </cell>
          <cell r="I56" t="str">
            <v>CI</v>
          </cell>
          <cell r="J56">
            <v>1885116.08</v>
          </cell>
          <cell r="K56">
            <v>-122922.47</v>
          </cell>
          <cell r="L56">
            <v>20361.07</v>
          </cell>
        </row>
        <row r="57">
          <cell r="A57" t="str">
            <v>CAP</v>
          </cell>
          <cell r="C57">
            <v>15200</v>
          </cell>
          <cell r="D57" t="str">
            <v>15200</v>
          </cell>
          <cell r="E57" t="str">
            <v>W7 - ASSET STRATEGY - TRANSMISSION XXX</v>
          </cell>
          <cell r="H57" t="str">
            <v>120</v>
          </cell>
          <cell r="I57" t="str">
            <v>CL</v>
          </cell>
          <cell r="J57">
            <v>64586.75</v>
          </cell>
          <cell r="K57">
            <v>-39632.199999999997</v>
          </cell>
          <cell r="L57">
            <v>13204.82</v>
          </cell>
          <cell r="M57">
            <v>212740.34</v>
          </cell>
        </row>
        <row r="58">
          <cell r="A58" t="str">
            <v>CAP</v>
          </cell>
          <cell r="C58">
            <v>15200</v>
          </cell>
          <cell r="D58" t="str">
            <v>15200</v>
          </cell>
          <cell r="E58" t="str">
            <v>W7 - ASSET STRATEGY - TRANSMISSION XXX</v>
          </cell>
          <cell r="H58" t="str">
            <v>120</v>
          </cell>
          <cell r="I58" t="str">
            <v>CM</v>
          </cell>
          <cell r="J58">
            <v>1192579.71</v>
          </cell>
          <cell r="K58">
            <v>-31175.82</v>
          </cell>
          <cell r="L58">
            <v>2026</v>
          </cell>
        </row>
        <row r="59">
          <cell r="A59" t="str">
            <v>CAP</v>
          </cell>
          <cell r="C59">
            <v>15200</v>
          </cell>
          <cell r="D59" t="str">
            <v>15200</v>
          </cell>
          <cell r="E59" t="str">
            <v>W7 - ASSET STRATEGY - TRANSMISSION XXX</v>
          </cell>
          <cell r="H59" t="str">
            <v>120</v>
          </cell>
          <cell r="I59" t="str">
            <v>CO</v>
          </cell>
          <cell r="J59">
            <v>-6231.67</v>
          </cell>
          <cell r="K59">
            <v>-5712.72</v>
          </cell>
          <cell r="M59">
            <v>94.93</v>
          </cell>
        </row>
        <row r="60">
          <cell r="A60" t="str">
            <v>CAP</v>
          </cell>
          <cell r="C60">
            <v>15200</v>
          </cell>
          <cell r="D60" t="str">
            <v>15200</v>
          </cell>
          <cell r="E60" t="str">
            <v>W7 - ASSET STRATEGY - TRANSMISSION XXX</v>
          </cell>
          <cell r="H60" t="str">
            <v>120</v>
          </cell>
          <cell r="I60" t="str">
            <v>CT</v>
          </cell>
          <cell r="J60">
            <v>14171.25</v>
          </cell>
          <cell r="K60">
            <v>-37837.35</v>
          </cell>
          <cell r="L60">
            <v>12174.05</v>
          </cell>
        </row>
        <row r="61">
          <cell r="A61" t="str">
            <v>O&amp;M</v>
          </cell>
          <cell r="C61">
            <v>15200</v>
          </cell>
          <cell r="D61" t="str">
            <v>15200</v>
          </cell>
          <cell r="E61" t="str">
            <v>W7 - ASSET STRATEGY - TRANSMISSION XXX</v>
          </cell>
          <cell r="H61" t="str">
            <v>120</v>
          </cell>
          <cell r="I61" t="str">
            <v>IT</v>
          </cell>
          <cell r="J61">
            <v>189781.8</v>
          </cell>
          <cell r="K61">
            <v>-823.82</v>
          </cell>
          <cell r="L61">
            <v>-34325.53</v>
          </cell>
        </row>
        <row r="62">
          <cell r="A62" t="str">
            <v>O&amp;M</v>
          </cell>
          <cell r="C62">
            <v>15200</v>
          </cell>
          <cell r="D62" t="str">
            <v>15200</v>
          </cell>
          <cell r="E62" t="str">
            <v>W7 - ASSET STRATEGY - TRANSMISSION XXX</v>
          </cell>
          <cell r="H62" t="str">
            <v>120</v>
          </cell>
          <cell r="I62" t="str">
            <v>LT</v>
          </cell>
          <cell r="J62">
            <v>58728.26</v>
          </cell>
          <cell r="K62">
            <v>9203.91</v>
          </cell>
        </row>
        <row r="63">
          <cell r="A63" t="str">
            <v>O&amp;M</v>
          </cell>
          <cell r="C63">
            <v>15200</v>
          </cell>
          <cell r="D63" t="str">
            <v>15200</v>
          </cell>
          <cell r="E63" t="str">
            <v>W7 - ASSET STRATEGY - TRANSMISSION XXX</v>
          </cell>
          <cell r="H63" t="str">
            <v>120</v>
          </cell>
          <cell r="I63" t="str">
            <v>MT</v>
          </cell>
          <cell r="J63">
            <v>40622.29</v>
          </cell>
          <cell r="K63">
            <v>2996</v>
          </cell>
        </row>
        <row r="64">
          <cell r="A64" t="str">
            <v>O&amp;M</v>
          </cell>
          <cell r="C64">
            <v>15200</v>
          </cell>
          <cell r="D64" t="str">
            <v>15200</v>
          </cell>
          <cell r="E64" t="str">
            <v>W7 - ASSET STRATEGY - TRANSMISSION XXX</v>
          </cell>
          <cell r="H64" t="str">
            <v>120</v>
          </cell>
          <cell r="I64" t="str">
            <v>OT</v>
          </cell>
          <cell r="J64">
            <v>-190483.54</v>
          </cell>
          <cell r="K64">
            <v>148.99</v>
          </cell>
        </row>
        <row r="65">
          <cell r="A65" t="str">
            <v>O&amp;M</v>
          </cell>
          <cell r="C65">
            <v>15200</v>
          </cell>
          <cell r="D65" t="str">
            <v>15200</v>
          </cell>
          <cell r="E65" t="str">
            <v>W7 - ASSET STRATEGY - TRANSMISSION XXX</v>
          </cell>
          <cell r="H65" t="str">
            <v>120</v>
          </cell>
          <cell r="I65" t="str">
            <v>TT</v>
          </cell>
          <cell r="J65">
            <v>25780.26</v>
          </cell>
          <cell r="K65">
            <v>1408.24</v>
          </cell>
        </row>
        <row r="66">
          <cell r="A66" t="str">
            <v>O&amp;M</v>
          </cell>
          <cell r="C66">
            <v>15210</v>
          </cell>
          <cell r="D66" t="str">
            <v>15210</v>
          </cell>
          <cell r="E66" t="str">
            <v>TX - Transmission FS Area 1 Support</v>
          </cell>
          <cell r="H66" t="str">
            <v>120</v>
          </cell>
          <cell r="I66" t="str">
            <v>BT</v>
          </cell>
          <cell r="J66">
            <v>7.29</v>
          </cell>
          <cell r="K66">
            <v>749.48</v>
          </cell>
        </row>
        <row r="67">
          <cell r="A67" t="str">
            <v>CAP</v>
          </cell>
          <cell r="C67">
            <v>15210</v>
          </cell>
          <cell r="D67" t="str">
            <v>15210</v>
          </cell>
          <cell r="E67" t="str">
            <v>TX - Transmission FS Area 1 Support</v>
          </cell>
          <cell r="H67" t="str">
            <v>120</v>
          </cell>
          <cell r="I67" t="str">
            <v>CB</v>
          </cell>
          <cell r="J67">
            <v>6336.27</v>
          </cell>
          <cell r="M67">
            <v>107185.03</v>
          </cell>
        </row>
        <row r="68">
          <cell r="A68" t="str">
            <v>CAP</v>
          </cell>
          <cell r="C68">
            <v>15210</v>
          </cell>
          <cell r="D68" t="str">
            <v>15210</v>
          </cell>
          <cell r="E68" t="str">
            <v>TX - Transmission FS Area 1 Support</v>
          </cell>
          <cell r="H68" t="str">
            <v>120</v>
          </cell>
          <cell r="I68" t="str">
            <v>CI</v>
          </cell>
          <cell r="J68">
            <v>64935.9</v>
          </cell>
          <cell r="M68">
            <v>5450524.7100000018</v>
          </cell>
        </row>
        <row r="69">
          <cell r="A69" t="str">
            <v>CAP</v>
          </cell>
          <cell r="C69">
            <v>15210</v>
          </cell>
          <cell r="D69" t="str">
            <v>15210</v>
          </cell>
          <cell r="E69" t="str">
            <v>TX - Transmission FS Area 1 Support</v>
          </cell>
          <cell r="H69" t="str">
            <v>120</v>
          </cell>
          <cell r="I69" t="str">
            <v>CL</v>
          </cell>
          <cell r="J69">
            <v>14641.34</v>
          </cell>
          <cell r="M69">
            <v>112195.85</v>
          </cell>
        </row>
        <row r="70">
          <cell r="A70" t="str">
            <v>CAP</v>
          </cell>
          <cell r="C70">
            <v>15210</v>
          </cell>
          <cell r="D70" t="str">
            <v>15210</v>
          </cell>
          <cell r="E70" t="str">
            <v>TX - Transmission FS Area 1 Support</v>
          </cell>
          <cell r="H70" t="str">
            <v>120</v>
          </cell>
          <cell r="I70" t="str">
            <v>CT</v>
          </cell>
          <cell r="J70">
            <v>10143.48</v>
          </cell>
        </row>
        <row r="71">
          <cell r="A71" t="str">
            <v>O&amp;M</v>
          </cell>
          <cell r="C71">
            <v>15210</v>
          </cell>
          <cell r="D71" t="str">
            <v>15210</v>
          </cell>
          <cell r="E71" t="str">
            <v>TX - Transmission FS Area 1 Support</v>
          </cell>
          <cell r="H71" t="str">
            <v>120</v>
          </cell>
          <cell r="I71" t="str">
            <v>IT</v>
          </cell>
          <cell r="J71">
            <v>6050.05</v>
          </cell>
          <cell r="L71">
            <v>298.32</v>
          </cell>
        </row>
        <row r="72">
          <cell r="A72" t="str">
            <v>O&amp;M</v>
          </cell>
          <cell r="C72">
            <v>15210</v>
          </cell>
          <cell r="D72" t="str">
            <v>15210</v>
          </cell>
          <cell r="E72" t="str">
            <v>TX - Transmission FS Area 1 Support</v>
          </cell>
          <cell r="H72" t="str">
            <v>120</v>
          </cell>
          <cell r="I72" t="str">
            <v>LT</v>
          </cell>
          <cell r="J72">
            <v>22998.11</v>
          </cell>
          <cell r="K72">
            <v>2141.3200000000002</v>
          </cell>
        </row>
        <row r="73">
          <cell r="A73" t="str">
            <v>O&amp;M</v>
          </cell>
          <cell r="C73">
            <v>15210</v>
          </cell>
          <cell r="D73" t="str">
            <v>15210</v>
          </cell>
          <cell r="E73" t="str">
            <v>TX - Transmission FS Area 1 Support</v>
          </cell>
          <cell r="H73" t="str">
            <v>120</v>
          </cell>
          <cell r="I73" t="str">
            <v>MT</v>
          </cell>
          <cell r="J73">
            <v>1999.96</v>
          </cell>
        </row>
        <row r="74">
          <cell r="A74" t="str">
            <v>O&amp;M</v>
          </cell>
          <cell r="C74">
            <v>15210</v>
          </cell>
          <cell r="D74" t="str">
            <v>15210</v>
          </cell>
          <cell r="E74" t="str">
            <v>TX - Transmission FS Area 1 Support</v>
          </cell>
          <cell r="H74" t="str">
            <v>120</v>
          </cell>
          <cell r="I74" t="str">
            <v>OT</v>
          </cell>
          <cell r="J74">
            <v>-32824</v>
          </cell>
        </row>
        <row r="75">
          <cell r="A75" t="str">
            <v>O&amp;M</v>
          </cell>
          <cell r="C75">
            <v>15210</v>
          </cell>
          <cell r="D75" t="str">
            <v>15210</v>
          </cell>
          <cell r="E75" t="str">
            <v>TX - Transmission FS Area 1 Support</v>
          </cell>
          <cell r="H75" t="str">
            <v>120</v>
          </cell>
          <cell r="I75" t="str">
            <v>TT</v>
          </cell>
          <cell r="J75">
            <v>2702.64</v>
          </cell>
        </row>
        <row r="76">
          <cell r="A76" t="str">
            <v>O&amp;M</v>
          </cell>
          <cell r="C76">
            <v>15220</v>
          </cell>
          <cell r="D76" t="str">
            <v>15220</v>
          </cell>
          <cell r="E76" t="str">
            <v>TY - Transmission FS Area 2 Support</v>
          </cell>
          <cell r="H76" t="str">
            <v>120</v>
          </cell>
          <cell r="I76" t="str">
            <v>BT</v>
          </cell>
          <cell r="J76">
            <v>2645.42</v>
          </cell>
        </row>
        <row r="77">
          <cell r="A77" t="str">
            <v>CAP</v>
          </cell>
          <cell r="C77">
            <v>15220</v>
          </cell>
          <cell r="D77" t="str">
            <v>15220</v>
          </cell>
          <cell r="E77" t="str">
            <v>TY - Transmission FS Area 2 Support</v>
          </cell>
          <cell r="H77" t="str">
            <v>120</v>
          </cell>
          <cell r="I77" t="str">
            <v>CB</v>
          </cell>
          <cell r="J77">
            <v>32866.68</v>
          </cell>
          <cell r="M77">
            <v>-36.97</v>
          </cell>
        </row>
        <row r="78">
          <cell r="A78" t="str">
            <v>CAP</v>
          </cell>
          <cell r="C78">
            <v>15220</v>
          </cell>
          <cell r="D78" t="str">
            <v>15220</v>
          </cell>
          <cell r="E78" t="str">
            <v>TY - Transmission FS Area 2 Support</v>
          </cell>
          <cell r="H78" t="str">
            <v>120</v>
          </cell>
          <cell r="I78" t="str">
            <v>CI</v>
          </cell>
          <cell r="J78">
            <v>117111.71</v>
          </cell>
          <cell r="M78">
            <v>13229657.319999993</v>
          </cell>
        </row>
        <row r="79">
          <cell r="A79" t="str">
            <v>CAP</v>
          </cell>
          <cell r="C79">
            <v>15220</v>
          </cell>
          <cell r="D79" t="str">
            <v>15220</v>
          </cell>
          <cell r="E79" t="str">
            <v>TY - Transmission FS Area 2 Support</v>
          </cell>
          <cell r="H79" t="str">
            <v>120</v>
          </cell>
          <cell r="I79" t="str">
            <v>CL</v>
          </cell>
          <cell r="J79">
            <v>74817.06</v>
          </cell>
          <cell r="M79">
            <v>225.98</v>
          </cell>
        </row>
        <row r="80">
          <cell r="A80" t="str">
            <v>CAP</v>
          </cell>
          <cell r="C80">
            <v>15220</v>
          </cell>
          <cell r="D80" t="str">
            <v>15220</v>
          </cell>
          <cell r="E80" t="str">
            <v>TY - Transmission FS Area 2 Support</v>
          </cell>
          <cell r="H80" t="str">
            <v>120</v>
          </cell>
          <cell r="I80" t="str">
            <v>CM</v>
          </cell>
        </row>
        <row r="81">
          <cell r="A81" t="str">
            <v>CAP</v>
          </cell>
          <cell r="C81">
            <v>15220</v>
          </cell>
          <cell r="D81" t="str">
            <v>15220</v>
          </cell>
          <cell r="E81" t="str">
            <v>TY - Transmission FS Area 2 Support</v>
          </cell>
          <cell r="H81" t="str">
            <v>120</v>
          </cell>
          <cell r="I81" t="str">
            <v>CT</v>
          </cell>
          <cell r="J81">
            <v>12203.43</v>
          </cell>
        </row>
        <row r="82">
          <cell r="A82" t="str">
            <v>O&amp;M</v>
          </cell>
          <cell r="C82">
            <v>15220</v>
          </cell>
          <cell r="D82" t="str">
            <v>15220</v>
          </cell>
          <cell r="E82" t="str">
            <v>TY - Transmission FS Area 2 Support</v>
          </cell>
          <cell r="H82" t="str">
            <v>120</v>
          </cell>
          <cell r="I82" t="str">
            <v>IT</v>
          </cell>
          <cell r="J82">
            <v>19861.71</v>
          </cell>
          <cell r="K82">
            <v>-8585.06</v>
          </cell>
          <cell r="L82">
            <v>32.01</v>
          </cell>
        </row>
        <row r="83">
          <cell r="A83" t="str">
            <v>O&amp;M</v>
          </cell>
          <cell r="C83">
            <v>15220</v>
          </cell>
          <cell r="D83" t="str">
            <v>15220</v>
          </cell>
          <cell r="E83" t="str">
            <v>TY - Transmission FS Area 2 Support</v>
          </cell>
          <cell r="H83" t="str">
            <v>120</v>
          </cell>
          <cell r="I83" t="str">
            <v>LT</v>
          </cell>
          <cell r="J83">
            <v>11735.44</v>
          </cell>
        </row>
        <row r="84">
          <cell r="A84" t="str">
            <v>O&amp;M</v>
          </cell>
          <cell r="C84">
            <v>15220</v>
          </cell>
          <cell r="D84" t="str">
            <v>15220</v>
          </cell>
          <cell r="E84" t="str">
            <v>TY - Transmission FS Area 2 Support</v>
          </cell>
          <cell r="H84" t="str">
            <v>120</v>
          </cell>
          <cell r="I84" t="str">
            <v>OT</v>
          </cell>
          <cell r="J84">
            <v>-21642</v>
          </cell>
          <cell r="M84">
            <v>0</v>
          </cell>
        </row>
        <row r="85">
          <cell r="A85" t="str">
            <v>O&amp;M</v>
          </cell>
          <cell r="C85">
            <v>15220</v>
          </cell>
          <cell r="D85" t="str">
            <v>15220</v>
          </cell>
          <cell r="E85" t="str">
            <v>TY - Transmission FS Area 2 Support</v>
          </cell>
          <cell r="H85" t="str">
            <v>120</v>
          </cell>
          <cell r="I85" t="str">
            <v>TT</v>
          </cell>
          <cell r="J85">
            <v>7017.89</v>
          </cell>
        </row>
        <row r="86">
          <cell r="A86" t="str">
            <v>O&amp;M</v>
          </cell>
          <cell r="C86">
            <v>15230</v>
          </cell>
          <cell r="D86" t="str">
            <v>15230</v>
          </cell>
          <cell r="E86" t="str">
            <v>OLD Transmission FS Area 3 Support</v>
          </cell>
          <cell r="H86" t="str">
            <v>120</v>
          </cell>
          <cell r="I86" t="str">
            <v>BT</v>
          </cell>
          <cell r="L86">
            <v>314</v>
          </cell>
          <cell r="M86">
            <v>4160.34</v>
          </cell>
        </row>
        <row r="87">
          <cell r="A87" t="str">
            <v>O&amp;M</v>
          </cell>
          <cell r="C87">
            <v>15230</v>
          </cell>
          <cell r="D87" t="str">
            <v>15230</v>
          </cell>
          <cell r="E87" t="str">
            <v>TZ - Transmission FS Area 3 Support</v>
          </cell>
          <cell r="H87" t="str">
            <v>120</v>
          </cell>
          <cell r="I87" t="str">
            <v>BT</v>
          </cell>
          <cell r="J87">
            <v>2173.96</v>
          </cell>
          <cell r="K87">
            <v>2178.9699999999998</v>
          </cell>
          <cell r="M87">
            <v>-5814.43</v>
          </cell>
        </row>
        <row r="88">
          <cell r="A88" t="str">
            <v>CAP</v>
          </cell>
          <cell r="C88">
            <v>15230</v>
          </cell>
          <cell r="D88" t="str">
            <v>15230</v>
          </cell>
          <cell r="E88" t="str">
            <v>TZ - Transmission FS Area 3 Support</v>
          </cell>
          <cell r="H88" t="str">
            <v>120</v>
          </cell>
          <cell r="I88" t="str">
            <v>CB</v>
          </cell>
          <cell r="J88">
            <v>4073.25</v>
          </cell>
          <cell r="M88">
            <v>6434.19</v>
          </cell>
        </row>
        <row r="89">
          <cell r="A89" t="str">
            <v>CAP</v>
          </cell>
          <cell r="C89">
            <v>15230</v>
          </cell>
          <cell r="D89" t="str">
            <v>15230</v>
          </cell>
          <cell r="E89" t="str">
            <v>TZ - Transmission FS Area 3 Support</v>
          </cell>
          <cell r="H89" t="str">
            <v>120</v>
          </cell>
          <cell r="I89" t="str">
            <v>CL</v>
          </cell>
          <cell r="J89">
            <v>9257.18</v>
          </cell>
        </row>
        <row r="90">
          <cell r="A90" t="str">
            <v>CAP</v>
          </cell>
          <cell r="C90">
            <v>15230</v>
          </cell>
          <cell r="D90" t="str">
            <v>15230</v>
          </cell>
          <cell r="E90" t="str">
            <v>TZ - Transmission FS Area 3 Support</v>
          </cell>
          <cell r="H90" t="str">
            <v>120</v>
          </cell>
          <cell r="I90" t="str">
            <v>CT</v>
          </cell>
          <cell r="J90">
            <v>5943.19</v>
          </cell>
        </row>
        <row r="91">
          <cell r="A91" t="str">
            <v>O&amp;M</v>
          </cell>
          <cell r="C91">
            <v>15230</v>
          </cell>
          <cell r="D91" t="str">
            <v>15230</v>
          </cell>
          <cell r="E91" t="str">
            <v>TZ - Transmission FS Area 3 Support</v>
          </cell>
          <cell r="H91" t="str">
            <v>120</v>
          </cell>
          <cell r="I91" t="str">
            <v>IT</v>
          </cell>
          <cell r="J91">
            <v>19375.75</v>
          </cell>
          <cell r="K91">
            <v>0.05</v>
          </cell>
        </row>
        <row r="92">
          <cell r="A92" t="str">
            <v>O&amp;M</v>
          </cell>
          <cell r="C92">
            <v>15230</v>
          </cell>
          <cell r="D92" t="str">
            <v>15230</v>
          </cell>
          <cell r="E92" t="str">
            <v>OLD Transmission FS Area 3 Support</v>
          </cell>
          <cell r="H92" t="str">
            <v>120</v>
          </cell>
          <cell r="I92" t="str">
            <v>LT</v>
          </cell>
          <cell r="L92">
            <v>934.52</v>
          </cell>
        </row>
        <row r="93">
          <cell r="A93" t="str">
            <v>O&amp;M</v>
          </cell>
          <cell r="C93">
            <v>15230</v>
          </cell>
          <cell r="D93" t="str">
            <v>15230</v>
          </cell>
          <cell r="E93" t="str">
            <v>TZ - Transmission FS Area 3 Support</v>
          </cell>
          <cell r="H93" t="str">
            <v>120</v>
          </cell>
          <cell r="I93" t="str">
            <v>LT</v>
          </cell>
          <cell r="J93">
            <v>36481.949999999997</v>
          </cell>
          <cell r="K93">
            <v>6382.15</v>
          </cell>
        </row>
        <row r="94">
          <cell r="A94" t="str">
            <v>O&amp;M</v>
          </cell>
          <cell r="C94">
            <v>15230</v>
          </cell>
          <cell r="D94" t="str">
            <v>15230</v>
          </cell>
          <cell r="E94" t="str">
            <v>TZ - Transmission FS Area 3 Support</v>
          </cell>
          <cell r="H94" t="str">
            <v>120</v>
          </cell>
          <cell r="I94" t="str">
            <v>MT</v>
          </cell>
          <cell r="J94">
            <v>3787.52</v>
          </cell>
        </row>
        <row r="95">
          <cell r="A95" t="str">
            <v>O&amp;M</v>
          </cell>
          <cell r="C95">
            <v>15230</v>
          </cell>
          <cell r="D95" t="str">
            <v>15230</v>
          </cell>
          <cell r="E95" t="str">
            <v>TZ - Transmission FS Area 3 Support</v>
          </cell>
          <cell r="H95" t="str">
            <v>120</v>
          </cell>
          <cell r="I95" t="str">
            <v>OT</v>
          </cell>
          <cell r="J95">
            <v>-70150</v>
          </cell>
          <cell r="M95">
            <v>142.01</v>
          </cell>
        </row>
        <row r="96">
          <cell r="A96" t="str">
            <v>O&amp;M</v>
          </cell>
          <cell r="C96">
            <v>15230</v>
          </cell>
          <cell r="D96" t="str">
            <v>15230</v>
          </cell>
          <cell r="E96" t="str">
            <v>OLD Transmission FS Area 3 Support</v>
          </cell>
          <cell r="H96" t="str">
            <v>120</v>
          </cell>
          <cell r="I96" t="str">
            <v>TT</v>
          </cell>
          <cell r="L96">
            <v>92.56</v>
          </cell>
        </row>
        <row r="97">
          <cell r="A97" t="str">
            <v>O&amp;M</v>
          </cell>
          <cell r="C97">
            <v>15230</v>
          </cell>
          <cell r="D97" t="str">
            <v>15230</v>
          </cell>
          <cell r="E97" t="str">
            <v>TZ - Transmission FS Area 3 Support</v>
          </cell>
          <cell r="H97" t="str">
            <v>120</v>
          </cell>
          <cell r="I97" t="str">
            <v>TT</v>
          </cell>
          <cell r="J97">
            <v>33156.449999999997</v>
          </cell>
          <cell r="K97">
            <v>5886.09</v>
          </cell>
        </row>
        <row r="98">
          <cell r="A98" t="str">
            <v>CAP</v>
          </cell>
          <cell r="C98">
            <v>15400</v>
          </cell>
          <cell r="D98" t="str">
            <v>15400</v>
          </cell>
          <cell r="E98" t="str">
            <v>AT - TRANSMISSION DIRECT CHGS</v>
          </cell>
          <cell r="H98" t="str">
            <v>120</v>
          </cell>
          <cell r="I98" t="str">
            <v>CB</v>
          </cell>
          <cell r="J98">
            <v>-2095.4299999999998</v>
          </cell>
          <cell r="M98">
            <v>-1337.26</v>
          </cell>
        </row>
        <row r="99">
          <cell r="A99" t="str">
            <v>CAP</v>
          </cell>
          <cell r="C99">
            <v>15400</v>
          </cell>
          <cell r="D99" t="str">
            <v>15400</v>
          </cell>
          <cell r="E99" t="str">
            <v>AT - TRANSMISSION DIRECT CHGS</v>
          </cell>
          <cell r="H99" t="str">
            <v>120</v>
          </cell>
          <cell r="I99" t="str">
            <v>CO</v>
          </cell>
          <cell r="J99">
            <v>457882.83</v>
          </cell>
          <cell r="K99">
            <v>619060.84</v>
          </cell>
          <cell r="L99">
            <v>599948.37</v>
          </cell>
        </row>
        <row r="100">
          <cell r="A100" t="str">
            <v>CAP</v>
          </cell>
          <cell r="C100">
            <v>16000</v>
          </cell>
          <cell r="D100" t="str">
            <v>16000</v>
          </cell>
          <cell r="E100" t="str">
            <v>DC - DISTRIBUTION CAPITAL</v>
          </cell>
          <cell r="H100" t="str">
            <v>120</v>
          </cell>
          <cell r="I100" t="str">
            <v>CI</v>
          </cell>
          <cell r="J100">
            <v>212722.92</v>
          </cell>
          <cell r="K100">
            <v>7171.8</v>
          </cell>
          <cell r="L100">
            <v>0</v>
          </cell>
          <cell r="M100">
            <v>6578718.1699999999</v>
          </cell>
        </row>
        <row r="101">
          <cell r="A101" t="str">
            <v>CAP</v>
          </cell>
          <cell r="C101">
            <v>16000</v>
          </cell>
          <cell r="D101" t="str">
            <v>16000</v>
          </cell>
          <cell r="E101" t="str">
            <v>DC - DISTRIBUTION CAPITAL</v>
          </cell>
          <cell r="H101" t="str">
            <v>120</v>
          </cell>
          <cell r="I101" t="str">
            <v>CO</v>
          </cell>
          <cell r="J101">
            <v>-8865.86</v>
          </cell>
        </row>
        <row r="102">
          <cell r="A102" t="str">
            <v>O&amp;M</v>
          </cell>
          <cell r="B102" t="str">
            <v>Hallstrom,Craig A</v>
          </cell>
          <cell r="C102">
            <v>16085</v>
          </cell>
          <cell r="D102" t="str">
            <v>16085</v>
          </cell>
          <cell r="E102" t="str">
            <v>Dist Ops Mass Ave Admin</v>
          </cell>
          <cell r="F102" t="str">
            <v>Electric Operations</v>
          </cell>
          <cell r="G102" t="str">
            <v>Dist Ops Mass Ave Admin</v>
          </cell>
          <cell r="H102" t="str">
            <v>120</v>
          </cell>
          <cell r="I102" t="str">
            <v>BT</v>
          </cell>
          <cell r="L102">
            <v>198117.43</v>
          </cell>
          <cell r="M102">
            <v>5168.29</v>
          </cell>
        </row>
        <row r="103">
          <cell r="A103" t="str">
            <v>O&amp;M</v>
          </cell>
          <cell r="B103" t="str">
            <v>Hallstrom,Craig A</v>
          </cell>
          <cell r="C103">
            <v>16085</v>
          </cell>
          <cell r="D103" t="str">
            <v>16085</v>
          </cell>
          <cell r="E103" t="str">
            <v>Operations Mgr Mass Ave, Cambridge, Somerville</v>
          </cell>
          <cell r="F103" t="str">
            <v>Electric Operations</v>
          </cell>
          <cell r="G103" t="str">
            <v>Dist Ops Mass Ave Admin</v>
          </cell>
          <cell r="H103" t="str">
            <v>120</v>
          </cell>
          <cell r="I103" t="str">
            <v>BT</v>
          </cell>
          <cell r="J103">
            <v>431171.64</v>
          </cell>
          <cell r="K103">
            <v>113811.42</v>
          </cell>
          <cell r="M103">
            <v>0</v>
          </cell>
        </row>
        <row r="104">
          <cell r="A104" t="str">
            <v>CAP</v>
          </cell>
          <cell r="B104" t="str">
            <v>Hallstrom,Craig A</v>
          </cell>
          <cell r="C104">
            <v>16085</v>
          </cell>
          <cell r="D104" t="str">
            <v>16085</v>
          </cell>
          <cell r="E104" t="str">
            <v>Dist Ops Mass Ave Admin</v>
          </cell>
          <cell r="F104" t="str">
            <v>Electric Operations</v>
          </cell>
          <cell r="G104" t="str">
            <v>Dist Ops Mass Ave Admin</v>
          </cell>
          <cell r="H104" t="str">
            <v>120</v>
          </cell>
          <cell r="I104" t="str">
            <v>CB</v>
          </cell>
          <cell r="K104">
            <v>27594.22</v>
          </cell>
          <cell r="L104">
            <v>82094.92</v>
          </cell>
        </row>
        <row r="105">
          <cell r="A105" t="str">
            <v>CAP</v>
          </cell>
          <cell r="B105" t="str">
            <v>Hallstrom,Craig A</v>
          </cell>
          <cell r="C105">
            <v>16085</v>
          </cell>
          <cell r="D105" t="str">
            <v>16085</v>
          </cell>
          <cell r="E105" t="str">
            <v>Operations Mgr Mass Ave, Cambridge, Somerville</v>
          </cell>
          <cell r="F105" t="str">
            <v>Electric Operations</v>
          </cell>
          <cell r="G105" t="str">
            <v>Dist Ops Mass Ave Admin</v>
          </cell>
          <cell r="H105" t="str">
            <v>120</v>
          </cell>
          <cell r="I105" t="str">
            <v>CB</v>
          </cell>
          <cell r="J105">
            <v>218701.62</v>
          </cell>
        </row>
        <row r="106">
          <cell r="A106" t="str">
            <v>CAP</v>
          </cell>
          <cell r="B106" t="str">
            <v>Hallstrom,Craig A</v>
          </cell>
          <cell r="C106">
            <v>16085</v>
          </cell>
          <cell r="D106" t="str">
            <v>16085</v>
          </cell>
          <cell r="E106" t="str">
            <v>Dist Ops Mass Ave Admin</v>
          </cell>
          <cell r="F106" t="str">
            <v>Electric Operations</v>
          </cell>
          <cell r="G106" t="str">
            <v>Dist Ops Mass Ave Admin</v>
          </cell>
          <cell r="H106" t="str">
            <v>120</v>
          </cell>
          <cell r="I106" t="str">
            <v>CI</v>
          </cell>
          <cell r="K106">
            <v>1501.5</v>
          </cell>
          <cell r="M106">
            <v>4713429.7699999996</v>
          </cell>
        </row>
        <row r="107">
          <cell r="A107" t="str">
            <v>CAP</v>
          </cell>
          <cell r="B107" t="str">
            <v>Hallstrom,Craig A</v>
          </cell>
          <cell r="C107">
            <v>16085</v>
          </cell>
          <cell r="D107" t="str">
            <v>16085</v>
          </cell>
          <cell r="E107" t="str">
            <v>Dist Ops Mass Ave Admin</v>
          </cell>
          <cell r="F107" t="str">
            <v>Electric Operations</v>
          </cell>
          <cell r="G107" t="str">
            <v>Dist Ops Mass Ave Admin</v>
          </cell>
          <cell r="H107" t="str">
            <v>120</v>
          </cell>
          <cell r="I107" t="str">
            <v>CL</v>
          </cell>
          <cell r="K107">
            <v>63172.98</v>
          </cell>
          <cell r="L107">
            <v>190867.38</v>
          </cell>
        </row>
        <row r="108">
          <cell r="A108" t="str">
            <v>CAP</v>
          </cell>
          <cell r="B108" t="str">
            <v>Hallstrom,Craig A</v>
          </cell>
          <cell r="C108">
            <v>16085</v>
          </cell>
          <cell r="D108" t="str">
            <v>16085</v>
          </cell>
          <cell r="E108" t="str">
            <v>Operations Mgr Mass Ave, Cambridge, Somerville</v>
          </cell>
          <cell r="F108" t="str">
            <v>Electric Operations</v>
          </cell>
          <cell r="G108" t="str">
            <v>Dist Ops Mass Ave Admin</v>
          </cell>
          <cell r="H108" t="str">
            <v>120</v>
          </cell>
          <cell r="I108" t="str">
            <v>CL</v>
          </cell>
          <cell r="J108">
            <v>499461.13</v>
          </cell>
        </row>
        <row r="109">
          <cell r="A109" t="str">
            <v>CAP</v>
          </cell>
          <cell r="B109" t="str">
            <v>Hallstrom,Craig A</v>
          </cell>
          <cell r="C109">
            <v>16085</v>
          </cell>
          <cell r="D109" t="str">
            <v>16085</v>
          </cell>
          <cell r="E109" t="str">
            <v>Operations Mgr Mass Ave, Cambridge, Somerville</v>
          </cell>
          <cell r="F109" t="str">
            <v>Electric Operations</v>
          </cell>
          <cell r="G109" t="str">
            <v>Dist Ops Mass Ave Admin</v>
          </cell>
          <cell r="H109" t="str">
            <v>120</v>
          </cell>
          <cell r="I109" t="str">
            <v>CM</v>
          </cell>
          <cell r="J109">
            <v>5822.58</v>
          </cell>
        </row>
        <row r="110">
          <cell r="A110" t="str">
            <v>CAP</v>
          </cell>
          <cell r="B110" t="str">
            <v>Hallstrom,Craig A</v>
          </cell>
          <cell r="C110">
            <v>16085</v>
          </cell>
          <cell r="D110" t="str">
            <v>16085</v>
          </cell>
          <cell r="E110" t="str">
            <v>Dist Ops Mass Ave Admin</v>
          </cell>
          <cell r="F110" t="str">
            <v>Electric Operations</v>
          </cell>
          <cell r="G110" t="str">
            <v>Dist Ops Mass Ave Admin</v>
          </cell>
          <cell r="H110" t="str">
            <v>120</v>
          </cell>
          <cell r="I110" t="str">
            <v>CT</v>
          </cell>
          <cell r="K110">
            <v>3244.69</v>
          </cell>
          <cell r="L110">
            <v>32752.14</v>
          </cell>
        </row>
        <row r="111">
          <cell r="A111" t="str">
            <v>CAP</v>
          </cell>
          <cell r="B111" t="str">
            <v>Hallstrom,Craig A</v>
          </cell>
          <cell r="C111">
            <v>16085</v>
          </cell>
          <cell r="D111" t="str">
            <v>16085</v>
          </cell>
          <cell r="E111" t="str">
            <v>Operations Mgr Mass Ave, Cambridge, Somerville</v>
          </cell>
          <cell r="F111" t="str">
            <v>Electric Operations</v>
          </cell>
          <cell r="G111" t="str">
            <v>Dist Ops Mass Ave Admin</v>
          </cell>
          <cell r="H111" t="str">
            <v>120</v>
          </cell>
          <cell r="I111" t="str">
            <v>CT</v>
          </cell>
          <cell r="J111">
            <v>90051.81</v>
          </cell>
          <cell r="M111">
            <v>200</v>
          </cell>
        </row>
        <row r="112">
          <cell r="A112" t="str">
            <v>O&amp;M</v>
          </cell>
          <cell r="B112" t="str">
            <v>Hallstrom,Craig A</v>
          </cell>
          <cell r="C112">
            <v>16085</v>
          </cell>
          <cell r="D112" t="str">
            <v>16085</v>
          </cell>
          <cell r="E112" t="str">
            <v>Dist Ops Mass Ave Admin</v>
          </cell>
          <cell r="F112" t="str">
            <v>Electric Operations</v>
          </cell>
          <cell r="G112" t="str">
            <v>Dist Ops Mass Ave Admin</v>
          </cell>
          <cell r="H112" t="str">
            <v>120</v>
          </cell>
          <cell r="I112" t="str">
            <v>IT</v>
          </cell>
          <cell r="L112">
            <v>17446.55</v>
          </cell>
        </row>
        <row r="113">
          <cell r="A113" t="str">
            <v>O&amp;M</v>
          </cell>
          <cell r="B113" t="str">
            <v>Hallstrom,Craig A</v>
          </cell>
          <cell r="C113">
            <v>16085</v>
          </cell>
          <cell r="D113" t="str">
            <v>16085</v>
          </cell>
          <cell r="E113" t="str">
            <v>Operations Mgr Mass Ave, Cambridge, Somerville</v>
          </cell>
          <cell r="F113" t="str">
            <v>Electric Operations</v>
          </cell>
          <cell r="G113" t="str">
            <v>Dist Ops Mass Ave Admin</v>
          </cell>
          <cell r="H113" t="str">
            <v>120</v>
          </cell>
          <cell r="I113" t="str">
            <v>IT</v>
          </cell>
          <cell r="J113">
            <v>52561.440000000002</v>
          </cell>
          <cell r="K113">
            <v>20652.439999999999</v>
          </cell>
        </row>
        <row r="114">
          <cell r="A114" t="str">
            <v>O&amp;M</v>
          </cell>
          <cell r="B114" t="str">
            <v>Hallstrom,Craig A</v>
          </cell>
          <cell r="C114">
            <v>16085</v>
          </cell>
          <cell r="D114" t="str">
            <v>16085</v>
          </cell>
          <cell r="E114" t="str">
            <v>Dist Ops Mass Ave Admin</v>
          </cell>
          <cell r="F114" t="str">
            <v>Electric Operations</v>
          </cell>
          <cell r="G114" t="str">
            <v>Dist Ops Mass Ave Admin</v>
          </cell>
          <cell r="H114" t="str">
            <v>120</v>
          </cell>
          <cell r="I114" t="str">
            <v>LT</v>
          </cell>
          <cell r="L114">
            <v>608060.75</v>
          </cell>
        </row>
        <row r="115">
          <cell r="A115" t="str">
            <v>O&amp;M</v>
          </cell>
          <cell r="B115" t="str">
            <v>Hallstrom,Craig A</v>
          </cell>
          <cell r="C115">
            <v>16085</v>
          </cell>
          <cell r="D115" t="str">
            <v>16085</v>
          </cell>
          <cell r="E115" t="str">
            <v>Operations Mgr Mass Ave, Cambridge, Somerville</v>
          </cell>
          <cell r="F115" t="str">
            <v>Electric Operations</v>
          </cell>
          <cell r="G115" t="str">
            <v>Dist Ops Mass Ave Admin</v>
          </cell>
          <cell r="H115" t="str">
            <v>120</v>
          </cell>
          <cell r="I115" t="str">
            <v>LT</v>
          </cell>
          <cell r="J115">
            <v>1261462.74</v>
          </cell>
          <cell r="K115">
            <v>358113.22</v>
          </cell>
        </row>
        <row r="116">
          <cell r="A116" t="str">
            <v>O&amp;M</v>
          </cell>
          <cell r="B116" t="str">
            <v>Hallstrom,Craig A</v>
          </cell>
          <cell r="C116">
            <v>16085</v>
          </cell>
          <cell r="D116" t="str">
            <v>16085</v>
          </cell>
          <cell r="E116" t="str">
            <v>Operations Mgr Mass Ave, Cambridge, Somerville</v>
          </cell>
          <cell r="F116" t="str">
            <v>Electric Operations</v>
          </cell>
          <cell r="G116" t="str">
            <v>Dist Ops Mass Ave Admin</v>
          </cell>
          <cell r="H116" t="str">
            <v>120</v>
          </cell>
          <cell r="I116" t="str">
            <v>MT</v>
          </cell>
          <cell r="J116">
            <v>77350.02</v>
          </cell>
          <cell r="K116">
            <v>318.64</v>
          </cell>
        </row>
        <row r="117">
          <cell r="A117" t="str">
            <v>O&amp;M</v>
          </cell>
          <cell r="B117" t="str">
            <v>Hallstrom,Craig A</v>
          </cell>
          <cell r="C117">
            <v>16085</v>
          </cell>
          <cell r="D117" t="str">
            <v>16085</v>
          </cell>
          <cell r="E117" t="str">
            <v>Dist Ops Mass Ave Admin</v>
          </cell>
          <cell r="F117" t="str">
            <v>Electric Operations</v>
          </cell>
          <cell r="G117" t="str">
            <v>Dist Ops Mass Ave Admin</v>
          </cell>
          <cell r="H117" t="str">
            <v>120</v>
          </cell>
          <cell r="I117" t="str">
            <v>OT</v>
          </cell>
          <cell r="L117">
            <v>37419.06</v>
          </cell>
          <cell r="M117">
            <v>0</v>
          </cell>
        </row>
        <row r="118">
          <cell r="A118" t="str">
            <v>O&amp;M</v>
          </cell>
          <cell r="B118" t="str">
            <v>Hallstrom,Craig A</v>
          </cell>
          <cell r="C118">
            <v>16085</v>
          </cell>
          <cell r="D118" t="str">
            <v>16085</v>
          </cell>
          <cell r="E118" t="str">
            <v>Operations Mgr Mass Ave, Cambridge, Somerville</v>
          </cell>
          <cell r="F118" t="str">
            <v>Electric Operations</v>
          </cell>
          <cell r="G118" t="str">
            <v>Dist Ops Mass Ave Admin</v>
          </cell>
          <cell r="H118" t="str">
            <v>120</v>
          </cell>
          <cell r="I118" t="str">
            <v>OT</v>
          </cell>
          <cell r="J118">
            <v>120202.88</v>
          </cell>
          <cell r="K118">
            <v>49480</v>
          </cell>
        </row>
        <row r="119">
          <cell r="A119" t="str">
            <v>O&amp;M</v>
          </cell>
          <cell r="B119" t="str">
            <v>Hallstrom,Craig A</v>
          </cell>
          <cell r="C119">
            <v>16085</v>
          </cell>
          <cell r="D119" t="str">
            <v>16085</v>
          </cell>
          <cell r="E119" t="str">
            <v>Dist Ops Mass Ave Admin</v>
          </cell>
          <cell r="F119" t="str">
            <v>Electric Operations</v>
          </cell>
          <cell r="G119" t="str">
            <v>Dist Ops Mass Ave Admin</v>
          </cell>
          <cell r="H119" t="str">
            <v>120</v>
          </cell>
          <cell r="I119" t="str">
            <v>TT</v>
          </cell>
          <cell r="L119">
            <v>24839.31</v>
          </cell>
        </row>
        <row r="120">
          <cell r="A120" t="str">
            <v>O&amp;M</v>
          </cell>
          <cell r="B120" t="str">
            <v>Hallstrom,Craig A</v>
          </cell>
          <cell r="C120">
            <v>16085</v>
          </cell>
          <cell r="D120" t="str">
            <v>16085</v>
          </cell>
          <cell r="E120" t="str">
            <v>Operations Mgr Mass Ave, Cambridge, Somerville</v>
          </cell>
          <cell r="F120" t="str">
            <v>Electric Operations</v>
          </cell>
          <cell r="G120" t="str">
            <v>Dist Ops Mass Ave Admin</v>
          </cell>
          <cell r="H120" t="str">
            <v>120</v>
          </cell>
          <cell r="I120" t="str">
            <v>TT</v>
          </cell>
          <cell r="J120">
            <v>92522.81</v>
          </cell>
          <cell r="K120">
            <v>4746.6400000000003</v>
          </cell>
        </row>
        <row r="121">
          <cell r="A121" t="str">
            <v>O&amp;M</v>
          </cell>
          <cell r="B121" t="str">
            <v>Hallstrom,Craig A</v>
          </cell>
          <cell r="C121">
            <v>16090</v>
          </cell>
          <cell r="D121" t="str">
            <v>16090</v>
          </cell>
          <cell r="E121" t="str">
            <v>Street Ltg Ops, Cambridge and all BECo Service Centers</v>
          </cell>
          <cell r="F121" t="str">
            <v>Electric Operations</v>
          </cell>
          <cell r="G121" t="str">
            <v>Street Ltg Ops, Cambridge and all BECo Service Centers</v>
          </cell>
          <cell r="H121" t="str">
            <v>120</v>
          </cell>
          <cell r="I121" t="str">
            <v>BT</v>
          </cell>
          <cell r="J121">
            <v>270586.37</v>
          </cell>
          <cell r="K121">
            <v>29065.93</v>
          </cell>
          <cell r="L121">
            <v>278.63</v>
          </cell>
        </row>
        <row r="122">
          <cell r="A122" t="str">
            <v>CAP</v>
          </cell>
          <cell r="B122" t="str">
            <v>Hallstrom,Craig A</v>
          </cell>
          <cell r="C122">
            <v>16090</v>
          </cell>
          <cell r="D122" t="str">
            <v>16090</v>
          </cell>
          <cell r="E122" t="str">
            <v>Street Ltg Ops, Cambridge and all BECo Service Centers</v>
          </cell>
          <cell r="F122" t="str">
            <v>Electric Operations</v>
          </cell>
          <cell r="G122" t="str">
            <v>Street Ltg Ops, Cambridge and all BECo Service Centers</v>
          </cell>
          <cell r="H122" t="str">
            <v>120</v>
          </cell>
          <cell r="I122" t="str">
            <v>CB</v>
          </cell>
          <cell r="J122">
            <v>46261.88</v>
          </cell>
          <cell r="K122">
            <v>2891.16</v>
          </cell>
          <cell r="L122">
            <v>772.18</v>
          </cell>
        </row>
        <row r="123">
          <cell r="A123" t="str">
            <v>CAP</v>
          </cell>
          <cell r="B123" t="str">
            <v>Hallstrom,Craig A</v>
          </cell>
          <cell r="C123">
            <v>16090</v>
          </cell>
          <cell r="D123" t="str">
            <v>16090</v>
          </cell>
          <cell r="E123" t="str">
            <v>Street Ltg Ops, Cambridge and all BECo Service Centers</v>
          </cell>
          <cell r="F123" t="str">
            <v>Electric Operations</v>
          </cell>
          <cell r="G123" t="str">
            <v>Street Ltg Ops, Cambridge and all BECo Service Centers</v>
          </cell>
          <cell r="H123" t="str">
            <v>120</v>
          </cell>
          <cell r="I123" t="str">
            <v>CI</v>
          </cell>
          <cell r="J123">
            <v>24029.91</v>
          </cell>
          <cell r="K123">
            <v>1.89</v>
          </cell>
          <cell r="M123">
            <v>608853.28</v>
          </cell>
        </row>
        <row r="124">
          <cell r="A124" t="str">
            <v>CAP</v>
          </cell>
          <cell r="B124" t="str">
            <v>Hallstrom,Craig A</v>
          </cell>
          <cell r="C124">
            <v>16090</v>
          </cell>
          <cell r="D124" t="str">
            <v>16090</v>
          </cell>
          <cell r="E124" t="str">
            <v>Street Ltg Ops, Cambridge and all BECo Service Centers</v>
          </cell>
          <cell r="F124" t="str">
            <v>Electric Operations</v>
          </cell>
          <cell r="G124" t="str">
            <v>Street Ltg Ops, Cambridge and all BECo Service Centers</v>
          </cell>
          <cell r="H124" t="str">
            <v>120</v>
          </cell>
          <cell r="I124" t="str">
            <v>CL</v>
          </cell>
          <cell r="J124">
            <v>105792.58</v>
          </cell>
          <cell r="K124">
            <v>6709.07</v>
          </cell>
          <cell r="L124">
            <v>1755.93</v>
          </cell>
        </row>
        <row r="125">
          <cell r="A125" t="str">
            <v>CAP</v>
          </cell>
          <cell r="B125" t="str">
            <v>Hallstrom,Craig A</v>
          </cell>
          <cell r="C125">
            <v>16090</v>
          </cell>
          <cell r="D125" t="str">
            <v>16090</v>
          </cell>
          <cell r="E125" t="str">
            <v>Street Ltg Ops, Cambridge and all BECo Service Centers</v>
          </cell>
          <cell r="F125" t="str">
            <v>Electric Operations</v>
          </cell>
          <cell r="G125" t="str">
            <v>Street Ltg Ops, Cambridge and all BECo Service Centers</v>
          </cell>
          <cell r="H125" t="str">
            <v>120</v>
          </cell>
          <cell r="I125" t="str">
            <v>CM</v>
          </cell>
          <cell r="J125">
            <v>58620.12</v>
          </cell>
          <cell r="K125">
            <v>5693.38</v>
          </cell>
          <cell r="L125">
            <v>473.61</v>
          </cell>
        </row>
        <row r="126">
          <cell r="A126" t="str">
            <v>CAP</v>
          </cell>
          <cell r="B126" t="str">
            <v>Hallstrom,Craig A</v>
          </cell>
          <cell r="C126">
            <v>16090</v>
          </cell>
          <cell r="D126" t="str">
            <v>16090</v>
          </cell>
          <cell r="E126" t="str">
            <v>Street Ltg Ops, Cambridge and all BECo Service Centers</v>
          </cell>
          <cell r="F126" t="str">
            <v>Electric Operations</v>
          </cell>
          <cell r="G126" t="str">
            <v>Street Ltg Ops, Cambridge and all BECo Service Centers</v>
          </cell>
          <cell r="H126" t="str">
            <v>120</v>
          </cell>
          <cell r="I126" t="str">
            <v>CT</v>
          </cell>
          <cell r="J126">
            <v>43433.9</v>
          </cell>
          <cell r="K126">
            <v>2542.84</v>
          </cell>
          <cell r="L126">
            <v>567.6</v>
          </cell>
        </row>
        <row r="127">
          <cell r="A127" t="str">
            <v>O&amp;M</v>
          </cell>
          <cell r="B127" t="str">
            <v>Hallstrom,Craig A</v>
          </cell>
          <cell r="C127">
            <v>16090</v>
          </cell>
          <cell r="D127" t="str">
            <v>16090</v>
          </cell>
          <cell r="E127" t="str">
            <v>Street Ltg Ops, Cambridge and all BECo Service Centers</v>
          </cell>
          <cell r="F127" t="str">
            <v>Electric Operations</v>
          </cell>
          <cell r="G127" t="str">
            <v>Street Ltg Ops, Cambridge and all BECo Service Centers</v>
          </cell>
          <cell r="H127" t="str">
            <v>120</v>
          </cell>
          <cell r="I127" t="str">
            <v>IT</v>
          </cell>
          <cell r="J127">
            <v>31173.19</v>
          </cell>
          <cell r="K127">
            <v>46.12</v>
          </cell>
          <cell r="L127">
            <v>10.210000000000001</v>
          </cell>
          <cell r="M127">
            <v>-5635.27</v>
          </cell>
        </row>
        <row r="128">
          <cell r="A128" t="str">
            <v>O&amp;M</v>
          </cell>
          <cell r="B128" t="str">
            <v>Hallstrom,Craig A</v>
          </cell>
          <cell r="C128">
            <v>16090</v>
          </cell>
          <cell r="D128" t="str">
            <v>16090</v>
          </cell>
          <cell r="E128" t="str">
            <v>Street Ltg Ops, Cambridge and all BECo Service Centers</v>
          </cell>
          <cell r="F128" t="str">
            <v>Electric Operations</v>
          </cell>
          <cell r="G128" t="str">
            <v>Street Ltg Ops, Cambridge and all BECo Service Centers</v>
          </cell>
          <cell r="H128" t="str">
            <v>120</v>
          </cell>
          <cell r="I128" t="str">
            <v>LT</v>
          </cell>
          <cell r="J128">
            <v>782990.48</v>
          </cell>
          <cell r="K128">
            <v>85043.4</v>
          </cell>
          <cell r="L128">
            <v>599.4</v>
          </cell>
        </row>
        <row r="129">
          <cell r="A129" t="str">
            <v>O&amp;M</v>
          </cell>
          <cell r="B129" t="str">
            <v>Hallstrom,Craig A</v>
          </cell>
          <cell r="C129">
            <v>16090</v>
          </cell>
          <cell r="D129" t="str">
            <v>16090</v>
          </cell>
          <cell r="E129" t="str">
            <v>Street Ltg Ops, Cambridge and all BECo Service Centers</v>
          </cell>
          <cell r="F129" t="str">
            <v>Electric Operations</v>
          </cell>
          <cell r="G129" t="str">
            <v>Street Ltg Ops, Cambridge and all BECo Service Centers</v>
          </cell>
          <cell r="H129" t="str">
            <v>120</v>
          </cell>
          <cell r="I129" t="str">
            <v>MT</v>
          </cell>
          <cell r="J129">
            <v>149159.88</v>
          </cell>
          <cell r="K129">
            <v>134287.1</v>
          </cell>
          <cell r="L129">
            <v>68029.22</v>
          </cell>
          <cell r="M129">
            <v>2857</v>
          </cell>
        </row>
        <row r="130">
          <cell r="A130" t="str">
            <v>O&amp;M</v>
          </cell>
          <cell r="B130" t="str">
            <v>Hallstrom,Craig A</v>
          </cell>
          <cell r="C130">
            <v>16090</v>
          </cell>
          <cell r="D130" t="str">
            <v>16090</v>
          </cell>
          <cell r="E130" t="str">
            <v>Street Ltg Ops, Cambridge and all BECo Service Centers</v>
          </cell>
          <cell r="F130" t="str">
            <v>Electric Operations</v>
          </cell>
          <cell r="G130" t="str">
            <v>Street Ltg Ops, Cambridge and all BECo Service Centers</v>
          </cell>
          <cell r="H130" t="str">
            <v>120</v>
          </cell>
          <cell r="I130" t="str">
            <v>OT</v>
          </cell>
          <cell r="J130">
            <v>-21130.41</v>
          </cell>
          <cell r="K130">
            <v>2212.25</v>
          </cell>
        </row>
        <row r="131">
          <cell r="A131" t="str">
            <v>O&amp;M</v>
          </cell>
          <cell r="B131" t="str">
            <v>Hallstrom,Craig A</v>
          </cell>
          <cell r="C131">
            <v>16090</v>
          </cell>
          <cell r="D131" t="str">
            <v>16090</v>
          </cell>
          <cell r="E131" t="str">
            <v>Street Ltg Ops, Cambridge and all BECo Service Centers</v>
          </cell>
          <cell r="F131" t="str">
            <v>Electric Operations</v>
          </cell>
          <cell r="G131" t="str">
            <v>Street Ltg Ops, Cambridge and all BECo Service Centers</v>
          </cell>
          <cell r="H131" t="str">
            <v>120</v>
          </cell>
          <cell r="I131" t="str">
            <v>TT</v>
          </cell>
          <cell r="J131">
            <v>121337.67</v>
          </cell>
          <cell r="K131">
            <v>11820.51</v>
          </cell>
          <cell r="L131">
            <v>187.19</v>
          </cell>
        </row>
        <row r="132">
          <cell r="A132" t="str">
            <v>O&amp;M</v>
          </cell>
          <cell r="B132" t="str">
            <v>Hallstrom,Craig A</v>
          </cell>
          <cell r="C132">
            <v>16095</v>
          </cell>
          <cell r="D132" t="str">
            <v>16095</v>
          </cell>
          <cell r="E132" t="str">
            <v>Distribution Operations Mass Ave</v>
          </cell>
          <cell r="F132" t="str">
            <v>Electric Operations</v>
          </cell>
          <cell r="G132" t="str">
            <v>Distribution Operations Mass Ave</v>
          </cell>
          <cell r="H132" t="str">
            <v>120</v>
          </cell>
          <cell r="I132" t="str">
            <v>BT</v>
          </cell>
          <cell r="J132">
            <v>970587.42</v>
          </cell>
          <cell r="K132">
            <v>1530645.52</v>
          </cell>
          <cell r="L132">
            <v>1073469.5</v>
          </cell>
          <cell r="M132">
            <v>13475.97</v>
          </cell>
        </row>
        <row r="133">
          <cell r="A133" t="str">
            <v>CAP</v>
          </cell>
          <cell r="B133" t="str">
            <v>Hallstrom,Craig A</v>
          </cell>
          <cell r="C133">
            <v>16095</v>
          </cell>
          <cell r="D133" t="str">
            <v>16095</v>
          </cell>
          <cell r="E133" t="str">
            <v>Distribution Operations Mass Ave</v>
          </cell>
          <cell r="F133" t="str">
            <v>Electric Operations</v>
          </cell>
          <cell r="G133" t="str">
            <v>Distribution Operations Mass Ave</v>
          </cell>
          <cell r="H133" t="str">
            <v>120</v>
          </cell>
          <cell r="I133" t="str">
            <v>CB</v>
          </cell>
          <cell r="J133">
            <v>675050.43</v>
          </cell>
          <cell r="K133">
            <v>1974886.2</v>
          </cell>
          <cell r="L133">
            <v>2257443.7200000002</v>
          </cell>
        </row>
        <row r="134">
          <cell r="A134" t="str">
            <v>CAP</v>
          </cell>
          <cell r="B134" t="str">
            <v>Hallstrom,Craig A</v>
          </cell>
          <cell r="C134">
            <v>16095</v>
          </cell>
          <cell r="D134" t="str">
            <v>16095</v>
          </cell>
          <cell r="E134" t="str">
            <v>Distribution Operations Mass Ave</v>
          </cell>
          <cell r="F134" t="str">
            <v>Electric Operations</v>
          </cell>
          <cell r="G134" t="str">
            <v>Distribution Operations Mass Ave</v>
          </cell>
          <cell r="H134" t="str">
            <v>120</v>
          </cell>
          <cell r="I134" t="str">
            <v>CI</v>
          </cell>
          <cell r="J134">
            <v>1505982.55</v>
          </cell>
          <cell r="K134">
            <v>5864147.8900000015</v>
          </cell>
          <cell r="L134">
            <v>8137371.5900000017</v>
          </cell>
          <cell r="M134">
            <v>2752983.69</v>
          </cell>
        </row>
        <row r="135">
          <cell r="A135" t="str">
            <v>CAP</v>
          </cell>
          <cell r="B135" t="str">
            <v>Hallstrom,Craig A</v>
          </cell>
          <cell r="C135">
            <v>16095</v>
          </cell>
          <cell r="D135" t="str">
            <v>16095</v>
          </cell>
          <cell r="E135" t="str">
            <v>Distribution Operations Mass Ave</v>
          </cell>
          <cell r="F135" t="str">
            <v>Electric Operations</v>
          </cell>
          <cell r="G135" t="str">
            <v>Distribution Operations Mass Ave</v>
          </cell>
          <cell r="H135" t="str">
            <v>120</v>
          </cell>
          <cell r="I135" t="str">
            <v>CL</v>
          </cell>
          <cell r="J135">
            <v>1588049.15</v>
          </cell>
          <cell r="K135">
            <v>4617521.45</v>
          </cell>
          <cell r="L135">
            <v>5292514.24</v>
          </cell>
        </row>
        <row r="136">
          <cell r="A136" t="str">
            <v>CAP</v>
          </cell>
          <cell r="B136" t="str">
            <v>Hallstrom,Craig A</v>
          </cell>
          <cell r="C136">
            <v>16095</v>
          </cell>
          <cell r="D136" t="str">
            <v>16095</v>
          </cell>
          <cell r="E136" t="str">
            <v>Distribution Operations Mass Ave</v>
          </cell>
          <cell r="F136" t="str">
            <v>Electric Operations</v>
          </cell>
          <cell r="G136" t="str">
            <v>Distribution Operations Mass Ave</v>
          </cell>
          <cell r="H136" t="str">
            <v>120</v>
          </cell>
          <cell r="I136" t="str">
            <v>CM</v>
          </cell>
          <cell r="J136">
            <v>2099243.6800000002</v>
          </cell>
          <cell r="K136">
            <v>6552625.379999998</v>
          </cell>
          <cell r="L136">
            <v>8869422.0299999975</v>
          </cell>
        </row>
        <row r="137">
          <cell r="A137" t="str">
            <v>CAP</v>
          </cell>
          <cell r="B137" t="str">
            <v>Hallstrom,Craig A</v>
          </cell>
          <cell r="C137">
            <v>16095</v>
          </cell>
          <cell r="D137" t="str">
            <v>16095</v>
          </cell>
          <cell r="E137" t="str">
            <v>Distribution Operations Mass Ave</v>
          </cell>
          <cell r="F137" t="str">
            <v>Electric Operations</v>
          </cell>
          <cell r="G137" t="str">
            <v>Distribution Operations Mass Ave</v>
          </cell>
          <cell r="H137" t="str">
            <v>120</v>
          </cell>
          <cell r="I137" t="str">
            <v>CO</v>
          </cell>
          <cell r="K137">
            <v>-2229183.13</v>
          </cell>
          <cell r="L137">
            <v>-2599518.41</v>
          </cell>
        </row>
        <row r="138">
          <cell r="A138" t="str">
            <v>CAP</v>
          </cell>
          <cell r="B138" t="str">
            <v>Hallstrom,Craig A</v>
          </cell>
          <cell r="C138">
            <v>16095</v>
          </cell>
          <cell r="D138" t="str">
            <v>16095</v>
          </cell>
          <cell r="E138" t="str">
            <v>Distribution Operations Mass Ave</v>
          </cell>
          <cell r="F138" t="str">
            <v>Electric Operations</v>
          </cell>
          <cell r="G138" t="str">
            <v>Distribution Operations Mass Ave</v>
          </cell>
          <cell r="H138" t="str">
            <v>120</v>
          </cell>
          <cell r="I138" t="str">
            <v>CT</v>
          </cell>
          <cell r="J138">
            <v>908148.58</v>
          </cell>
          <cell r="K138">
            <v>2710444.89</v>
          </cell>
          <cell r="L138">
            <v>3139842.23</v>
          </cell>
        </row>
        <row r="139">
          <cell r="A139" t="str">
            <v>O&amp;M</v>
          </cell>
          <cell r="B139" t="str">
            <v>Hallstrom,Craig A</v>
          </cell>
          <cell r="C139">
            <v>16095</v>
          </cell>
          <cell r="D139" t="str">
            <v>16095</v>
          </cell>
          <cell r="E139" t="str">
            <v>Distribution Operations Mass Ave</v>
          </cell>
          <cell r="F139" t="str">
            <v>Electric Operations</v>
          </cell>
          <cell r="G139" t="str">
            <v>Distribution Operations Mass Ave</v>
          </cell>
          <cell r="H139" t="str">
            <v>120</v>
          </cell>
          <cell r="I139" t="str">
            <v>IT</v>
          </cell>
          <cell r="J139">
            <v>1733903.22</v>
          </cell>
          <cell r="K139">
            <v>1987441.15</v>
          </cell>
          <cell r="L139">
            <v>1336412.49</v>
          </cell>
        </row>
        <row r="140">
          <cell r="A140" t="str">
            <v>O&amp;M</v>
          </cell>
          <cell r="B140" t="str">
            <v>Hallstrom,Craig A</v>
          </cell>
          <cell r="C140">
            <v>16095</v>
          </cell>
          <cell r="D140" t="str">
            <v>16095</v>
          </cell>
          <cell r="E140" t="str">
            <v>Distribution Operations Mass Ave</v>
          </cell>
          <cell r="F140" t="str">
            <v>Electric Operations</v>
          </cell>
          <cell r="G140" t="str">
            <v>Distribution Operations Mass Ave</v>
          </cell>
          <cell r="H140" t="str">
            <v>120</v>
          </cell>
          <cell r="I140" t="str">
            <v>LT</v>
          </cell>
          <cell r="J140">
            <v>2631155.75</v>
          </cell>
          <cell r="K140">
            <v>4545841.2</v>
          </cell>
          <cell r="L140">
            <v>3149782.89</v>
          </cell>
        </row>
        <row r="141">
          <cell r="A141" t="str">
            <v>O&amp;M</v>
          </cell>
          <cell r="B141" t="str">
            <v>Hallstrom,Craig A</v>
          </cell>
          <cell r="C141">
            <v>16095</v>
          </cell>
          <cell r="D141" t="str">
            <v>16095</v>
          </cell>
          <cell r="E141" t="str">
            <v>Distribution Operations Mass Ave</v>
          </cell>
          <cell r="F141" t="str">
            <v>Electric Operations</v>
          </cell>
          <cell r="G141" t="str">
            <v>Distribution Operations Mass Ave</v>
          </cell>
          <cell r="H141" t="str">
            <v>120</v>
          </cell>
          <cell r="I141" t="str">
            <v>MT</v>
          </cell>
          <cell r="J141">
            <v>433004.08</v>
          </cell>
          <cell r="K141">
            <v>565876.57999999996</v>
          </cell>
          <cell r="L141">
            <v>483102.69</v>
          </cell>
        </row>
        <row r="142">
          <cell r="A142" t="str">
            <v>O&amp;M</v>
          </cell>
          <cell r="B142" t="str">
            <v>Hallstrom,Craig A</v>
          </cell>
          <cell r="C142">
            <v>16095</v>
          </cell>
          <cell r="D142" t="str">
            <v>16095</v>
          </cell>
          <cell r="E142" t="str">
            <v>Distribution Operations Mass Ave</v>
          </cell>
          <cell r="F142" t="str">
            <v>Electric Operations</v>
          </cell>
          <cell r="G142" t="str">
            <v>Distribution Operations Mass Ave</v>
          </cell>
          <cell r="H142" t="str">
            <v>120</v>
          </cell>
          <cell r="I142" t="str">
            <v>OT</v>
          </cell>
          <cell r="J142">
            <v>42589.39</v>
          </cell>
          <cell r="K142">
            <v>-36227.4</v>
          </cell>
          <cell r="L142">
            <v>-45574.29</v>
          </cell>
        </row>
        <row r="143">
          <cell r="A143" t="str">
            <v>O&amp;M</v>
          </cell>
          <cell r="B143" t="str">
            <v>Hallstrom,Craig A</v>
          </cell>
          <cell r="C143">
            <v>16095</v>
          </cell>
          <cell r="D143" t="str">
            <v>16095</v>
          </cell>
          <cell r="E143" t="str">
            <v>Distribution Operations Mass Ave</v>
          </cell>
          <cell r="F143" t="str">
            <v>Electric Operations</v>
          </cell>
          <cell r="G143" t="str">
            <v>Distribution Operations Mass Ave</v>
          </cell>
          <cell r="H143" t="str">
            <v>120</v>
          </cell>
          <cell r="I143" t="str">
            <v>TT</v>
          </cell>
          <cell r="J143">
            <v>1617971.59</v>
          </cell>
          <cell r="K143">
            <v>2199400.27</v>
          </cell>
          <cell r="L143">
            <v>1637656.06</v>
          </cell>
        </row>
        <row r="144">
          <cell r="A144" t="str">
            <v>O&amp;M</v>
          </cell>
          <cell r="B144" t="str">
            <v>Andreas,Philip B</v>
          </cell>
          <cell r="C144">
            <v>16100</v>
          </cell>
          <cell r="D144" t="str">
            <v>16100</v>
          </cell>
          <cell r="E144" t="str">
            <v>B4- Electric Operations,Exec VP</v>
          </cell>
          <cell r="F144" t="str">
            <v>Electric Operations</v>
          </cell>
          <cell r="G144" t="str">
            <v>Electric Operations,Exec VP</v>
          </cell>
          <cell r="H144" t="str">
            <v>120</v>
          </cell>
          <cell r="I144" t="str">
            <v>BT</v>
          </cell>
          <cell r="J144">
            <v>89161.42</v>
          </cell>
        </row>
        <row r="145">
          <cell r="A145" t="str">
            <v>O&amp;M</v>
          </cell>
          <cell r="B145" t="str">
            <v>Andreas,Philip B</v>
          </cell>
          <cell r="C145">
            <v>16100</v>
          </cell>
          <cell r="D145" t="str">
            <v>16100</v>
          </cell>
          <cell r="E145" t="str">
            <v>B4- Electric Operations,Exec VP</v>
          </cell>
          <cell r="F145" t="str">
            <v>Electric Operations</v>
          </cell>
          <cell r="G145" t="str">
            <v>Electric Operations,Exec VP</v>
          </cell>
          <cell r="H145" t="str">
            <v>120</v>
          </cell>
          <cell r="I145" t="str">
            <v>IT</v>
          </cell>
          <cell r="J145">
            <v>560759.68999999994</v>
          </cell>
          <cell r="K145">
            <v>33468.29</v>
          </cell>
        </row>
        <row r="146">
          <cell r="A146" t="str">
            <v>O&amp;M</v>
          </cell>
          <cell r="B146" t="str">
            <v>Andreas,Philip B</v>
          </cell>
          <cell r="C146">
            <v>16100</v>
          </cell>
          <cell r="D146" t="str">
            <v>16100</v>
          </cell>
          <cell r="E146" t="str">
            <v>B4- Electric Operations,Exec VP</v>
          </cell>
          <cell r="F146" t="str">
            <v>Electric Operations</v>
          </cell>
          <cell r="G146" t="str">
            <v>Electric Operations,Exec VP</v>
          </cell>
          <cell r="H146" t="str">
            <v>120</v>
          </cell>
          <cell r="I146" t="str">
            <v>LT</v>
          </cell>
          <cell r="J146">
            <v>378899.54</v>
          </cell>
        </row>
        <row r="147">
          <cell r="A147" t="str">
            <v>O&amp;M</v>
          </cell>
          <cell r="B147" t="str">
            <v>Andreas,Philip B</v>
          </cell>
          <cell r="C147">
            <v>16100</v>
          </cell>
          <cell r="D147" t="str">
            <v>16100</v>
          </cell>
          <cell r="E147" t="str">
            <v>B4- Electric Operations,Exec VP</v>
          </cell>
          <cell r="F147" t="str">
            <v>Electric Operations</v>
          </cell>
          <cell r="G147" t="str">
            <v>Electric Operations,Exec VP</v>
          </cell>
          <cell r="H147" t="str">
            <v>120</v>
          </cell>
          <cell r="I147" t="str">
            <v>OT</v>
          </cell>
          <cell r="J147">
            <v>27779.279999999999</v>
          </cell>
          <cell r="K147">
            <v>72.760000000000005</v>
          </cell>
        </row>
        <row r="148">
          <cell r="A148" t="str">
            <v>O&amp;M</v>
          </cell>
          <cell r="B148" t="str">
            <v>Andreas,Philip B</v>
          </cell>
          <cell r="C148">
            <v>16100</v>
          </cell>
          <cell r="D148" t="str">
            <v>16100</v>
          </cell>
          <cell r="E148" t="str">
            <v>B4- Electric Operations,Exec VP</v>
          </cell>
          <cell r="F148" t="str">
            <v>Electric Operations</v>
          </cell>
          <cell r="G148" t="str">
            <v>Electric Operations,Exec VP</v>
          </cell>
          <cell r="H148" t="str">
            <v>120</v>
          </cell>
          <cell r="I148" t="str">
            <v>TT</v>
          </cell>
          <cell r="J148">
            <v>1111.31</v>
          </cell>
        </row>
        <row r="149">
          <cell r="A149" t="str">
            <v>O&amp;M</v>
          </cell>
          <cell r="B149" t="str">
            <v>Driscoll,Daniel C</v>
          </cell>
          <cell r="C149">
            <v>16105</v>
          </cell>
          <cell r="D149" t="str">
            <v>16105</v>
          </cell>
          <cell r="E149" t="str">
            <v>Distribution Operations Somer</v>
          </cell>
          <cell r="F149" t="str">
            <v>Electric Operations</v>
          </cell>
          <cell r="G149" t="str">
            <v>Old Dist Ops Somerville</v>
          </cell>
          <cell r="H149" t="str">
            <v>120</v>
          </cell>
          <cell r="I149" t="str">
            <v>BT</v>
          </cell>
          <cell r="J149">
            <v>434666.18</v>
          </cell>
          <cell r="K149">
            <v>13668.15</v>
          </cell>
        </row>
        <row r="150">
          <cell r="A150" t="str">
            <v>O&amp;M</v>
          </cell>
          <cell r="B150" t="str">
            <v>Driscoll,Daniel C</v>
          </cell>
          <cell r="C150">
            <v>16105</v>
          </cell>
          <cell r="D150" t="str">
            <v>16105</v>
          </cell>
          <cell r="E150" t="str">
            <v>Old Dist Ops Somerville</v>
          </cell>
          <cell r="F150" t="str">
            <v>Electric Operations</v>
          </cell>
          <cell r="G150" t="str">
            <v>Old Dist Ops Somerville</v>
          </cell>
          <cell r="H150" t="str">
            <v>120</v>
          </cell>
          <cell r="I150" t="str">
            <v>BT</v>
          </cell>
          <cell r="L150">
            <v>17.649999999999999</v>
          </cell>
        </row>
        <row r="151">
          <cell r="A151" t="str">
            <v>CAP</v>
          </cell>
          <cell r="B151" t="str">
            <v>Driscoll,Daniel C</v>
          </cell>
          <cell r="C151">
            <v>16105</v>
          </cell>
          <cell r="D151" t="str">
            <v>16105</v>
          </cell>
          <cell r="E151" t="str">
            <v>Distribution Operations Somer</v>
          </cell>
          <cell r="F151" t="str">
            <v>Electric Operations</v>
          </cell>
          <cell r="G151" t="str">
            <v>Old Dist Ops Somerville</v>
          </cell>
          <cell r="H151" t="str">
            <v>120</v>
          </cell>
          <cell r="I151" t="str">
            <v>CB</v>
          </cell>
          <cell r="J151">
            <v>165149.31</v>
          </cell>
        </row>
        <row r="152">
          <cell r="A152" t="str">
            <v>CAP</v>
          </cell>
          <cell r="B152" t="str">
            <v>Driscoll,Daniel C</v>
          </cell>
          <cell r="C152">
            <v>16105</v>
          </cell>
          <cell r="D152" t="str">
            <v>16105</v>
          </cell>
          <cell r="E152" t="str">
            <v>Old Dist Ops Somerville</v>
          </cell>
          <cell r="F152" t="str">
            <v>Electric Operations</v>
          </cell>
          <cell r="G152" t="str">
            <v>Old Dist Ops Somerville</v>
          </cell>
          <cell r="H152" t="str">
            <v>120</v>
          </cell>
          <cell r="I152" t="str">
            <v>CB</v>
          </cell>
          <cell r="K152">
            <v>7779.22</v>
          </cell>
          <cell r="L152">
            <v>50.9</v>
          </cell>
        </row>
        <row r="153">
          <cell r="A153" t="str">
            <v>CAP</v>
          </cell>
          <cell r="B153" t="str">
            <v>Driscoll,Daniel C</v>
          </cell>
          <cell r="C153">
            <v>16105</v>
          </cell>
          <cell r="D153" t="str">
            <v>16105</v>
          </cell>
          <cell r="E153" t="str">
            <v>Distribution Operations Somer</v>
          </cell>
          <cell r="F153" t="str">
            <v>Electric Operations</v>
          </cell>
          <cell r="G153" t="str">
            <v>Old Dist Ops Somerville</v>
          </cell>
          <cell r="H153" t="str">
            <v>120</v>
          </cell>
          <cell r="I153" t="str">
            <v>CI</v>
          </cell>
          <cell r="J153">
            <v>203046.25</v>
          </cell>
          <cell r="M153">
            <v>169.19</v>
          </cell>
        </row>
        <row r="154">
          <cell r="A154" t="str">
            <v>CAP</v>
          </cell>
          <cell r="B154" t="str">
            <v>Driscoll,Daniel C</v>
          </cell>
          <cell r="C154">
            <v>16105</v>
          </cell>
          <cell r="D154" t="str">
            <v>16105</v>
          </cell>
          <cell r="E154" t="str">
            <v>Old Dist Ops Somerville</v>
          </cell>
          <cell r="F154" t="str">
            <v>Electric Operations</v>
          </cell>
          <cell r="G154" t="str">
            <v>Old Dist Ops Somerville</v>
          </cell>
          <cell r="H154" t="str">
            <v>120</v>
          </cell>
          <cell r="I154" t="str">
            <v>CI</v>
          </cell>
          <cell r="K154">
            <v>38799.410000000003</v>
          </cell>
          <cell r="M154">
            <v>641</v>
          </cell>
        </row>
        <row r="155">
          <cell r="A155" t="str">
            <v>CAP</v>
          </cell>
          <cell r="B155" t="str">
            <v>Driscoll,Daniel C</v>
          </cell>
          <cell r="C155">
            <v>16105</v>
          </cell>
          <cell r="D155" t="str">
            <v>16105</v>
          </cell>
          <cell r="E155" t="str">
            <v>Distribution Operations Somer</v>
          </cell>
          <cell r="F155" t="str">
            <v>Electric Operations</v>
          </cell>
          <cell r="G155" t="str">
            <v>Old Dist Ops Somerville</v>
          </cell>
          <cell r="H155" t="str">
            <v>120</v>
          </cell>
          <cell r="I155" t="str">
            <v>CL</v>
          </cell>
          <cell r="J155">
            <v>377292.03</v>
          </cell>
        </row>
        <row r="156">
          <cell r="A156" t="str">
            <v>CAP</v>
          </cell>
          <cell r="B156" t="str">
            <v>Driscoll,Daniel C</v>
          </cell>
          <cell r="C156">
            <v>16105</v>
          </cell>
          <cell r="D156" t="str">
            <v>16105</v>
          </cell>
          <cell r="E156" t="str">
            <v>Old Dist Ops Somerville</v>
          </cell>
          <cell r="F156" t="str">
            <v>Electric Operations</v>
          </cell>
          <cell r="G156" t="str">
            <v>Old Dist Ops Somerville</v>
          </cell>
          <cell r="H156" t="str">
            <v>120</v>
          </cell>
          <cell r="I156" t="str">
            <v>CL</v>
          </cell>
          <cell r="K156">
            <v>18130.759999999998</v>
          </cell>
          <cell r="L156">
            <v>115.68</v>
          </cell>
        </row>
        <row r="157">
          <cell r="A157" t="str">
            <v>CAP</v>
          </cell>
          <cell r="B157" t="str">
            <v>Driscoll,Daniel C</v>
          </cell>
          <cell r="C157">
            <v>16105</v>
          </cell>
          <cell r="D157" t="str">
            <v>16105</v>
          </cell>
          <cell r="E157" t="str">
            <v>Distribution Operations Somer</v>
          </cell>
          <cell r="F157" t="str">
            <v>Electric Operations</v>
          </cell>
          <cell r="G157" t="str">
            <v>Old Dist Ops Somerville</v>
          </cell>
          <cell r="H157" t="str">
            <v>120</v>
          </cell>
          <cell r="I157" t="str">
            <v>CM</v>
          </cell>
          <cell r="J157">
            <v>742414.19</v>
          </cell>
        </row>
        <row r="158">
          <cell r="A158" t="str">
            <v>CAP</v>
          </cell>
          <cell r="B158" t="str">
            <v>Driscoll,Daniel C</v>
          </cell>
          <cell r="C158">
            <v>16105</v>
          </cell>
          <cell r="D158" t="str">
            <v>16105</v>
          </cell>
          <cell r="E158" t="str">
            <v>Old Dist Ops Somerville</v>
          </cell>
          <cell r="F158" t="str">
            <v>Electric Operations</v>
          </cell>
          <cell r="G158" t="str">
            <v>Old Dist Ops Somerville</v>
          </cell>
          <cell r="H158" t="str">
            <v>120</v>
          </cell>
          <cell r="I158" t="str">
            <v>CM</v>
          </cell>
          <cell r="K158">
            <v>63491.59</v>
          </cell>
          <cell r="L158">
            <v>1724.55</v>
          </cell>
        </row>
        <row r="159">
          <cell r="A159" t="str">
            <v>CAP</v>
          </cell>
          <cell r="B159" t="str">
            <v>Driscoll,Daniel C</v>
          </cell>
          <cell r="C159">
            <v>16105</v>
          </cell>
          <cell r="D159" t="str">
            <v>16105</v>
          </cell>
          <cell r="E159" t="str">
            <v>Old Dist Ops Somerville</v>
          </cell>
          <cell r="F159" t="str">
            <v>Electric Operations</v>
          </cell>
          <cell r="G159" t="str">
            <v>Old Dist Ops Somerville</v>
          </cell>
          <cell r="H159" t="str">
            <v>120</v>
          </cell>
          <cell r="I159" t="str">
            <v>CO</v>
          </cell>
        </row>
        <row r="160">
          <cell r="A160" t="str">
            <v>CAP</v>
          </cell>
          <cell r="B160" t="str">
            <v>Driscoll,Daniel C</v>
          </cell>
          <cell r="C160">
            <v>16105</v>
          </cell>
          <cell r="D160" t="str">
            <v>16105</v>
          </cell>
          <cell r="E160" t="str">
            <v>Distribution Operations Somer</v>
          </cell>
          <cell r="F160" t="str">
            <v>Electric Operations</v>
          </cell>
          <cell r="G160" t="str">
            <v>Old Dist Ops Somerville</v>
          </cell>
          <cell r="H160" t="str">
            <v>120</v>
          </cell>
          <cell r="I160" t="str">
            <v>CT</v>
          </cell>
          <cell r="J160">
            <v>325822.92</v>
          </cell>
        </row>
        <row r="161">
          <cell r="A161" t="str">
            <v>CAP</v>
          </cell>
          <cell r="B161" t="str">
            <v>Driscoll,Daniel C</v>
          </cell>
          <cell r="C161">
            <v>16105</v>
          </cell>
          <cell r="D161" t="str">
            <v>16105</v>
          </cell>
          <cell r="E161" t="str">
            <v>Old Dist Ops Somerville</v>
          </cell>
          <cell r="F161" t="str">
            <v>Electric Operations</v>
          </cell>
          <cell r="G161" t="str">
            <v>Old Dist Ops Somerville</v>
          </cell>
          <cell r="H161" t="str">
            <v>120</v>
          </cell>
          <cell r="I161" t="str">
            <v>CT</v>
          </cell>
          <cell r="K161">
            <v>11212.95</v>
          </cell>
        </row>
        <row r="162">
          <cell r="A162" t="str">
            <v>O&amp;M</v>
          </cell>
          <cell r="B162" t="str">
            <v>Driscoll,Daniel C</v>
          </cell>
          <cell r="C162">
            <v>16105</v>
          </cell>
          <cell r="D162" t="str">
            <v>16105</v>
          </cell>
          <cell r="E162" t="str">
            <v>Distribution Operations Somer</v>
          </cell>
          <cell r="F162" t="str">
            <v>Electric Operations</v>
          </cell>
          <cell r="G162" t="str">
            <v>Old Dist Ops Somerville</v>
          </cell>
          <cell r="H162" t="str">
            <v>120</v>
          </cell>
          <cell r="I162" t="str">
            <v>IT</v>
          </cell>
          <cell r="J162">
            <v>477456.97</v>
          </cell>
          <cell r="K162">
            <v>58110.67</v>
          </cell>
        </row>
        <row r="163">
          <cell r="A163" t="str">
            <v>O&amp;M</v>
          </cell>
          <cell r="B163" t="str">
            <v>Driscoll,Daniel C</v>
          </cell>
          <cell r="C163">
            <v>16105</v>
          </cell>
          <cell r="D163" t="str">
            <v>16105</v>
          </cell>
          <cell r="E163" t="str">
            <v>Old Dist Ops Somerville</v>
          </cell>
          <cell r="F163" t="str">
            <v>Electric Operations</v>
          </cell>
          <cell r="G163" t="str">
            <v>Old Dist Ops Somerville</v>
          </cell>
          <cell r="H163" t="str">
            <v>120</v>
          </cell>
          <cell r="I163" t="str">
            <v>IT</v>
          </cell>
          <cell r="L163">
            <v>4711.1099999999997</v>
          </cell>
          <cell r="M163">
            <v>0</v>
          </cell>
        </row>
        <row r="164">
          <cell r="A164" t="str">
            <v>O&amp;M</v>
          </cell>
          <cell r="B164" t="str">
            <v>Driscoll,Daniel C</v>
          </cell>
          <cell r="C164">
            <v>16105</v>
          </cell>
          <cell r="D164" t="str">
            <v>16105</v>
          </cell>
          <cell r="E164" t="str">
            <v>Distribution Operations Somer</v>
          </cell>
          <cell r="F164" t="str">
            <v>Electric Operations</v>
          </cell>
          <cell r="G164" t="str">
            <v>Old Dist Ops Somerville</v>
          </cell>
          <cell r="H164" t="str">
            <v>120</v>
          </cell>
          <cell r="I164" t="str">
            <v>LT</v>
          </cell>
          <cell r="J164">
            <v>1159078.3799999999</v>
          </cell>
          <cell r="K164">
            <v>39865.96</v>
          </cell>
        </row>
        <row r="165">
          <cell r="A165" t="str">
            <v>O&amp;M</v>
          </cell>
          <cell r="B165" t="str">
            <v>Driscoll,Daniel C</v>
          </cell>
          <cell r="C165">
            <v>16105</v>
          </cell>
          <cell r="D165" t="str">
            <v>16105</v>
          </cell>
          <cell r="E165" t="str">
            <v>Old Dist Ops Somerville</v>
          </cell>
          <cell r="F165" t="str">
            <v>Electric Operations</v>
          </cell>
          <cell r="G165" t="str">
            <v>Old Dist Ops Somerville</v>
          </cell>
          <cell r="H165" t="str">
            <v>120</v>
          </cell>
          <cell r="I165" t="str">
            <v>LT</v>
          </cell>
          <cell r="L165">
            <v>51.68</v>
          </cell>
        </row>
        <row r="166">
          <cell r="A166" t="str">
            <v>O&amp;M</v>
          </cell>
          <cell r="B166" t="str">
            <v>Driscoll,Daniel C</v>
          </cell>
          <cell r="C166">
            <v>16105</v>
          </cell>
          <cell r="D166" t="str">
            <v>16105</v>
          </cell>
          <cell r="E166" t="str">
            <v>Distribution Operations Somer</v>
          </cell>
          <cell r="F166" t="str">
            <v>Electric Operations</v>
          </cell>
          <cell r="G166" t="str">
            <v>Old Dist Ops Somerville</v>
          </cell>
          <cell r="H166" t="str">
            <v>120</v>
          </cell>
          <cell r="I166" t="str">
            <v>MT</v>
          </cell>
          <cell r="J166">
            <v>100232.31</v>
          </cell>
          <cell r="K166">
            <v>4540.63</v>
          </cell>
          <cell r="M166">
            <v>3913.6</v>
          </cell>
        </row>
        <row r="167">
          <cell r="A167" t="str">
            <v>O&amp;M</v>
          </cell>
          <cell r="B167" t="str">
            <v>Driscoll,Daniel C</v>
          </cell>
          <cell r="C167">
            <v>16105</v>
          </cell>
          <cell r="D167" t="str">
            <v>16105</v>
          </cell>
          <cell r="E167" t="str">
            <v>Old Dist Ops Somerville</v>
          </cell>
          <cell r="F167" t="str">
            <v>Electric Operations</v>
          </cell>
          <cell r="G167" t="str">
            <v>Old Dist Ops Somerville</v>
          </cell>
          <cell r="H167" t="str">
            <v>120</v>
          </cell>
          <cell r="I167" t="str">
            <v>MT</v>
          </cell>
        </row>
        <row r="168">
          <cell r="A168" t="str">
            <v>O&amp;M</v>
          </cell>
          <cell r="B168" t="str">
            <v>Driscoll,Daniel C</v>
          </cell>
          <cell r="C168">
            <v>16105</v>
          </cell>
          <cell r="D168" t="str">
            <v>16105</v>
          </cell>
          <cell r="E168" t="str">
            <v>Distribution Operations Somer</v>
          </cell>
          <cell r="F168" t="str">
            <v>Electric Operations</v>
          </cell>
          <cell r="G168" t="str">
            <v>Old Dist Ops Somerville</v>
          </cell>
          <cell r="H168" t="str">
            <v>120</v>
          </cell>
          <cell r="I168" t="str">
            <v>OT</v>
          </cell>
          <cell r="J168">
            <v>20500.63</v>
          </cell>
          <cell r="K168">
            <v>6949.82</v>
          </cell>
        </row>
        <row r="169">
          <cell r="A169" t="str">
            <v>O&amp;M</v>
          </cell>
          <cell r="B169" t="str">
            <v>Driscoll,Daniel C</v>
          </cell>
          <cell r="C169">
            <v>16105</v>
          </cell>
          <cell r="D169" t="str">
            <v>16105</v>
          </cell>
          <cell r="E169" t="str">
            <v>Old Dist Ops Somerville</v>
          </cell>
          <cell r="F169" t="str">
            <v>Electric Operations</v>
          </cell>
          <cell r="G169" t="str">
            <v>Old Dist Ops Somerville</v>
          </cell>
          <cell r="H169" t="str">
            <v>120</v>
          </cell>
          <cell r="I169" t="str">
            <v>OT</v>
          </cell>
          <cell r="L169">
            <v>-25.67</v>
          </cell>
        </row>
        <row r="170">
          <cell r="A170" t="str">
            <v>O&amp;M</v>
          </cell>
          <cell r="B170" t="str">
            <v>Driscoll,Daniel C</v>
          </cell>
          <cell r="C170">
            <v>16105</v>
          </cell>
          <cell r="D170" t="str">
            <v>16105</v>
          </cell>
          <cell r="E170" t="str">
            <v>Distribution Operations Somer</v>
          </cell>
          <cell r="F170" t="str">
            <v>Electric Operations</v>
          </cell>
          <cell r="G170" t="str">
            <v>Old Dist Ops Somerville</v>
          </cell>
          <cell r="H170" t="str">
            <v>120</v>
          </cell>
          <cell r="I170" t="str">
            <v>TT</v>
          </cell>
          <cell r="J170">
            <v>756972.45</v>
          </cell>
          <cell r="K170">
            <v>31606.54</v>
          </cell>
        </row>
        <row r="171">
          <cell r="A171" t="str">
            <v>O&amp;M</v>
          </cell>
          <cell r="B171" t="str">
            <v>Driscoll,Daniel C</v>
          </cell>
          <cell r="C171">
            <v>16105</v>
          </cell>
          <cell r="D171" t="str">
            <v>16105</v>
          </cell>
          <cell r="E171" t="str">
            <v>Old Dist Ops Somerville</v>
          </cell>
          <cell r="F171" t="str">
            <v>Electric Operations</v>
          </cell>
          <cell r="G171" t="str">
            <v>Old Dist Ops Somerville</v>
          </cell>
          <cell r="H171" t="str">
            <v>120</v>
          </cell>
          <cell r="I171" t="str">
            <v>TT</v>
          </cell>
          <cell r="L171">
            <v>118.88</v>
          </cell>
        </row>
        <row r="172">
          <cell r="A172" t="str">
            <v>O&amp;M</v>
          </cell>
          <cell r="C172">
            <v>16110</v>
          </cell>
          <cell r="D172" t="str">
            <v>16110</v>
          </cell>
          <cell r="E172" t="str">
            <v>BI  - Process Mentoring</v>
          </cell>
          <cell r="H172" t="str">
            <v>120</v>
          </cell>
          <cell r="I172" t="str">
            <v>MT</v>
          </cell>
          <cell r="J172">
            <v>4634.5</v>
          </cell>
        </row>
        <row r="173">
          <cell r="A173" t="str">
            <v>O&amp;M</v>
          </cell>
          <cell r="B173" t="str">
            <v>Hallstrom,Craig A</v>
          </cell>
          <cell r="C173">
            <v>16115</v>
          </cell>
          <cell r="D173" t="str">
            <v>16115</v>
          </cell>
          <cell r="E173" t="str">
            <v>Transmission Operations Mass Ave</v>
          </cell>
          <cell r="F173" t="str">
            <v>Electric Operations</v>
          </cell>
          <cell r="G173" t="str">
            <v>Transmission Operations Mass Ave</v>
          </cell>
          <cell r="H173" t="str">
            <v>120</v>
          </cell>
          <cell r="I173" t="str">
            <v>BT</v>
          </cell>
          <cell r="J173">
            <v>82533.240000000005</v>
          </cell>
          <cell r="K173">
            <v>7880.78</v>
          </cell>
          <cell r="L173">
            <v>3259.48</v>
          </cell>
        </row>
        <row r="174">
          <cell r="A174" t="str">
            <v>O&amp;M</v>
          </cell>
          <cell r="B174" t="str">
            <v>Sullivan,Stephen T</v>
          </cell>
          <cell r="C174">
            <v>16115</v>
          </cell>
          <cell r="D174" t="str">
            <v>16115</v>
          </cell>
          <cell r="E174" t="str">
            <v>Transmission Operations Mass Ave</v>
          </cell>
          <cell r="F174" t="str">
            <v>Electric Operations</v>
          </cell>
          <cell r="G174" t="str">
            <v>BECo TRA in Comm Territory</v>
          </cell>
          <cell r="H174" t="str">
            <v>120</v>
          </cell>
          <cell r="I174" t="str">
            <v>BT</v>
          </cell>
          <cell r="J174">
            <v>82533.240000000005</v>
          </cell>
          <cell r="K174">
            <v>7880.78</v>
          </cell>
          <cell r="L174">
            <v>3259.48</v>
          </cell>
        </row>
        <row r="175">
          <cell r="A175" t="str">
            <v>CAP</v>
          </cell>
          <cell r="B175" t="str">
            <v>Hallstrom,Craig A</v>
          </cell>
          <cell r="C175">
            <v>16115</v>
          </cell>
          <cell r="D175" t="str">
            <v>16115</v>
          </cell>
          <cell r="E175" t="str">
            <v>Transmission Operations Mass Ave</v>
          </cell>
          <cell r="F175" t="str">
            <v>Electric Operations</v>
          </cell>
          <cell r="G175" t="str">
            <v>Transmission Operations Mass Ave</v>
          </cell>
          <cell r="H175" t="str">
            <v>120</v>
          </cell>
          <cell r="I175" t="str">
            <v>CB</v>
          </cell>
          <cell r="J175">
            <v>5870.01</v>
          </cell>
          <cell r="K175">
            <v>2338.25</v>
          </cell>
          <cell r="L175">
            <v>23557.87</v>
          </cell>
        </row>
        <row r="176">
          <cell r="A176" t="str">
            <v>CAP</v>
          </cell>
          <cell r="B176" t="str">
            <v>Sullivan,Stephen T</v>
          </cell>
          <cell r="C176">
            <v>16115</v>
          </cell>
          <cell r="D176" t="str">
            <v>16115</v>
          </cell>
          <cell r="E176" t="str">
            <v>Transmission Operations Mass Ave</v>
          </cell>
          <cell r="F176" t="str">
            <v>Electric Operations</v>
          </cell>
          <cell r="G176" t="str">
            <v>BECo TRA in Comm Territory</v>
          </cell>
          <cell r="H176" t="str">
            <v>120</v>
          </cell>
          <cell r="I176" t="str">
            <v>CB</v>
          </cell>
          <cell r="J176">
            <v>5870.01</v>
          </cell>
          <cell r="K176">
            <v>2338.25</v>
          </cell>
          <cell r="L176">
            <v>23557.87</v>
          </cell>
        </row>
        <row r="177">
          <cell r="A177" t="str">
            <v>CAP</v>
          </cell>
          <cell r="B177" t="str">
            <v>Hallstrom,Craig A</v>
          </cell>
          <cell r="C177">
            <v>16115</v>
          </cell>
          <cell r="D177" t="str">
            <v>16115</v>
          </cell>
          <cell r="E177" t="str">
            <v>Transmission Operations Mass Ave</v>
          </cell>
          <cell r="F177" t="str">
            <v>Electric Operations</v>
          </cell>
          <cell r="G177" t="str">
            <v>Transmission Operations Mass Ave</v>
          </cell>
          <cell r="H177" t="str">
            <v>120</v>
          </cell>
          <cell r="I177" t="str">
            <v>CI</v>
          </cell>
          <cell r="K177">
            <v>-100240.23</v>
          </cell>
          <cell r="L177">
            <v>1571820.21</v>
          </cell>
          <cell r="M177">
            <v>217.12</v>
          </cell>
        </row>
        <row r="178">
          <cell r="A178" t="str">
            <v>CAP</v>
          </cell>
          <cell r="B178" t="str">
            <v>Sullivan,Stephen T</v>
          </cell>
          <cell r="C178">
            <v>16115</v>
          </cell>
          <cell r="D178" t="str">
            <v>16115</v>
          </cell>
          <cell r="E178" t="str">
            <v>Transmission Operations Mass Ave</v>
          </cell>
          <cell r="F178" t="str">
            <v>Electric Operations</v>
          </cell>
          <cell r="G178" t="str">
            <v>BECo TRA in Comm Territory</v>
          </cell>
          <cell r="H178" t="str">
            <v>120</v>
          </cell>
          <cell r="I178" t="str">
            <v>CI</v>
          </cell>
          <cell r="K178">
            <v>-100240.23</v>
          </cell>
          <cell r="L178">
            <v>1571820.21</v>
          </cell>
          <cell r="M178">
            <v>228.96</v>
          </cell>
        </row>
        <row r="179">
          <cell r="A179" t="str">
            <v>CAP</v>
          </cell>
          <cell r="B179" t="str">
            <v>Hallstrom,Craig A</v>
          </cell>
          <cell r="C179">
            <v>16115</v>
          </cell>
          <cell r="D179" t="str">
            <v>16115</v>
          </cell>
          <cell r="E179" t="str">
            <v>Transmission Operations Mass Ave</v>
          </cell>
          <cell r="F179" t="str">
            <v>Electric Operations</v>
          </cell>
          <cell r="G179" t="str">
            <v>Transmission Operations Mass Ave</v>
          </cell>
          <cell r="H179" t="str">
            <v>120</v>
          </cell>
          <cell r="I179" t="str">
            <v>CL</v>
          </cell>
          <cell r="J179">
            <v>13204.88</v>
          </cell>
          <cell r="K179">
            <v>5317.53</v>
          </cell>
          <cell r="L179">
            <v>54280.01</v>
          </cell>
        </row>
        <row r="180">
          <cell r="A180" t="str">
            <v>CAP</v>
          </cell>
          <cell r="B180" t="str">
            <v>Sullivan,Stephen T</v>
          </cell>
          <cell r="C180">
            <v>16115</v>
          </cell>
          <cell r="D180" t="str">
            <v>16115</v>
          </cell>
          <cell r="E180" t="str">
            <v>Transmission Operations Mass Ave</v>
          </cell>
          <cell r="F180" t="str">
            <v>Electric Operations</v>
          </cell>
          <cell r="G180" t="str">
            <v>BECo TRA in Comm Territory</v>
          </cell>
          <cell r="H180" t="str">
            <v>120</v>
          </cell>
          <cell r="I180" t="str">
            <v>CL</v>
          </cell>
          <cell r="J180">
            <v>13204.88</v>
          </cell>
          <cell r="K180">
            <v>5317.53</v>
          </cell>
          <cell r="L180">
            <v>54280.01</v>
          </cell>
        </row>
        <row r="181">
          <cell r="A181" t="str">
            <v>CAP</v>
          </cell>
          <cell r="B181" t="str">
            <v>Hallstrom,Craig A</v>
          </cell>
          <cell r="C181">
            <v>16115</v>
          </cell>
          <cell r="D181" t="str">
            <v>16115</v>
          </cell>
          <cell r="E181" t="str">
            <v>Transmission Operations Mass Ave</v>
          </cell>
          <cell r="F181" t="str">
            <v>Electric Operations</v>
          </cell>
          <cell r="G181" t="str">
            <v>Transmission Operations Mass Ave</v>
          </cell>
          <cell r="H181" t="str">
            <v>120</v>
          </cell>
          <cell r="I181" t="str">
            <v>CM</v>
          </cell>
          <cell r="K181">
            <v>5470.24</v>
          </cell>
          <cell r="L181">
            <v>552</v>
          </cell>
        </row>
        <row r="182">
          <cell r="A182" t="str">
            <v>CAP</v>
          </cell>
          <cell r="B182" t="str">
            <v>Sullivan,Stephen T</v>
          </cell>
          <cell r="C182">
            <v>16115</v>
          </cell>
          <cell r="D182" t="str">
            <v>16115</v>
          </cell>
          <cell r="E182" t="str">
            <v>Transmission Operations Mass Ave</v>
          </cell>
          <cell r="F182" t="str">
            <v>Electric Operations</v>
          </cell>
          <cell r="G182" t="str">
            <v>BECo TRA in Comm Territory</v>
          </cell>
          <cell r="H182" t="str">
            <v>120</v>
          </cell>
          <cell r="I182" t="str">
            <v>CM</v>
          </cell>
          <cell r="K182">
            <v>5470.24</v>
          </cell>
          <cell r="L182">
            <v>552</v>
          </cell>
        </row>
        <row r="183">
          <cell r="A183" t="str">
            <v>CAP</v>
          </cell>
          <cell r="B183" t="str">
            <v>Hallstrom,Craig A</v>
          </cell>
          <cell r="C183">
            <v>16115</v>
          </cell>
          <cell r="D183" t="str">
            <v>16115</v>
          </cell>
          <cell r="E183" t="str">
            <v>Transmission Operations Mass Ave</v>
          </cell>
          <cell r="F183" t="str">
            <v>Electric Operations</v>
          </cell>
          <cell r="G183" t="str">
            <v>Transmission Operations Mass Ave</v>
          </cell>
          <cell r="H183" t="str">
            <v>120</v>
          </cell>
          <cell r="I183" t="str">
            <v>CT</v>
          </cell>
          <cell r="K183">
            <v>2433.04</v>
          </cell>
          <cell r="L183">
            <v>19203.490000000002</v>
          </cell>
          <cell r="M183">
            <v>574.45000000000005</v>
          </cell>
        </row>
        <row r="184">
          <cell r="A184" t="str">
            <v>CAP</v>
          </cell>
          <cell r="B184" t="str">
            <v>Sullivan,Stephen T</v>
          </cell>
          <cell r="C184">
            <v>16115</v>
          </cell>
          <cell r="D184" t="str">
            <v>16115</v>
          </cell>
          <cell r="E184" t="str">
            <v>Transmission Operations Mass Ave</v>
          </cell>
          <cell r="F184" t="str">
            <v>Electric Operations</v>
          </cell>
          <cell r="G184" t="str">
            <v>BECo TRA in Comm Territory</v>
          </cell>
          <cell r="H184" t="str">
            <v>120</v>
          </cell>
          <cell r="I184" t="str">
            <v>CT</v>
          </cell>
          <cell r="K184">
            <v>2433.04</v>
          </cell>
          <cell r="L184">
            <v>19203.490000000002</v>
          </cell>
        </row>
        <row r="185">
          <cell r="A185" t="str">
            <v>O&amp;M</v>
          </cell>
          <cell r="B185" t="str">
            <v>Hallstrom,Craig A</v>
          </cell>
          <cell r="C185">
            <v>16115</v>
          </cell>
          <cell r="D185" t="str">
            <v>16115</v>
          </cell>
          <cell r="E185" t="str">
            <v>Transmission Operations Mass Ave</v>
          </cell>
          <cell r="F185" t="str">
            <v>Electric Operations</v>
          </cell>
          <cell r="G185" t="str">
            <v>Transmission Operations Mass Ave</v>
          </cell>
          <cell r="H185" t="str">
            <v>120</v>
          </cell>
          <cell r="I185" t="str">
            <v>IT</v>
          </cell>
          <cell r="J185">
            <v>288212.21000000002</v>
          </cell>
          <cell r="K185">
            <v>112883.21</v>
          </cell>
          <cell r="L185">
            <v>356801.55</v>
          </cell>
        </row>
        <row r="186">
          <cell r="A186" t="str">
            <v>O&amp;M</v>
          </cell>
          <cell r="B186" t="str">
            <v>Sullivan,Stephen T</v>
          </cell>
          <cell r="C186">
            <v>16115</v>
          </cell>
          <cell r="D186" t="str">
            <v>16115</v>
          </cell>
          <cell r="E186" t="str">
            <v>Transmission Operations Mass Ave</v>
          </cell>
          <cell r="F186" t="str">
            <v>Electric Operations</v>
          </cell>
          <cell r="G186" t="str">
            <v>BECo TRA in Comm Territory</v>
          </cell>
          <cell r="H186" t="str">
            <v>120</v>
          </cell>
          <cell r="I186" t="str">
            <v>IT</v>
          </cell>
          <cell r="J186">
            <v>288212.21000000002</v>
          </cell>
          <cell r="K186">
            <v>112883.21</v>
          </cell>
          <cell r="L186">
            <v>356801.55</v>
          </cell>
        </row>
        <row r="187">
          <cell r="A187" t="str">
            <v>O&amp;M</v>
          </cell>
          <cell r="B187" t="str">
            <v>Hallstrom,Craig A</v>
          </cell>
          <cell r="C187">
            <v>16115</v>
          </cell>
          <cell r="D187" t="str">
            <v>16115</v>
          </cell>
          <cell r="E187" t="str">
            <v>Transmission Operations Mass Ave</v>
          </cell>
          <cell r="F187" t="str">
            <v>Electric Operations</v>
          </cell>
          <cell r="G187" t="str">
            <v>Transmission Operations Mass Ave</v>
          </cell>
          <cell r="H187" t="str">
            <v>120</v>
          </cell>
          <cell r="I187" t="str">
            <v>LT</v>
          </cell>
          <cell r="J187">
            <v>223554.21</v>
          </cell>
          <cell r="K187">
            <v>23406.27</v>
          </cell>
          <cell r="L187">
            <v>9390.36</v>
          </cell>
        </row>
        <row r="188">
          <cell r="A188" t="str">
            <v>O&amp;M</v>
          </cell>
          <cell r="B188" t="str">
            <v>Sullivan,Stephen T</v>
          </cell>
          <cell r="C188">
            <v>16115</v>
          </cell>
          <cell r="D188" t="str">
            <v>16115</v>
          </cell>
          <cell r="E188" t="str">
            <v>Transmission Operations Mass Ave</v>
          </cell>
          <cell r="F188" t="str">
            <v>Electric Operations</v>
          </cell>
          <cell r="G188" t="str">
            <v>BECo TRA in Comm Territory</v>
          </cell>
          <cell r="H188" t="str">
            <v>120</v>
          </cell>
          <cell r="I188" t="str">
            <v>LT</v>
          </cell>
          <cell r="J188">
            <v>223554.21</v>
          </cell>
          <cell r="K188">
            <v>23406.27</v>
          </cell>
          <cell r="L188">
            <v>9390.36</v>
          </cell>
        </row>
        <row r="189">
          <cell r="A189" t="str">
            <v>O&amp;M</v>
          </cell>
          <cell r="B189" t="str">
            <v>Hallstrom,Craig A</v>
          </cell>
          <cell r="C189">
            <v>16115</v>
          </cell>
          <cell r="D189" t="str">
            <v>16115</v>
          </cell>
          <cell r="E189" t="str">
            <v>Transmission Operations Mass Ave</v>
          </cell>
          <cell r="F189" t="str">
            <v>Electric Operations</v>
          </cell>
          <cell r="G189" t="str">
            <v>Transmission Operations Mass Ave</v>
          </cell>
          <cell r="H189" t="str">
            <v>120</v>
          </cell>
          <cell r="I189" t="str">
            <v>MT</v>
          </cell>
          <cell r="J189">
            <v>13128.51</v>
          </cell>
          <cell r="K189">
            <v>4358.53</v>
          </cell>
          <cell r="L189">
            <v>5977.09</v>
          </cell>
          <cell r="M189">
            <v>-417.01</v>
          </cell>
        </row>
        <row r="190">
          <cell r="A190" t="str">
            <v>O&amp;M</v>
          </cell>
          <cell r="B190" t="str">
            <v>Sullivan,Stephen T</v>
          </cell>
          <cell r="C190">
            <v>16115</v>
          </cell>
          <cell r="D190" t="str">
            <v>16115</v>
          </cell>
          <cell r="E190" t="str">
            <v>Transmission Operations Mass Ave</v>
          </cell>
          <cell r="F190" t="str">
            <v>Electric Operations</v>
          </cell>
          <cell r="G190" t="str">
            <v>BECo TRA in Comm Territory</v>
          </cell>
          <cell r="H190" t="str">
            <v>120</v>
          </cell>
          <cell r="I190" t="str">
            <v>MT</v>
          </cell>
          <cell r="J190">
            <v>13128.51</v>
          </cell>
          <cell r="K190">
            <v>4358.53</v>
          </cell>
          <cell r="L190">
            <v>5977.09</v>
          </cell>
          <cell r="M190">
            <v>2.37</v>
          </cell>
        </row>
        <row r="191">
          <cell r="A191" t="str">
            <v>O&amp;M</v>
          </cell>
          <cell r="B191" t="str">
            <v>Hallstrom,Craig A</v>
          </cell>
          <cell r="C191">
            <v>16115</v>
          </cell>
          <cell r="D191" t="str">
            <v>16115</v>
          </cell>
          <cell r="E191" t="str">
            <v>Transmission Operations Mass Ave</v>
          </cell>
          <cell r="F191" t="str">
            <v>Electric Operations</v>
          </cell>
          <cell r="G191" t="str">
            <v>Transmission Operations Mass Ave</v>
          </cell>
          <cell r="H191" t="str">
            <v>120</v>
          </cell>
          <cell r="I191" t="str">
            <v>OT</v>
          </cell>
          <cell r="J191">
            <v>129567.93</v>
          </cell>
          <cell r="K191">
            <v>18351.11</v>
          </cell>
          <cell r="L191">
            <v>467.71</v>
          </cell>
        </row>
        <row r="192">
          <cell r="A192" t="str">
            <v>O&amp;M</v>
          </cell>
          <cell r="B192" t="str">
            <v>Sullivan,Stephen T</v>
          </cell>
          <cell r="C192">
            <v>16115</v>
          </cell>
          <cell r="D192" t="str">
            <v>16115</v>
          </cell>
          <cell r="E192" t="str">
            <v>Transmission Operations Mass Ave</v>
          </cell>
          <cell r="F192" t="str">
            <v>Electric Operations</v>
          </cell>
          <cell r="G192" t="str">
            <v>BECo TRA in Comm Territory</v>
          </cell>
          <cell r="H192" t="str">
            <v>120</v>
          </cell>
          <cell r="I192" t="str">
            <v>OT</v>
          </cell>
          <cell r="J192">
            <v>129567.93</v>
          </cell>
          <cell r="K192">
            <v>18351.11</v>
          </cell>
          <cell r="L192">
            <v>467.71</v>
          </cell>
        </row>
        <row r="193">
          <cell r="A193" t="str">
            <v>O&amp;M</v>
          </cell>
          <cell r="B193" t="str">
            <v>Hallstrom,Craig A</v>
          </cell>
          <cell r="C193">
            <v>16115</v>
          </cell>
          <cell r="D193" t="str">
            <v>16115</v>
          </cell>
          <cell r="E193" t="str">
            <v>Transmission Operations Mass Ave</v>
          </cell>
          <cell r="F193" t="str">
            <v>Electric Operations</v>
          </cell>
          <cell r="G193" t="str">
            <v>Transmission Operations Mass Ave</v>
          </cell>
          <cell r="H193" t="str">
            <v>120</v>
          </cell>
          <cell r="I193" t="str">
            <v>TT</v>
          </cell>
          <cell r="J193">
            <v>34355.199999999997</v>
          </cell>
          <cell r="K193">
            <v>1799.5</v>
          </cell>
          <cell r="L193">
            <v>979.82</v>
          </cell>
          <cell r="M193">
            <v>2099.5</v>
          </cell>
        </row>
        <row r="194">
          <cell r="A194" t="str">
            <v>O&amp;M</v>
          </cell>
          <cell r="B194" t="str">
            <v>Sullivan,Stephen T</v>
          </cell>
          <cell r="C194">
            <v>16115</v>
          </cell>
          <cell r="D194" t="str">
            <v>16115</v>
          </cell>
          <cell r="E194" t="str">
            <v>Transmission Operations Mass Ave</v>
          </cell>
          <cell r="F194" t="str">
            <v>Electric Operations</v>
          </cell>
          <cell r="G194" t="str">
            <v>BECo TRA in Comm Territory</v>
          </cell>
          <cell r="H194" t="str">
            <v>120</v>
          </cell>
          <cell r="I194" t="str">
            <v>TT</v>
          </cell>
          <cell r="J194">
            <v>34355.199999999997</v>
          </cell>
          <cell r="K194">
            <v>1799.5</v>
          </cell>
          <cell r="L194">
            <v>979.82</v>
          </cell>
          <cell r="M194">
            <v>19845.2</v>
          </cell>
        </row>
        <row r="195">
          <cell r="A195" t="str">
            <v>O&amp;M</v>
          </cell>
          <cell r="C195">
            <v>16120</v>
          </cell>
          <cell r="D195" t="str">
            <v>16120</v>
          </cell>
          <cell r="E195" t="str">
            <v>Transmission Operations Somer</v>
          </cell>
          <cell r="H195" t="str">
            <v>120</v>
          </cell>
          <cell r="I195" t="str">
            <v>BT</v>
          </cell>
          <cell r="J195">
            <v>47620.72</v>
          </cell>
          <cell r="K195">
            <v>77.400000000000006</v>
          </cell>
          <cell r="L195">
            <v>1304.27</v>
          </cell>
        </row>
        <row r="196">
          <cell r="A196" t="str">
            <v>CAP</v>
          </cell>
          <cell r="C196">
            <v>16120</v>
          </cell>
          <cell r="D196" t="str">
            <v>16120</v>
          </cell>
          <cell r="E196" t="str">
            <v>Transmission Operations Somer</v>
          </cell>
          <cell r="H196" t="str">
            <v>120</v>
          </cell>
          <cell r="I196" t="str">
            <v>CB</v>
          </cell>
          <cell r="J196">
            <v>1588.4</v>
          </cell>
          <cell r="L196">
            <v>125.48</v>
          </cell>
          <cell r="M196">
            <v>24.4</v>
          </cell>
        </row>
        <row r="197">
          <cell r="A197" t="str">
            <v>CAP</v>
          </cell>
          <cell r="C197">
            <v>16120</v>
          </cell>
          <cell r="D197" t="str">
            <v>16120</v>
          </cell>
          <cell r="E197" t="str">
            <v>Transmission Operations Somer</v>
          </cell>
          <cell r="H197" t="str">
            <v>120</v>
          </cell>
          <cell r="I197" t="str">
            <v>CI</v>
          </cell>
          <cell r="J197">
            <v>83017.48</v>
          </cell>
          <cell r="K197">
            <v>0</v>
          </cell>
          <cell r="L197">
            <v>26369.03</v>
          </cell>
        </row>
        <row r="198">
          <cell r="A198" t="str">
            <v>CAP</v>
          </cell>
          <cell r="C198">
            <v>16120</v>
          </cell>
          <cell r="D198" t="str">
            <v>16120</v>
          </cell>
          <cell r="E198" t="str">
            <v>Transmission Operations Somer</v>
          </cell>
          <cell r="H198" t="str">
            <v>120</v>
          </cell>
          <cell r="I198" t="str">
            <v>CL</v>
          </cell>
          <cell r="J198">
            <v>3611.45</v>
          </cell>
          <cell r="L198">
            <v>285.2</v>
          </cell>
        </row>
        <row r="199">
          <cell r="A199" t="str">
            <v>CAP</v>
          </cell>
          <cell r="C199">
            <v>16120</v>
          </cell>
          <cell r="D199" t="str">
            <v>16120</v>
          </cell>
          <cell r="E199" t="str">
            <v>Transmission Operations Somer</v>
          </cell>
          <cell r="H199" t="str">
            <v>120</v>
          </cell>
          <cell r="I199" t="str">
            <v>CT</v>
          </cell>
          <cell r="J199">
            <v>3176.82</v>
          </cell>
          <cell r="K199">
            <v>427.79</v>
          </cell>
          <cell r="L199">
            <v>356.49</v>
          </cell>
          <cell r="M199">
            <v>806.95</v>
          </cell>
        </row>
        <row r="200">
          <cell r="A200" t="str">
            <v>O&amp;M</v>
          </cell>
          <cell r="C200">
            <v>16120</v>
          </cell>
          <cell r="D200" t="str">
            <v>16120</v>
          </cell>
          <cell r="E200" t="str">
            <v>Transmission Operations Somer</v>
          </cell>
          <cell r="H200" t="str">
            <v>120</v>
          </cell>
          <cell r="I200" t="str">
            <v>IT</v>
          </cell>
          <cell r="J200">
            <v>109512.68</v>
          </cell>
          <cell r="K200">
            <v>12.43</v>
          </cell>
          <cell r="L200">
            <v>25132.6</v>
          </cell>
        </row>
        <row r="201">
          <cell r="A201" t="str">
            <v>O&amp;M</v>
          </cell>
          <cell r="C201">
            <v>16120</v>
          </cell>
          <cell r="D201" t="str">
            <v>16120</v>
          </cell>
          <cell r="E201" t="str">
            <v>Transmission Operations Somer</v>
          </cell>
          <cell r="H201" t="str">
            <v>120</v>
          </cell>
          <cell r="I201" t="str">
            <v>LT</v>
          </cell>
          <cell r="J201">
            <v>134660.9</v>
          </cell>
          <cell r="K201">
            <v>993.48</v>
          </cell>
          <cell r="L201">
            <v>3726.59</v>
          </cell>
        </row>
        <row r="202">
          <cell r="A202" t="str">
            <v>O&amp;M</v>
          </cell>
          <cell r="C202">
            <v>16120</v>
          </cell>
          <cell r="D202" t="str">
            <v>16120</v>
          </cell>
          <cell r="E202" t="str">
            <v>Transmission Operations Somer</v>
          </cell>
          <cell r="H202" t="str">
            <v>120</v>
          </cell>
          <cell r="I202" t="str">
            <v>MT</v>
          </cell>
          <cell r="J202">
            <v>191.05</v>
          </cell>
          <cell r="K202">
            <v>122.7</v>
          </cell>
          <cell r="L202">
            <v>0</v>
          </cell>
          <cell r="M202">
            <v>-30.82</v>
          </cell>
        </row>
        <row r="203">
          <cell r="A203" t="str">
            <v>O&amp;M</v>
          </cell>
          <cell r="C203">
            <v>16120</v>
          </cell>
          <cell r="D203" t="str">
            <v>16120</v>
          </cell>
          <cell r="E203" t="str">
            <v>Transmission Operations Somer</v>
          </cell>
          <cell r="H203" t="str">
            <v>120</v>
          </cell>
          <cell r="I203" t="str">
            <v>OT</v>
          </cell>
          <cell r="J203">
            <v>-138309.81</v>
          </cell>
        </row>
        <row r="204">
          <cell r="A204" t="str">
            <v>O&amp;M</v>
          </cell>
          <cell r="C204">
            <v>16120</v>
          </cell>
          <cell r="D204" t="str">
            <v>16120</v>
          </cell>
          <cell r="E204" t="str">
            <v>Transmission Operations Somer</v>
          </cell>
          <cell r="H204" t="str">
            <v>120</v>
          </cell>
          <cell r="I204" t="str">
            <v>TT</v>
          </cell>
          <cell r="J204">
            <v>101687.15</v>
          </cell>
          <cell r="K204">
            <v>1877.04</v>
          </cell>
          <cell r="L204">
            <v>1125.3800000000001</v>
          </cell>
          <cell r="M204">
            <v>2931</v>
          </cell>
        </row>
        <row r="205">
          <cell r="A205" t="str">
            <v>O&amp;M</v>
          </cell>
          <cell r="B205" t="str">
            <v>Tzimorangas,John G</v>
          </cell>
          <cell r="C205">
            <v>16125</v>
          </cell>
          <cell r="D205" t="str">
            <v>16125</v>
          </cell>
          <cell r="E205" t="str">
            <v>Distribution Operations Camb</v>
          </cell>
          <cell r="F205" t="str">
            <v>Electric Operations</v>
          </cell>
          <cell r="G205" t="str">
            <v>OLD Distribution Operations Camb</v>
          </cell>
          <cell r="H205" t="str">
            <v>120</v>
          </cell>
          <cell r="I205" t="str">
            <v>BT</v>
          </cell>
          <cell r="J205">
            <v>16159.3</v>
          </cell>
          <cell r="K205">
            <v>458.33</v>
          </cell>
        </row>
        <row r="206">
          <cell r="A206" t="str">
            <v>CAP</v>
          </cell>
          <cell r="B206" t="str">
            <v>Tzimorangas,John G</v>
          </cell>
          <cell r="C206">
            <v>16125</v>
          </cell>
          <cell r="D206" t="str">
            <v>16125</v>
          </cell>
          <cell r="E206" t="str">
            <v>Distribution Operations Camb</v>
          </cell>
          <cell r="F206" t="str">
            <v>Electric Operations</v>
          </cell>
          <cell r="G206" t="str">
            <v>OLD Distribution Operations Camb</v>
          </cell>
          <cell r="H206" t="str">
            <v>120</v>
          </cell>
          <cell r="I206" t="str">
            <v>CB</v>
          </cell>
          <cell r="J206">
            <v>-61.050000000000082</v>
          </cell>
          <cell r="K206">
            <v>1153.8399999999999</v>
          </cell>
          <cell r="M206">
            <v>569.5</v>
          </cell>
        </row>
        <row r="207">
          <cell r="A207" t="str">
            <v>CAP</v>
          </cell>
          <cell r="B207" t="str">
            <v>Tzimorangas,John G</v>
          </cell>
          <cell r="C207">
            <v>16125</v>
          </cell>
          <cell r="D207" t="str">
            <v>16125</v>
          </cell>
          <cell r="E207" t="str">
            <v>Distribution Operations Camb</v>
          </cell>
          <cell r="F207" t="str">
            <v>Electric Operations</v>
          </cell>
          <cell r="G207" t="str">
            <v>OLD Distribution Operations Camb</v>
          </cell>
          <cell r="H207" t="str">
            <v>120</v>
          </cell>
          <cell r="I207" t="str">
            <v>CI</v>
          </cell>
          <cell r="J207">
            <v>0.2</v>
          </cell>
          <cell r="K207">
            <v>5700.41</v>
          </cell>
        </row>
        <row r="208">
          <cell r="A208" t="str">
            <v>CAP</v>
          </cell>
          <cell r="B208" t="str">
            <v>Tzimorangas,John G</v>
          </cell>
          <cell r="C208">
            <v>16125</v>
          </cell>
          <cell r="D208" t="str">
            <v>16125</v>
          </cell>
          <cell r="E208" t="str">
            <v>OLD Distribution Operations Camb</v>
          </cell>
          <cell r="F208" t="str">
            <v>Electric Operations</v>
          </cell>
          <cell r="G208" t="str">
            <v>OLD Distribution Operations Camb</v>
          </cell>
          <cell r="H208" t="str">
            <v>120</v>
          </cell>
          <cell r="I208" t="str">
            <v>CI</v>
          </cell>
          <cell r="L208">
            <v>0</v>
          </cell>
        </row>
        <row r="209">
          <cell r="A209" t="str">
            <v>CAP</v>
          </cell>
          <cell r="B209" t="str">
            <v>Tzimorangas,John G</v>
          </cell>
          <cell r="C209">
            <v>16125</v>
          </cell>
          <cell r="D209" t="str">
            <v>16125</v>
          </cell>
          <cell r="E209" t="str">
            <v>Distribution Operations Camb</v>
          </cell>
          <cell r="F209" t="str">
            <v>Electric Operations</v>
          </cell>
          <cell r="G209" t="str">
            <v>OLD Distribution Operations Camb</v>
          </cell>
          <cell r="H209" t="str">
            <v>120</v>
          </cell>
          <cell r="I209" t="str">
            <v>CL</v>
          </cell>
          <cell r="J209">
            <v>-119.94</v>
          </cell>
          <cell r="K209">
            <v>2746.24</v>
          </cell>
        </row>
        <row r="210">
          <cell r="A210" t="str">
            <v>CAP</v>
          </cell>
          <cell r="B210" t="str">
            <v>Tzimorangas,John G</v>
          </cell>
          <cell r="C210">
            <v>16125</v>
          </cell>
          <cell r="D210" t="str">
            <v>16125</v>
          </cell>
          <cell r="E210" t="str">
            <v>Distribution Operations Camb</v>
          </cell>
          <cell r="F210" t="str">
            <v>Electric Operations</v>
          </cell>
          <cell r="G210" t="str">
            <v>OLD Distribution Operations Camb</v>
          </cell>
          <cell r="H210" t="str">
            <v>120</v>
          </cell>
          <cell r="I210" t="str">
            <v>CM</v>
          </cell>
          <cell r="J210">
            <v>5830.84</v>
          </cell>
        </row>
        <row r="211">
          <cell r="A211" t="str">
            <v>CAP</v>
          </cell>
          <cell r="B211" t="str">
            <v>Tzimorangas,John G</v>
          </cell>
          <cell r="C211">
            <v>16125</v>
          </cell>
          <cell r="D211" t="str">
            <v>16125</v>
          </cell>
          <cell r="E211" t="str">
            <v>Distribution Operations Camb</v>
          </cell>
          <cell r="F211" t="str">
            <v>Electric Operations</v>
          </cell>
          <cell r="G211" t="str">
            <v>OLD Distribution Operations Camb</v>
          </cell>
          <cell r="H211" t="str">
            <v>120</v>
          </cell>
          <cell r="I211" t="str">
            <v>CT</v>
          </cell>
          <cell r="J211">
            <v>7621.57</v>
          </cell>
          <cell r="K211">
            <v>2011</v>
          </cell>
        </row>
        <row r="212">
          <cell r="A212" t="str">
            <v>O&amp;M</v>
          </cell>
          <cell r="B212" t="str">
            <v>Tzimorangas,John G</v>
          </cell>
          <cell r="C212">
            <v>16125</v>
          </cell>
          <cell r="D212" t="str">
            <v>16125</v>
          </cell>
          <cell r="E212" t="str">
            <v>Distribution Operations Camb</v>
          </cell>
          <cell r="F212" t="str">
            <v>Electric Operations</v>
          </cell>
          <cell r="G212" t="str">
            <v>OLD Distribution Operations Camb</v>
          </cell>
          <cell r="H212" t="str">
            <v>120</v>
          </cell>
          <cell r="I212" t="str">
            <v>IT</v>
          </cell>
          <cell r="J212">
            <v>7776.87</v>
          </cell>
          <cell r="K212">
            <v>11501.56</v>
          </cell>
        </row>
        <row r="213">
          <cell r="A213" t="str">
            <v>O&amp;M</v>
          </cell>
          <cell r="B213" t="str">
            <v>Tzimorangas,John G</v>
          </cell>
          <cell r="C213">
            <v>16125</v>
          </cell>
          <cell r="D213" t="str">
            <v>16125</v>
          </cell>
          <cell r="E213" t="str">
            <v>Distribution Operations Camb</v>
          </cell>
          <cell r="F213" t="str">
            <v>Electric Operations</v>
          </cell>
          <cell r="G213" t="str">
            <v>OLD Distribution Operations Camb</v>
          </cell>
          <cell r="H213" t="str">
            <v>120</v>
          </cell>
          <cell r="I213" t="str">
            <v>LT</v>
          </cell>
          <cell r="J213">
            <v>45934.33</v>
          </cell>
          <cell r="K213">
            <v>1309.52</v>
          </cell>
        </row>
        <row r="214">
          <cell r="A214" t="str">
            <v>O&amp;M</v>
          </cell>
          <cell r="B214" t="str">
            <v>Tzimorangas,John G</v>
          </cell>
          <cell r="C214">
            <v>16125</v>
          </cell>
          <cell r="D214" t="str">
            <v>16125</v>
          </cell>
          <cell r="E214" t="str">
            <v>Distribution Operations Camb</v>
          </cell>
          <cell r="F214" t="str">
            <v>Electric Operations</v>
          </cell>
          <cell r="G214" t="str">
            <v>OLD Distribution Operations Camb</v>
          </cell>
          <cell r="H214" t="str">
            <v>120</v>
          </cell>
          <cell r="I214" t="str">
            <v>MT</v>
          </cell>
          <cell r="J214">
            <v>7375</v>
          </cell>
          <cell r="M214">
            <v>0</v>
          </cell>
        </row>
        <row r="215">
          <cell r="A215" t="str">
            <v>O&amp;M</v>
          </cell>
          <cell r="B215" t="str">
            <v>Tzimorangas,John G</v>
          </cell>
          <cell r="C215">
            <v>16125</v>
          </cell>
          <cell r="D215" t="str">
            <v>16125</v>
          </cell>
          <cell r="E215" t="str">
            <v>Distribution Operations Camb</v>
          </cell>
          <cell r="F215" t="str">
            <v>Electric Operations</v>
          </cell>
          <cell r="G215" t="str">
            <v>OLD Distribution Operations Camb</v>
          </cell>
          <cell r="H215" t="str">
            <v>120</v>
          </cell>
          <cell r="I215" t="str">
            <v>OT</v>
          </cell>
          <cell r="J215">
            <v>17985.18</v>
          </cell>
          <cell r="K215">
            <v>0</v>
          </cell>
        </row>
        <row r="216">
          <cell r="A216" t="str">
            <v>O&amp;M</v>
          </cell>
          <cell r="B216" t="str">
            <v>Tzimorangas,John G</v>
          </cell>
          <cell r="C216">
            <v>16125</v>
          </cell>
          <cell r="D216" t="str">
            <v>16125</v>
          </cell>
          <cell r="E216" t="str">
            <v>Distribution Operations Camb</v>
          </cell>
          <cell r="F216" t="str">
            <v>Electric Operations</v>
          </cell>
          <cell r="G216" t="str">
            <v>OLD Distribution Operations Camb</v>
          </cell>
          <cell r="H216" t="str">
            <v>120</v>
          </cell>
          <cell r="I216" t="str">
            <v>TT</v>
          </cell>
          <cell r="J216">
            <v>8536.82</v>
          </cell>
          <cell r="M216">
            <v>6536.58</v>
          </cell>
        </row>
        <row r="217">
          <cell r="A217" t="str">
            <v>O&amp;M</v>
          </cell>
          <cell r="B217" t="str">
            <v>Tzimorangas,John G</v>
          </cell>
          <cell r="C217">
            <v>16125</v>
          </cell>
          <cell r="D217" t="str">
            <v>16125</v>
          </cell>
          <cell r="E217" t="str">
            <v>OLD Distribution Operations Camb</v>
          </cell>
          <cell r="F217" t="str">
            <v>Electric Operations</v>
          </cell>
          <cell r="G217" t="str">
            <v>OLD Distribution Operations Camb</v>
          </cell>
          <cell r="H217" t="str">
            <v>120</v>
          </cell>
          <cell r="I217" t="str">
            <v>TT</v>
          </cell>
          <cell r="L217">
            <v>855.36</v>
          </cell>
          <cell r="M217">
            <v>3601.05</v>
          </cell>
        </row>
        <row r="218">
          <cell r="A218" t="str">
            <v>O&amp;M</v>
          </cell>
          <cell r="B218" t="str">
            <v>Tzimorangas,John G</v>
          </cell>
          <cell r="C218">
            <v>16130</v>
          </cell>
          <cell r="D218" t="str">
            <v>16130</v>
          </cell>
          <cell r="E218" t="str">
            <v>Transmission Operations Camb</v>
          </cell>
          <cell r="F218" t="str">
            <v>Electric Operations</v>
          </cell>
          <cell r="G218" t="str">
            <v>OLD Transmission Operations Camb</v>
          </cell>
          <cell r="H218" t="str">
            <v>120</v>
          </cell>
          <cell r="I218" t="str">
            <v>IT</v>
          </cell>
          <cell r="J218">
            <v>156.84</v>
          </cell>
          <cell r="K218">
            <v>1538.23</v>
          </cell>
        </row>
        <row r="219">
          <cell r="A219" t="str">
            <v>O&amp;M</v>
          </cell>
          <cell r="B219" t="str">
            <v>Andreas,Philip B</v>
          </cell>
          <cell r="C219">
            <v>16135</v>
          </cell>
          <cell r="D219" t="str">
            <v>16135</v>
          </cell>
          <cell r="E219" t="str">
            <v>Craft School</v>
          </cell>
          <cell r="F219" t="str">
            <v>Electric Operations</v>
          </cell>
          <cell r="G219" t="str">
            <v>Craft School</v>
          </cell>
          <cell r="H219" t="str">
            <v>120</v>
          </cell>
          <cell r="I219" t="str">
            <v>BT</v>
          </cell>
          <cell r="L219">
            <v>41099.730000000003</v>
          </cell>
          <cell r="M219">
            <v>0</v>
          </cell>
        </row>
        <row r="220">
          <cell r="A220" t="str">
            <v>O&amp;M</v>
          </cell>
          <cell r="B220" t="str">
            <v>Andreas,Philip B</v>
          </cell>
          <cell r="C220">
            <v>16135</v>
          </cell>
          <cell r="D220" t="str">
            <v>16135</v>
          </cell>
          <cell r="E220" t="str">
            <v>Operations Mgr, Fram. Wlp and Wlt</v>
          </cell>
          <cell r="F220" t="str">
            <v>Electric Operations</v>
          </cell>
          <cell r="G220" t="str">
            <v>Craft School</v>
          </cell>
          <cell r="H220" t="str">
            <v>120</v>
          </cell>
          <cell r="I220" t="str">
            <v>BT</v>
          </cell>
          <cell r="J220">
            <v>201716.18</v>
          </cell>
          <cell r="K220">
            <v>1379.7</v>
          </cell>
        </row>
        <row r="221">
          <cell r="A221" t="str">
            <v>CAP</v>
          </cell>
          <cell r="B221" t="str">
            <v>Andreas,Philip B</v>
          </cell>
          <cell r="C221">
            <v>16135</v>
          </cell>
          <cell r="D221" t="str">
            <v>16135</v>
          </cell>
          <cell r="E221" t="str">
            <v>Craft School</v>
          </cell>
          <cell r="F221" t="str">
            <v>Electric Operations</v>
          </cell>
          <cell r="G221" t="str">
            <v>Craft School</v>
          </cell>
          <cell r="H221" t="str">
            <v>120</v>
          </cell>
          <cell r="I221" t="str">
            <v>CB</v>
          </cell>
          <cell r="K221">
            <v>0</v>
          </cell>
          <cell r="M221">
            <v>55.45</v>
          </cell>
        </row>
        <row r="222">
          <cell r="A222" t="str">
            <v>CAP</v>
          </cell>
          <cell r="B222" t="str">
            <v>Andreas,Philip B</v>
          </cell>
          <cell r="C222">
            <v>16135</v>
          </cell>
          <cell r="D222" t="str">
            <v>16135</v>
          </cell>
          <cell r="E222" t="str">
            <v>Operations Mgr, Fram. Wlp and Wlt</v>
          </cell>
          <cell r="F222" t="str">
            <v>Electric Operations</v>
          </cell>
          <cell r="G222" t="str">
            <v>Craft School</v>
          </cell>
          <cell r="H222" t="str">
            <v>120</v>
          </cell>
          <cell r="I222" t="str">
            <v>CB</v>
          </cell>
          <cell r="J222">
            <v>45568.14</v>
          </cell>
          <cell r="M222">
            <v>132.37</v>
          </cell>
        </row>
        <row r="223">
          <cell r="A223" t="str">
            <v>CAP</v>
          </cell>
          <cell r="B223" t="str">
            <v>Andreas,Philip B</v>
          </cell>
          <cell r="C223">
            <v>16135</v>
          </cell>
          <cell r="D223" t="str">
            <v>16135</v>
          </cell>
          <cell r="E223" t="str">
            <v>Craft School</v>
          </cell>
          <cell r="F223" t="str">
            <v>Electric Operations</v>
          </cell>
          <cell r="G223" t="str">
            <v>Craft School</v>
          </cell>
          <cell r="H223" t="str">
            <v>120</v>
          </cell>
          <cell r="I223" t="str">
            <v>CI</v>
          </cell>
          <cell r="K223">
            <v>1255.6199999999999</v>
          </cell>
        </row>
        <row r="224">
          <cell r="A224" t="str">
            <v>CAP</v>
          </cell>
          <cell r="B224" t="str">
            <v>Andreas,Philip B</v>
          </cell>
          <cell r="C224">
            <v>16135</v>
          </cell>
          <cell r="D224" t="str">
            <v>16135</v>
          </cell>
          <cell r="E224" t="str">
            <v>Craft School</v>
          </cell>
          <cell r="F224" t="str">
            <v>Electric Operations</v>
          </cell>
          <cell r="G224" t="str">
            <v>Craft School</v>
          </cell>
          <cell r="H224" t="str">
            <v>120</v>
          </cell>
          <cell r="I224" t="str">
            <v>CL</v>
          </cell>
          <cell r="K224">
            <v>0</v>
          </cell>
        </row>
        <row r="225">
          <cell r="A225" t="str">
            <v>CAP</v>
          </cell>
          <cell r="B225" t="str">
            <v>Andreas,Philip B</v>
          </cell>
          <cell r="C225">
            <v>16135</v>
          </cell>
          <cell r="D225" t="str">
            <v>16135</v>
          </cell>
          <cell r="E225" t="str">
            <v>Operations Mgr, Fram. Wlp and Wlt</v>
          </cell>
          <cell r="F225" t="str">
            <v>Electric Operations</v>
          </cell>
          <cell r="G225" t="str">
            <v>Craft School</v>
          </cell>
          <cell r="H225" t="str">
            <v>120</v>
          </cell>
          <cell r="I225" t="str">
            <v>CL</v>
          </cell>
          <cell r="J225">
            <v>103352.25</v>
          </cell>
        </row>
        <row r="226">
          <cell r="A226" t="str">
            <v>CAP</v>
          </cell>
          <cell r="B226" t="str">
            <v>Andreas,Philip B</v>
          </cell>
          <cell r="C226">
            <v>16135</v>
          </cell>
          <cell r="D226" t="str">
            <v>16135</v>
          </cell>
          <cell r="E226" t="str">
            <v>Craft School</v>
          </cell>
          <cell r="F226" t="str">
            <v>Electric Operations</v>
          </cell>
          <cell r="G226" t="str">
            <v>Craft School</v>
          </cell>
          <cell r="H226" t="str">
            <v>120</v>
          </cell>
          <cell r="I226" t="str">
            <v>CT</v>
          </cell>
          <cell r="K226">
            <v>0</v>
          </cell>
        </row>
        <row r="227">
          <cell r="A227" t="str">
            <v>CAP</v>
          </cell>
          <cell r="B227" t="str">
            <v>Andreas,Philip B</v>
          </cell>
          <cell r="C227">
            <v>16135</v>
          </cell>
          <cell r="D227" t="str">
            <v>16135</v>
          </cell>
          <cell r="E227" t="str">
            <v>Operations Mgr, Fram. Wlp and Wlt</v>
          </cell>
          <cell r="F227" t="str">
            <v>Electric Operations</v>
          </cell>
          <cell r="G227" t="str">
            <v>Craft School</v>
          </cell>
          <cell r="H227" t="str">
            <v>120</v>
          </cell>
          <cell r="I227" t="str">
            <v>CT</v>
          </cell>
          <cell r="J227">
            <v>9469.3799999999992</v>
          </cell>
        </row>
        <row r="228">
          <cell r="A228" t="str">
            <v>O&amp;M</v>
          </cell>
          <cell r="B228" t="str">
            <v>Andreas,Philip B</v>
          </cell>
          <cell r="C228">
            <v>16135</v>
          </cell>
          <cell r="D228" t="str">
            <v>16135</v>
          </cell>
          <cell r="E228" t="str">
            <v>Operations Mgr, Fram. Wlp and Wlt</v>
          </cell>
          <cell r="F228" t="str">
            <v>Electric Operations</v>
          </cell>
          <cell r="G228" t="str">
            <v>Craft School</v>
          </cell>
          <cell r="H228" t="str">
            <v>120</v>
          </cell>
          <cell r="I228" t="str">
            <v>IT</v>
          </cell>
          <cell r="J228">
            <v>-26500.43</v>
          </cell>
          <cell r="K228">
            <v>1529.06</v>
          </cell>
          <cell r="M228">
            <v>24756.32</v>
          </cell>
        </row>
        <row r="229">
          <cell r="A229" t="str">
            <v>O&amp;M</v>
          </cell>
          <cell r="B229" t="str">
            <v>Andreas,Philip B</v>
          </cell>
          <cell r="C229">
            <v>16135</v>
          </cell>
          <cell r="D229" t="str">
            <v>16135</v>
          </cell>
          <cell r="E229" t="str">
            <v>Craft School</v>
          </cell>
          <cell r="F229" t="str">
            <v>Electric Operations</v>
          </cell>
          <cell r="G229" t="str">
            <v>Craft School</v>
          </cell>
          <cell r="H229" t="str">
            <v>120</v>
          </cell>
          <cell r="I229" t="str">
            <v>LT</v>
          </cell>
          <cell r="L229">
            <v>117840.55</v>
          </cell>
        </row>
        <row r="230">
          <cell r="A230" t="str">
            <v>O&amp;M</v>
          </cell>
          <cell r="B230" t="str">
            <v>Andreas,Philip B</v>
          </cell>
          <cell r="C230">
            <v>16135</v>
          </cell>
          <cell r="D230" t="str">
            <v>16135</v>
          </cell>
          <cell r="E230" t="str">
            <v>Operations Mgr, Fram. Wlp and Wlt</v>
          </cell>
          <cell r="F230" t="str">
            <v>Electric Operations</v>
          </cell>
          <cell r="G230" t="str">
            <v>Craft School</v>
          </cell>
          <cell r="H230" t="str">
            <v>120</v>
          </cell>
          <cell r="I230" t="str">
            <v>LT</v>
          </cell>
          <cell r="J230">
            <v>588938.61</v>
          </cell>
          <cell r="K230">
            <v>3952.3</v>
          </cell>
        </row>
        <row r="231">
          <cell r="A231" t="str">
            <v>O&amp;M</v>
          </cell>
          <cell r="B231" t="str">
            <v>Andreas,Philip B</v>
          </cell>
          <cell r="C231">
            <v>16135</v>
          </cell>
          <cell r="D231" t="str">
            <v>16135</v>
          </cell>
          <cell r="E231" t="str">
            <v>Operations Mgr, Fram. Wlp and Wlt</v>
          </cell>
          <cell r="F231" t="str">
            <v>Electric Operations</v>
          </cell>
          <cell r="G231" t="str">
            <v>Craft School</v>
          </cell>
          <cell r="H231" t="str">
            <v>120</v>
          </cell>
          <cell r="I231" t="str">
            <v>MT</v>
          </cell>
          <cell r="J231">
            <v>-26.08</v>
          </cell>
          <cell r="M231">
            <v>-0.5</v>
          </cell>
        </row>
        <row r="232">
          <cell r="A232" t="str">
            <v>O&amp;M</v>
          </cell>
          <cell r="B232" t="str">
            <v>Andreas,Philip B</v>
          </cell>
          <cell r="C232">
            <v>16135</v>
          </cell>
          <cell r="D232" t="str">
            <v>16135</v>
          </cell>
          <cell r="E232" t="str">
            <v>Craft School</v>
          </cell>
          <cell r="F232" t="str">
            <v>Electric Operations</v>
          </cell>
          <cell r="G232" t="str">
            <v>Craft School</v>
          </cell>
          <cell r="H232" t="str">
            <v>120</v>
          </cell>
          <cell r="I232" t="str">
            <v>OT</v>
          </cell>
          <cell r="L232">
            <v>320.91000000000003</v>
          </cell>
        </row>
        <row r="233">
          <cell r="A233" t="str">
            <v>O&amp;M</v>
          </cell>
          <cell r="B233" t="str">
            <v>Andreas,Philip B</v>
          </cell>
          <cell r="C233">
            <v>16135</v>
          </cell>
          <cell r="D233" t="str">
            <v>16135</v>
          </cell>
          <cell r="E233" t="str">
            <v>Operations Mgr, Fram. Wlp and Wlt</v>
          </cell>
          <cell r="F233" t="str">
            <v>Electric Operations</v>
          </cell>
          <cell r="G233" t="str">
            <v>Craft School</v>
          </cell>
          <cell r="H233" t="str">
            <v>120</v>
          </cell>
          <cell r="I233" t="str">
            <v>OT</v>
          </cell>
          <cell r="J233">
            <v>94456.12</v>
          </cell>
          <cell r="K233">
            <v>-8183.33</v>
          </cell>
        </row>
        <row r="234">
          <cell r="A234" t="str">
            <v>O&amp;M</v>
          </cell>
          <cell r="B234" t="str">
            <v>Andreas,Philip B</v>
          </cell>
          <cell r="C234">
            <v>16135</v>
          </cell>
          <cell r="D234" t="str">
            <v>16135</v>
          </cell>
          <cell r="E234" t="str">
            <v>Craft School</v>
          </cell>
          <cell r="F234" t="str">
            <v>Electric Operations</v>
          </cell>
          <cell r="G234" t="str">
            <v>Craft School</v>
          </cell>
          <cell r="H234" t="str">
            <v>120</v>
          </cell>
          <cell r="I234" t="str">
            <v>TT</v>
          </cell>
          <cell r="L234">
            <v>0</v>
          </cell>
          <cell r="M234">
            <v>3758.28</v>
          </cell>
        </row>
        <row r="235">
          <cell r="A235" t="str">
            <v>O&amp;M</v>
          </cell>
          <cell r="B235" t="str">
            <v>Andreas,Philip B</v>
          </cell>
          <cell r="C235">
            <v>16135</v>
          </cell>
          <cell r="D235" t="str">
            <v>16135</v>
          </cell>
          <cell r="E235" t="str">
            <v>Operations Mgr, Fram. Wlp and Wlt</v>
          </cell>
          <cell r="F235" t="str">
            <v>Electric Operations</v>
          </cell>
          <cell r="G235" t="str">
            <v>Craft School</v>
          </cell>
          <cell r="H235" t="str">
            <v>120</v>
          </cell>
          <cell r="I235" t="str">
            <v>TT</v>
          </cell>
          <cell r="J235">
            <v>30082.94</v>
          </cell>
          <cell r="K235">
            <v>4312.8</v>
          </cell>
        </row>
        <row r="236">
          <cell r="A236" t="str">
            <v>O&amp;M</v>
          </cell>
          <cell r="B236" t="str">
            <v>Driscoll,Daniel C</v>
          </cell>
          <cell r="C236">
            <v>16140</v>
          </cell>
          <cell r="D236" t="str">
            <v>16140</v>
          </cell>
          <cell r="E236" t="str">
            <v>Distribution Operations Framingham</v>
          </cell>
          <cell r="F236" t="str">
            <v>Electric Operations</v>
          </cell>
          <cell r="G236" t="str">
            <v>OLD Dist Ops Framingham</v>
          </cell>
          <cell r="H236" t="str">
            <v>120</v>
          </cell>
          <cell r="I236" t="str">
            <v>BT</v>
          </cell>
          <cell r="J236">
            <v>240534.81</v>
          </cell>
          <cell r="K236">
            <v>1506.51</v>
          </cell>
        </row>
        <row r="237">
          <cell r="A237" t="str">
            <v>O&amp;M</v>
          </cell>
          <cell r="B237" t="str">
            <v>Driscoll,Daniel C</v>
          </cell>
          <cell r="C237">
            <v>16140</v>
          </cell>
          <cell r="D237" t="str">
            <v>16140</v>
          </cell>
          <cell r="E237" t="str">
            <v>OLD Dist Ops Framingham</v>
          </cell>
          <cell r="F237" t="str">
            <v>Electric Operations</v>
          </cell>
          <cell r="G237" t="str">
            <v>OLD Dist Ops Framingham</v>
          </cell>
          <cell r="H237" t="str">
            <v>120</v>
          </cell>
          <cell r="I237" t="str">
            <v>BT</v>
          </cell>
          <cell r="L237">
            <v>0.02</v>
          </cell>
        </row>
        <row r="238">
          <cell r="A238" t="str">
            <v>CAP</v>
          </cell>
          <cell r="B238" t="str">
            <v>Driscoll,Daniel C</v>
          </cell>
          <cell r="C238">
            <v>16140</v>
          </cell>
          <cell r="D238" t="str">
            <v>16140</v>
          </cell>
          <cell r="E238" t="str">
            <v>Distribution Operations Framingham</v>
          </cell>
          <cell r="F238" t="str">
            <v>Electric Operations</v>
          </cell>
          <cell r="G238" t="str">
            <v>OLD Dist Ops Framingham</v>
          </cell>
          <cell r="H238" t="str">
            <v>120</v>
          </cell>
          <cell r="I238" t="str">
            <v>CB</v>
          </cell>
          <cell r="J238">
            <v>87789.81</v>
          </cell>
          <cell r="M238">
            <v>57.79</v>
          </cell>
        </row>
        <row r="239">
          <cell r="A239" t="str">
            <v>CAP</v>
          </cell>
          <cell r="B239" t="str">
            <v>Driscoll,Daniel C</v>
          </cell>
          <cell r="C239">
            <v>16140</v>
          </cell>
          <cell r="D239" t="str">
            <v>16140</v>
          </cell>
          <cell r="E239" t="str">
            <v>OLD Dist Ops Framingham</v>
          </cell>
          <cell r="F239" t="str">
            <v>Electric Operations</v>
          </cell>
          <cell r="G239" t="str">
            <v>OLD Dist Ops Framingham</v>
          </cell>
          <cell r="H239" t="str">
            <v>120</v>
          </cell>
          <cell r="I239" t="str">
            <v>CB</v>
          </cell>
          <cell r="K239">
            <v>5861.64</v>
          </cell>
          <cell r="L239">
            <v>418.51</v>
          </cell>
        </row>
        <row r="240">
          <cell r="A240" t="str">
            <v>CAP</v>
          </cell>
          <cell r="B240" t="str">
            <v>Driscoll,Daniel C</v>
          </cell>
          <cell r="C240">
            <v>16140</v>
          </cell>
          <cell r="D240" t="str">
            <v>16140</v>
          </cell>
          <cell r="E240" t="str">
            <v>Distribution Operations Framingham</v>
          </cell>
          <cell r="F240" t="str">
            <v>Electric Operations</v>
          </cell>
          <cell r="G240" t="str">
            <v>OLD Dist Ops Framingham</v>
          </cell>
          <cell r="H240" t="str">
            <v>120</v>
          </cell>
          <cell r="I240" t="str">
            <v>CI</v>
          </cell>
          <cell r="J240">
            <v>99494.02</v>
          </cell>
        </row>
        <row r="241">
          <cell r="A241" t="str">
            <v>CAP</v>
          </cell>
          <cell r="B241" t="str">
            <v>Driscoll,Daniel C</v>
          </cell>
          <cell r="C241">
            <v>16140</v>
          </cell>
          <cell r="D241" t="str">
            <v>16140</v>
          </cell>
          <cell r="E241" t="str">
            <v>OLD Dist Ops Framingham</v>
          </cell>
          <cell r="F241" t="str">
            <v>Electric Operations</v>
          </cell>
          <cell r="G241" t="str">
            <v>OLD Dist Ops Framingham</v>
          </cell>
          <cell r="H241" t="str">
            <v>120</v>
          </cell>
          <cell r="I241" t="str">
            <v>CI</v>
          </cell>
          <cell r="K241">
            <v>8267.08</v>
          </cell>
          <cell r="L241">
            <v>14364.46</v>
          </cell>
        </row>
        <row r="242">
          <cell r="A242" t="str">
            <v>CAP</v>
          </cell>
          <cell r="B242" t="str">
            <v>Driscoll,Daniel C</v>
          </cell>
          <cell r="C242">
            <v>16140</v>
          </cell>
          <cell r="D242" t="str">
            <v>16140</v>
          </cell>
          <cell r="E242" t="str">
            <v>Distribution Operations Framingham</v>
          </cell>
          <cell r="F242" t="str">
            <v>Electric Operations</v>
          </cell>
          <cell r="G242" t="str">
            <v>OLD Dist Ops Framingham</v>
          </cell>
          <cell r="H242" t="str">
            <v>120</v>
          </cell>
          <cell r="I242" t="str">
            <v>CL</v>
          </cell>
          <cell r="J242">
            <v>197151.67</v>
          </cell>
          <cell r="M242">
            <v>18792</v>
          </cell>
        </row>
        <row r="243">
          <cell r="A243" t="str">
            <v>CAP</v>
          </cell>
          <cell r="B243" t="str">
            <v>Driscoll,Daniel C</v>
          </cell>
          <cell r="C243">
            <v>16140</v>
          </cell>
          <cell r="D243" t="str">
            <v>16140</v>
          </cell>
          <cell r="E243" t="str">
            <v>OLD Dist Ops Framingham</v>
          </cell>
          <cell r="F243" t="str">
            <v>Electric Operations</v>
          </cell>
          <cell r="G243" t="str">
            <v>OLD Dist Ops Framingham</v>
          </cell>
          <cell r="H243" t="str">
            <v>120</v>
          </cell>
          <cell r="I243" t="str">
            <v>CL</v>
          </cell>
          <cell r="K243">
            <v>13274.35</v>
          </cell>
          <cell r="L243">
            <v>966.08</v>
          </cell>
          <cell r="M243">
            <v>56473.68</v>
          </cell>
        </row>
        <row r="244">
          <cell r="A244" t="str">
            <v>CAP</v>
          </cell>
          <cell r="B244" t="str">
            <v>Driscoll,Daniel C</v>
          </cell>
          <cell r="C244">
            <v>16140</v>
          </cell>
          <cell r="D244" t="str">
            <v>16140</v>
          </cell>
          <cell r="E244" t="str">
            <v>Distribution Operations Framingham</v>
          </cell>
          <cell r="F244" t="str">
            <v>Electric Operations</v>
          </cell>
          <cell r="G244" t="str">
            <v>OLD Dist Ops Framingham</v>
          </cell>
          <cell r="H244" t="str">
            <v>120</v>
          </cell>
          <cell r="I244" t="str">
            <v>CM</v>
          </cell>
          <cell r="J244">
            <v>328932.02</v>
          </cell>
        </row>
        <row r="245">
          <cell r="A245" t="str">
            <v>CAP</v>
          </cell>
          <cell r="B245" t="str">
            <v>Driscoll,Daniel C</v>
          </cell>
          <cell r="C245">
            <v>16140</v>
          </cell>
          <cell r="D245" t="str">
            <v>16140</v>
          </cell>
          <cell r="E245" t="str">
            <v>OLD Dist Ops Framingham</v>
          </cell>
          <cell r="F245" t="str">
            <v>Electric Operations</v>
          </cell>
          <cell r="G245" t="str">
            <v>OLD Dist Ops Framingham</v>
          </cell>
          <cell r="H245" t="str">
            <v>120</v>
          </cell>
          <cell r="I245" t="str">
            <v>CM</v>
          </cell>
          <cell r="K245">
            <v>80963.34</v>
          </cell>
          <cell r="L245">
            <v>49363.360000000001</v>
          </cell>
        </row>
        <row r="246">
          <cell r="A246" t="str">
            <v>CAP</v>
          </cell>
          <cell r="B246" t="str">
            <v>Driscoll,Daniel C</v>
          </cell>
          <cell r="C246">
            <v>16140</v>
          </cell>
          <cell r="D246" t="str">
            <v>16140</v>
          </cell>
          <cell r="E246" t="str">
            <v>Distribution Operations Framingham</v>
          </cell>
          <cell r="F246" t="str">
            <v>Electric Operations</v>
          </cell>
          <cell r="G246" t="str">
            <v>OLD Dist Ops Framingham</v>
          </cell>
          <cell r="H246" t="str">
            <v>120</v>
          </cell>
          <cell r="I246" t="str">
            <v>CO</v>
          </cell>
          <cell r="J246">
            <v>-2006</v>
          </cell>
        </row>
        <row r="247">
          <cell r="A247" t="str">
            <v>CAP</v>
          </cell>
          <cell r="B247" t="str">
            <v>Driscoll,Daniel C</v>
          </cell>
          <cell r="C247">
            <v>16140</v>
          </cell>
          <cell r="D247" t="str">
            <v>16140</v>
          </cell>
          <cell r="E247" t="str">
            <v>Distribution Operations Framingham</v>
          </cell>
          <cell r="F247" t="str">
            <v>Electric Operations</v>
          </cell>
          <cell r="G247" t="str">
            <v>OLD Dist Ops Framingham</v>
          </cell>
          <cell r="H247" t="str">
            <v>120</v>
          </cell>
          <cell r="I247" t="str">
            <v>CT</v>
          </cell>
          <cell r="J247">
            <v>230642.2</v>
          </cell>
        </row>
        <row r="248">
          <cell r="A248" t="str">
            <v>CAP</v>
          </cell>
          <cell r="B248" t="str">
            <v>Driscoll,Daniel C</v>
          </cell>
          <cell r="C248">
            <v>16140</v>
          </cell>
          <cell r="D248" t="str">
            <v>16140</v>
          </cell>
          <cell r="E248" t="str">
            <v>OLD Dist Ops Framingham</v>
          </cell>
          <cell r="F248" t="str">
            <v>Electric Operations</v>
          </cell>
          <cell r="G248" t="str">
            <v>OLD Dist Ops Framingham</v>
          </cell>
          <cell r="H248" t="str">
            <v>120</v>
          </cell>
          <cell r="I248" t="str">
            <v>CT</v>
          </cell>
          <cell r="K248">
            <v>10038.19</v>
          </cell>
          <cell r="L248">
            <v>1546.87</v>
          </cell>
        </row>
        <row r="249">
          <cell r="A249" t="str">
            <v>O&amp;M</v>
          </cell>
          <cell r="B249" t="str">
            <v>Driscoll,Daniel C</v>
          </cell>
          <cell r="C249">
            <v>16140</v>
          </cell>
          <cell r="D249" t="str">
            <v>16140</v>
          </cell>
          <cell r="E249" t="str">
            <v>Distribution Operations Framingham</v>
          </cell>
          <cell r="F249" t="str">
            <v>Electric Operations</v>
          </cell>
          <cell r="G249" t="str">
            <v>OLD Dist Ops Framingham</v>
          </cell>
          <cell r="H249" t="str">
            <v>120</v>
          </cell>
          <cell r="I249" t="str">
            <v>IT</v>
          </cell>
          <cell r="J249">
            <v>430387.4</v>
          </cell>
          <cell r="K249">
            <v>-55210.85</v>
          </cell>
        </row>
        <row r="250">
          <cell r="A250" t="str">
            <v>O&amp;M</v>
          </cell>
          <cell r="B250" t="str">
            <v>Driscoll,Daniel C</v>
          </cell>
          <cell r="C250">
            <v>16140</v>
          </cell>
          <cell r="D250" t="str">
            <v>16140</v>
          </cell>
          <cell r="E250" t="str">
            <v>OLD Dist Ops Framingham</v>
          </cell>
          <cell r="F250" t="str">
            <v>Electric Operations</v>
          </cell>
          <cell r="G250" t="str">
            <v>OLD Dist Ops Framingham</v>
          </cell>
          <cell r="H250" t="str">
            <v>120</v>
          </cell>
          <cell r="I250" t="str">
            <v>IT</v>
          </cell>
          <cell r="L250">
            <v>1479.28</v>
          </cell>
          <cell r="M250">
            <v>11994.87</v>
          </cell>
        </row>
        <row r="251">
          <cell r="A251" t="str">
            <v>O&amp;M</v>
          </cell>
          <cell r="B251" t="str">
            <v>Driscoll,Daniel C</v>
          </cell>
          <cell r="C251">
            <v>16140</v>
          </cell>
          <cell r="D251" t="str">
            <v>16140</v>
          </cell>
          <cell r="E251" t="str">
            <v>Distribution Operations Framingham</v>
          </cell>
          <cell r="F251" t="str">
            <v>Electric Operations</v>
          </cell>
          <cell r="G251" t="str">
            <v>OLD Dist Ops Framingham</v>
          </cell>
          <cell r="H251" t="str">
            <v>120</v>
          </cell>
          <cell r="I251" t="str">
            <v>LT</v>
          </cell>
          <cell r="J251">
            <v>631069.38</v>
          </cell>
          <cell r="K251">
            <v>5376.44</v>
          </cell>
        </row>
        <row r="252">
          <cell r="A252" t="str">
            <v>O&amp;M</v>
          </cell>
          <cell r="B252" t="str">
            <v>Driscoll,Daniel C</v>
          </cell>
          <cell r="C252">
            <v>16140</v>
          </cell>
          <cell r="D252" t="str">
            <v>16140</v>
          </cell>
          <cell r="E252" t="str">
            <v>OLD Dist Ops Framingham</v>
          </cell>
          <cell r="F252" t="str">
            <v>Electric Operations</v>
          </cell>
          <cell r="G252" t="str">
            <v>OLD Dist Ops Framingham</v>
          </cell>
          <cell r="H252" t="str">
            <v>120</v>
          </cell>
          <cell r="I252" t="str">
            <v>LT</v>
          </cell>
          <cell r="L252">
            <v>0</v>
          </cell>
        </row>
        <row r="253">
          <cell r="A253" t="str">
            <v>O&amp;M</v>
          </cell>
          <cell r="B253" t="str">
            <v>Driscoll,Daniel C</v>
          </cell>
          <cell r="C253">
            <v>16140</v>
          </cell>
          <cell r="D253" t="str">
            <v>16140</v>
          </cell>
          <cell r="E253" t="str">
            <v>Distribution Operations Framingham</v>
          </cell>
          <cell r="F253" t="str">
            <v>Electric Operations</v>
          </cell>
          <cell r="G253" t="str">
            <v>OLD Dist Ops Framingham</v>
          </cell>
          <cell r="H253" t="str">
            <v>120</v>
          </cell>
          <cell r="I253" t="str">
            <v>MT</v>
          </cell>
          <cell r="J253">
            <v>121131.3</v>
          </cell>
          <cell r="K253">
            <v>6038.91</v>
          </cell>
        </row>
        <row r="254">
          <cell r="A254" t="str">
            <v>O&amp;M</v>
          </cell>
          <cell r="B254" t="str">
            <v>Driscoll,Daniel C</v>
          </cell>
          <cell r="C254">
            <v>16140</v>
          </cell>
          <cell r="D254" t="str">
            <v>16140</v>
          </cell>
          <cell r="E254" t="str">
            <v>OLD Dist Ops Framingham</v>
          </cell>
          <cell r="F254" t="str">
            <v>Electric Operations</v>
          </cell>
          <cell r="G254" t="str">
            <v>OLD Dist Ops Framingham</v>
          </cell>
          <cell r="H254" t="str">
            <v>120</v>
          </cell>
          <cell r="I254" t="str">
            <v>MT</v>
          </cell>
        </row>
        <row r="255">
          <cell r="A255" t="str">
            <v>O&amp;M</v>
          </cell>
          <cell r="B255" t="str">
            <v>Driscoll,Daniel C</v>
          </cell>
          <cell r="C255">
            <v>16140</v>
          </cell>
          <cell r="D255" t="str">
            <v>16140</v>
          </cell>
          <cell r="E255" t="str">
            <v>Distribution Operations Framingham</v>
          </cell>
          <cell r="F255" t="str">
            <v>Electric Operations</v>
          </cell>
          <cell r="G255" t="str">
            <v>OLD Dist Ops Framingham</v>
          </cell>
          <cell r="H255" t="str">
            <v>120</v>
          </cell>
          <cell r="I255" t="str">
            <v>OT</v>
          </cell>
          <cell r="J255">
            <v>891.12</v>
          </cell>
        </row>
        <row r="256">
          <cell r="A256" t="str">
            <v>O&amp;M</v>
          </cell>
          <cell r="B256" t="str">
            <v>Driscoll,Daniel C</v>
          </cell>
          <cell r="C256">
            <v>16140</v>
          </cell>
          <cell r="D256" t="str">
            <v>16140</v>
          </cell>
          <cell r="E256" t="str">
            <v>Distribution Operations Framingham</v>
          </cell>
          <cell r="F256" t="str">
            <v>Electric Operations</v>
          </cell>
          <cell r="G256" t="str">
            <v>OLD Dist Ops Framingham</v>
          </cell>
          <cell r="H256" t="str">
            <v>120</v>
          </cell>
          <cell r="I256" t="str">
            <v>TT</v>
          </cell>
          <cell r="J256">
            <v>440487.73</v>
          </cell>
          <cell r="K256">
            <v>2533.2800000000002</v>
          </cell>
        </row>
        <row r="257">
          <cell r="A257" t="str">
            <v>O&amp;M</v>
          </cell>
          <cell r="B257" t="str">
            <v>Driscoll,Daniel C</v>
          </cell>
          <cell r="C257">
            <v>16140</v>
          </cell>
          <cell r="D257" t="str">
            <v>16140</v>
          </cell>
          <cell r="E257" t="str">
            <v>OLD Dist Ops Framingham</v>
          </cell>
          <cell r="F257" t="str">
            <v>Electric Operations</v>
          </cell>
          <cell r="G257" t="str">
            <v>OLD Dist Ops Framingham</v>
          </cell>
          <cell r="H257" t="str">
            <v>120</v>
          </cell>
          <cell r="I257" t="str">
            <v>TT</v>
          </cell>
        </row>
        <row r="258">
          <cell r="A258" t="str">
            <v>O&amp;M</v>
          </cell>
          <cell r="C258">
            <v>16145</v>
          </cell>
          <cell r="D258" t="str">
            <v>16145</v>
          </cell>
          <cell r="E258" t="str">
            <v>Distribution Operations Walpole</v>
          </cell>
          <cell r="H258" t="str">
            <v>120</v>
          </cell>
          <cell r="I258" t="str">
            <v>BT</v>
          </cell>
          <cell r="J258">
            <v>241080.83</v>
          </cell>
          <cell r="K258">
            <v>2388.9499999999998</v>
          </cell>
          <cell r="L258">
            <v>-14.76</v>
          </cell>
        </row>
        <row r="259">
          <cell r="A259" t="str">
            <v>CAP</v>
          </cell>
          <cell r="C259">
            <v>16145</v>
          </cell>
          <cell r="D259" t="str">
            <v>16145</v>
          </cell>
          <cell r="E259" t="str">
            <v>Distribution Operations Walpole</v>
          </cell>
          <cell r="H259" t="str">
            <v>120</v>
          </cell>
          <cell r="I259" t="str">
            <v>CB</v>
          </cell>
          <cell r="J259">
            <v>30626.48</v>
          </cell>
          <cell r="K259">
            <v>618.98</v>
          </cell>
          <cell r="L259">
            <v>-208.9</v>
          </cell>
        </row>
        <row r="260">
          <cell r="A260" t="str">
            <v>CAP</v>
          </cell>
          <cell r="C260">
            <v>16145</v>
          </cell>
          <cell r="D260" t="str">
            <v>16145</v>
          </cell>
          <cell r="E260" t="str">
            <v>Distribution Operations Walpole</v>
          </cell>
          <cell r="H260" t="str">
            <v>120</v>
          </cell>
          <cell r="I260" t="str">
            <v>CI</v>
          </cell>
          <cell r="J260">
            <v>39575.800000000003</v>
          </cell>
          <cell r="K260">
            <v>3610.98</v>
          </cell>
        </row>
        <row r="261">
          <cell r="A261" t="str">
            <v>CAP</v>
          </cell>
          <cell r="C261">
            <v>16145</v>
          </cell>
          <cell r="D261" t="str">
            <v>16145</v>
          </cell>
          <cell r="E261" t="str">
            <v>Distribution Operations Walpole</v>
          </cell>
          <cell r="H261" t="str">
            <v>120</v>
          </cell>
          <cell r="I261" t="str">
            <v>CL</v>
          </cell>
          <cell r="J261">
            <v>74272.73</v>
          </cell>
          <cell r="K261">
            <v>1407.78</v>
          </cell>
          <cell r="L261">
            <v>-473.94</v>
          </cell>
          <cell r="M261">
            <v>24310.38</v>
          </cell>
        </row>
        <row r="262">
          <cell r="A262" t="str">
            <v>CAP</v>
          </cell>
          <cell r="C262">
            <v>16145</v>
          </cell>
          <cell r="D262" t="str">
            <v>16145</v>
          </cell>
          <cell r="E262" t="str">
            <v>Distribution Operations Walpole</v>
          </cell>
          <cell r="H262" t="str">
            <v>120</v>
          </cell>
          <cell r="I262" t="str">
            <v>CM</v>
          </cell>
          <cell r="J262">
            <v>218010.18</v>
          </cell>
          <cell r="K262">
            <v>6087.14</v>
          </cell>
          <cell r="L262">
            <v>324.31</v>
          </cell>
        </row>
        <row r="263">
          <cell r="A263" t="str">
            <v>CAP</v>
          </cell>
          <cell r="C263">
            <v>16145</v>
          </cell>
          <cell r="D263" t="str">
            <v>16145</v>
          </cell>
          <cell r="E263" t="str">
            <v>Distribution Operations Walpole</v>
          </cell>
          <cell r="H263" t="str">
            <v>120</v>
          </cell>
          <cell r="I263" t="str">
            <v>CT</v>
          </cell>
          <cell r="J263">
            <v>73949.990000000005</v>
          </cell>
          <cell r="K263">
            <v>131.88999999999999</v>
          </cell>
          <cell r="L263">
            <v>-874.5</v>
          </cell>
        </row>
        <row r="264">
          <cell r="A264" t="str">
            <v>O&amp;M</v>
          </cell>
          <cell r="C264">
            <v>16145</v>
          </cell>
          <cell r="D264" t="str">
            <v>16145</v>
          </cell>
          <cell r="E264" t="str">
            <v>Distribution Operations Walpole</v>
          </cell>
          <cell r="H264" t="str">
            <v>120</v>
          </cell>
          <cell r="I264" t="str">
            <v>IT</v>
          </cell>
          <cell r="J264">
            <v>625396.04</v>
          </cell>
          <cell r="K264">
            <v>-3953.46</v>
          </cell>
        </row>
        <row r="265">
          <cell r="A265" t="str">
            <v>O&amp;M</v>
          </cell>
          <cell r="C265">
            <v>16145</v>
          </cell>
          <cell r="D265" t="str">
            <v>16145</v>
          </cell>
          <cell r="E265" t="str">
            <v>Distribution Operations Walpole</v>
          </cell>
          <cell r="H265" t="str">
            <v>120</v>
          </cell>
          <cell r="I265" t="str">
            <v>LT</v>
          </cell>
          <cell r="J265">
            <v>656170.18999999994</v>
          </cell>
          <cell r="K265">
            <v>7787.26</v>
          </cell>
          <cell r="L265">
            <v>0</v>
          </cell>
        </row>
        <row r="266">
          <cell r="A266" t="str">
            <v>O&amp;M</v>
          </cell>
          <cell r="C266">
            <v>16145</v>
          </cell>
          <cell r="D266" t="str">
            <v>16145</v>
          </cell>
          <cell r="E266" t="str">
            <v>Distribution Operations Walpole</v>
          </cell>
          <cell r="H266" t="str">
            <v>120</v>
          </cell>
          <cell r="I266" t="str">
            <v>MT</v>
          </cell>
          <cell r="J266">
            <v>201589.24</v>
          </cell>
          <cell r="K266">
            <v>292.04000000000002</v>
          </cell>
          <cell r="L266">
            <v>0</v>
          </cell>
        </row>
        <row r="267">
          <cell r="A267" t="str">
            <v>O&amp;M</v>
          </cell>
          <cell r="C267">
            <v>16145</v>
          </cell>
          <cell r="D267" t="str">
            <v>16145</v>
          </cell>
          <cell r="E267" t="str">
            <v>Distribution Operations Walpole</v>
          </cell>
          <cell r="H267" t="str">
            <v>120</v>
          </cell>
          <cell r="I267" t="str">
            <v>OT</v>
          </cell>
          <cell r="J267">
            <v>1057.58</v>
          </cell>
          <cell r="K267">
            <v>-1933.34</v>
          </cell>
          <cell r="M267">
            <v>26.01</v>
          </cell>
        </row>
        <row r="268">
          <cell r="A268" t="str">
            <v>O&amp;M</v>
          </cell>
          <cell r="C268">
            <v>16145</v>
          </cell>
          <cell r="D268" t="str">
            <v>16145</v>
          </cell>
          <cell r="E268" t="str">
            <v>Distribution Operations Walpole</v>
          </cell>
          <cell r="H268" t="str">
            <v>120</v>
          </cell>
          <cell r="I268" t="str">
            <v>TT</v>
          </cell>
          <cell r="J268">
            <v>477542.54</v>
          </cell>
          <cell r="K268">
            <v>2348.66</v>
          </cell>
          <cell r="L268">
            <v>0</v>
          </cell>
        </row>
        <row r="269">
          <cell r="A269" t="str">
            <v>O&amp;M</v>
          </cell>
          <cell r="B269" t="str">
            <v>Driscoll,Daniel C</v>
          </cell>
          <cell r="C269">
            <v>16150</v>
          </cell>
          <cell r="D269" t="str">
            <v>16150</v>
          </cell>
          <cell r="E269" t="str">
            <v>Distribution Operations Waltham</v>
          </cell>
          <cell r="F269" t="str">
            <v>Electric Operations</v>
          </cell>
          <cell r="G269" t="str">
            <v>OLD Distribution Operations Waltham</v>
          </cell>
          <cell r="H269" t="str">
            <v>120</v>
          </cell>
          <cell r="I269" t="str">
            <v>BT</v>
          </cell>
          <cell r="J269">
            <v>325025.82</v>
          </cell>
          <cell r="K269">
            <v>899.67</v>
          </cell>
        </row>
        <row r="270">
          <cell r="A270" t="str">
            <v>O&amp;M</v>
          </cell>
          <cell r="B270" t="str">
            <v>Driscoll,Daniel C</v>
          </cell>
          <cell r="C270">
            <v>16150</v>
          </cell>
          <cell r="D270" t="str">
            <v>16150</v>
          </cell>
          <cell r="E270" t="str">
            <v>OLD Distribution Operations Waltham</v>
          </cell>
          <cell r="F270" t="str">
            <v>Electric Operations</v>
          </cell>
          <cell r="G270" t="str">
            <v>OLD Distribution Operations Waltham</v>
          </cell>
          <cell r="H270" t="str">
            <v>120</v>
          </cell>
          <cell r="I270" t="str">
            <v>BT</v>
          </cell>
          <cell r="L270">
            <v>406.89</v>
          </cell>
          <cell r="M270">
            <v>731595.38</v>
          </cell>
        </row>
        <row r="271">
          <cell r="A271" t="str">
            <v>CAP</v>
          </cell>
          <cell r="B271" t="str">
            <v>Driscoll,Daniel C</v>
          </cell>
          <cell r="C271">
            <v>16150</v>
          </cell>
          <cell r="D271" t="str">
            <v>16150</v>
          </cell>
          <cell r="E271" t="str">
            <v>Distribution Operations Waltham</v>
          </cell>
          <cell r="F271" t="str">
            <v>Electric Operations</v>
          </cell>
          <cell r="G271" t="str">
            <v>OLD Distribution Operations Waltham</v>
          </cell>
          <cell r="H271" t="str">
            <v>120</v>
          </cell>
          <cell r="I271" t="str">
            <v>CB</v>
          </cell>
          <cell r="J271">
            <v>81606.77</v>
          </cell>
        </row>
        <row r="272">
          <cell r="A272" t="str">
            <v>CAP</v>
          </cell>
          <cell r="B272" t="str">
            <v>Driscoll,Daniel C</v>
          </cell>
          <cell r="C272">
            <v>16150</v>
          </cell>
          <cell r="D272" t="str">
            <v>16150</v>
          </cell>
          <cell r="E272" t="str">
            <v>OLD Distribution Operations Waltham</v>
          </cell>
          <cell r="F272" t="str">
            <v>Electric Operations</v>
          </cell>
          <cell r="G272" t="str">
            <v>OLD Distribution Operations Waltham</v>
          </cell>
          <cell r="H272" t="str">
            <v>120</v>
          </cell>
          <cell r="I272" t="str">
            <v>CB</v>
          </cell>
          <cell r="K272">
            <v>1515.71</v>
          </cell>
          <cell r="L272">
            <v>254.3</v>
          </cell>
        </row>
        <row r="273">
          <cell r="A273" t="str">
            <v>CAP</v>
          </cell>
          <cell r="B273" t="str">
            <v>Driscoll,Daniel C</v>
          </cell>
          <cell r="C273">
            <v>16150</v>
          </cell>
          <cell r="D273" t="str">
            <v>16150</v>
          </cell>
          <cell r="E273" t="str">
            <v>Distribution Operations Waltham</v>
          </cell>
          <cell r="F273" t="str">
            <v>Electric Operations</v>
          </cell>
          <cell r="G273" t="str">
            <v>OLD Distribution Operations Waltham</v>
          </cell>
          <cell r="H273" t="str">
            <v>120</v>
          </cell>
          <cell r="I273" t="str">
            <v>CI</v>
          </cell>
          <cell r="J273">
            <v>119071.97</v>
          </cell>
        </row>
        <row r="274">
          <cell r="A274" t="str">
            <v>CAP</v>
          </cell>
          <cell r="B274" t="str">
            <v>Driscoll,Daniel C</v>
          </cell>
          <cell r="C274">
            <v>16150</v>
          </cell>
          <cell r="D274" t="str">
            <v>16150</v>
          </cell>
          <cell r="E274" t="str">
            <v>OLD Distribution Operations Waltham</v>
          </cell>
          <cell r="F274" t="str">
            <v>Electric Operations</v>
          </cell>
          <cell r="G274" t="str">
            <v>OLD Distribution Operations Waltham</v>
          </cell>
          <cell r="H274" t="str">
            <v>120</v>
          </cell>
          <cell r="I274" t="str">
            <v>CI</v>
          </cell>
          <cell r="K274">
            <v>10311.31</v>
          </cell>
          <cell r="L274">
            <v>-214370.06</v>
          </cell>
        </row>
        <row r="275">
          <cell r="A275" t="str">
            <v>CAP</v>
          </cell>
          <cell r="B275" t="str">
            <v>Driscoll,Daniel C</v>
          </cell>
          <cell r="C275">
            <v>16150</v>
          </cell>
          <cell r="D275" t="str">
            <v>16150</v>
          </cell>
          <cell r="E275" t="str">
            <v>Distribution Operations Waltham</v>
          </cell>
          <cell r="F275" t="str">
            <v>Electric Operations</v>
          </cell>
          <cell r="G275" t="str">
            <v>OLD Distribution Operations Waltham</v>
          </cell>
          <cell r="H275" t="str">
            <v>120</v>
          </cell>
          <cell r="I275" t="str">
            <v>CL</v>
          </cell>
          <cell r="J275">
            <v>189082.03</v>
          </cell>
        </row>
        <row r="276">
          <cell r="A276" t="str">
            <v>CAP</v>
          </cell>
          <cell r="B276" t="str">
            <v>Driscoll,Daniel C</v>
          </cell>
          <cell r="C276">
            <v>16150</v>
          </cell>
          <cell r="D276" t="str">
            <v>16150</v>
          </cell>
          <cell r="E276" t="str">
            <v>OLD Distribution Operations Waltham</v>
          </cell>
          <cell r="F276" t="str">
            <v>Electric Operations</v>
          </cell>
          <cell r="G276" t="str">
            <v>OLD Distribution Operations Waltham</v>
          </cell>
          <cell r="H276" t="str">
            <v>120</v>
          </cell>
          <cell r="I276" t="str">
            <v>CL</v>
          </cell>
          <cell r="K276">
            <v>3464</v>
          </cell>
          <cell r="L276">
            <v>577.91999999999996</v>
          </cell>
        </row>
        <row r="277">
          <cell r="A277" t="str">
            <v>CAP</v>
          </cell>
          <cell r="B277" t="str">
            <v>Driscoll,Daniel C</v>
          </cell>
          <cell r="C277">
            <v>16150</v>
          </cell>
          <cell r="D277" t="str">
            <v>16150</v>
          </cell>
          <cell r="E277" t="str">
            <v>Distribution Operations Waltham</v>
          </cell>
          <cell r="F277" t="str">
            <v>Electric Operations</v>
          </cell>
          <cell r="G277" t="str">
            <v>OLD Distribution Operations Waltham</v>
          </cell>
          <cell r="H277" t="str">
            <v>120</v>
          </cell>
          <cell r="I277" t="str">
            <v>CM</v>
          </cell>
          <cell r="J277">
            <v>413231.83</v>
          </cell>
        </row>
        <row r="278">
          <cell r="A278" t="str">
            <v>CAP</v>
          </cell>
          <cell r="B278" t="str">
            <v>Driscoll,Daniel C</v>
          </cell>
          <cell r="C278">
            <v>16150</v>
          </cell>
          <cell r="D278" t="str">
            <v>16150</v>
          </cell>
          <cell r="E278" t="str">
            <v>OLD Distribution Operations Waltham</v>
          </cell>
          <cell r="F278" t="str">
            <v>Electric Operations</v>
          </cell>
          <cell r="G278" t="str">
            <v>OLD Distribution Operations Waltham</v>
          </cell>
          <cell r="H278" t="str">
            <v>120</v>
          </cell>
          <cell r="I278" t="str">
            <v>CM</v>
          </cell>
          <cell r="K278">
            <v>33832.04</v>
          </cell>
          <cell r="L278">
            <v>2172.75</v>
          </cell>
        </row>
        <row r="279">
          <cell r="A279" t="str">
            <v>CAP</v>
          </cell>
          <cell r="B279" t="str">
            <v>Driscoll,Daniel C</v>
          </cell>
          <cell r="C279">
            <v>16150</v>
          </cell>
          <cell r="D279" t="str">
            <v>16150</v>
          </cell>
          <cell r="E279" t="str">
            <v>Distribution Operations Waltham</v>
          </cell>
          <cell r="F279" t="str">
            <v>Electric Operations</v>
          </cell>
          <cell r="G279" t="str">
            <v>OLD Distribution Operations Waltham</v>
          </cell>
          <cell r="H279" t="str">
            <v>120</v>
          </cell>
          <cell r="I279" t="str">
            <v>CT</v>
          </cell>
          <cell r="J279">
            <v>209179.84</v>
          </cell>
        </row>
        <row r="280">
          <cell r="A280" t="str">
            <v>CAP</v>
          </cell>
          <cell r="B280" t="str">
            <v>Driscoll,Daniel C</v>
          </cell>
          <cell r="C280">
            <v>16150</v>
          </cell>
          <cell r="D280" t="str">
            <v>16150</v>
          </cell>
          <cell r="E280" t="str">
            <v>OLD Distribution Operations Waltham</v>
          </cell>
          <cell r="F280" t="str">
            <v>Electric Operations</v>
          </cell>
          <cell r="G280" t="str">
            <v>OLD Distribution Operations Waltham</v>
          </cell>
          <cell r="H280" t="str">
            <v>120</v>
          </cell>
          <cell r="I280" t="str">
            <v>CT</v>
          </cell>
          <cell r="K280">
            <v>3613.67</v>
          </cell>
          <cell r="L280">
            <v>1718.82</v>
          </cell>
        </row>
        <row r="281">
          <cell r="A281" t="str">
            <v>O&amp;M</v>
          </cell>
          <cell r="B281" t="str">
            <v>Driscoll,Daniel C</v>
          </cell>
          <cell r="C281">
            <v>16150</v>
          </cell>
          <cell r="D281" t="str">
            <v>16150</v>
          </cell>
          <cell r="E281" t="str">
            <v>Distribution Operations Waltham</v>
          </cell>
          <cell r="F281" t="str">
            <v>Electric Operations</v>
          </cell>
          <cell r="G281" t="str">
            <v>OLD Distribution Operations Waltham</v>
          </cell>
          <cell r="H281" t="str">
            <v>120</v>
          </cell>
          <cell r="I281" t="str">
            <v>IT</v>
          </cell>
          <cell r="J281">
            <v>390575.29</v>
          </cell>
          <cell r="K281">
            <v>-5805.43</v>
          </cell>
        </row>
        <row r="282">
          <cell r="A282" t="str">
            <v>O&amp;M</v>
          </cell>
          <cell r="B282" t="str">
            <v>Driscoll,Daniel C</v>
          </cell>
          <cell r="C282">
            <v>16150</v>
          </cell>
          <cell r="D282" t="str">
            <v>16150</v>
          </cell>
          <cell r="E282" t="str">
            <v>OLD Distribution Operations Waltham</v>
          </cell>
          <cell r="F282" t="str">
            <v>Electric Operations</v>
          </cell>
          <cell r="G282" t="str">
            <v>OLD Distribution Operations Waltham</v>
          </cell>
          <cell r="H282" t="str">
            <v>120</v>
          </cell>
          <cell r="I282" t="str">
            <v>IT</v>
          </cell>
          <cell r="L282">
            <v>0</v>
          </cell>
        </row>
        <row r="283">
          <cell r="A283" t="str">
            <v>O&amp;M</v>
          </cell>
          <cell r="B283" t="str">
            <v>Driscoll,Daniel C</v>
          </cell>
          <cell r="C283">
            <v>16150</v>
          </cell>
          <cell r="D283" t="str">
            <v>16150</v>
          </cell>
          <cell r="E283" t="str">
            <v>Distribution Operations Waltham</v>
          </cell>
          <cell r="F283" t="str">
            <v>Electric Operations</v>
          </cell>
          <cell r="G283" t="str">
            <v>OLD Distribution Operations Waltham</v>
          </cell>
          <cell r="H283" t="str">
            <v>120</v>
          </cell>
          <cell r="I283" t="str">
            <v>LT</v>
          </cell>
          <cell r="J283">
            <v>873166.99</v>
          </cell>
          <cell r="K283">
            <v>3089.14</v>
          </cell>
        </row>
        <row r="284">
          <cell r="A284" t="str">
            <v>O&amp;M</v>
          </cell>
          <cell r="B284" t="str">
            <v>Driscoll,Daniel C</v>
          </cell>
          <cell r="C284">
            <v>16150</v>
          </cell>
          <cell r="D284" t="str">
            <v>16150</v>
          </cell>
          <cell r="E284" t="str">
            <v>OLD Distribution Operations Waltham</v>
          </cell>
          <cell r="F284" t="str">
            <v>Electric Operations</v>
          </cell>
          <cell r="G284" t="str">
            <v>OLD Distribution Operations Waltham</v>
          </cell>
          <cell r="H284" t="str">
            <v>120</v>
          </cell>
          <cell r="I284" t="str">
            <v>LT</v>
          </cell>
          <cell r="L284">
            <v>1162.8</v>
          </cell>
          <cell r="M284">
            <v>5108.3999999999996</v>
          </cell>
        </row>
        <row r="285">
          <cell r="A285" t="str">
            <v>O&amp;M</v>
          </cell>
          <cell r="B285" t="str">
            <v>Driscoll,Daniel C</v>
          </cell>
          <cell r="C285">
            <v>16150</v>
          </cell>
          <cell r="D285" t="str">
            <v>16150</v>
          </cell>
          <cell r="E285" t="str">
            <v>Distribution Operations Waltham</v>
          </cell>
          <cell r="F285" t="str">
            <v>Electric Operations</v>
          </cell>
          <cell r="G285" t="str">
            <v>OLD Distribution Operations Waltham</v>
          </cell>
          <cell r="H285" t="str">
            <v>120</v>
          </cell>
          <cell r="I285" t="str">
            <v>MT</v>
          </cell>
          <cell r="J285">
            <v>37975.68</v>
          </cell>
          <cell r="K285">
            <v>10079.85</v>
          </cell>
        </row>
        <row r="286">
          <cell r="A286" t="str">
            <v>O&amp;M</v>
          </cell>
          <cell r="B286" t="str">
            <v>Driscoll,Daniel C</v>
          </cell>
          <cell r="C286">
            <v>16150</v>
          </cell>
          <cell r="D286" t="str">
            <v>16150</v>
          </cell>
          <cell r="E286" t="str">
            <v>OLD Distribution Operations Waltham</v>
          </cell>
          <cell r="F286" t="str">
            <v>Electric Operations</v>
          </cell>
          <cell r="G286" t="str">
            <v>OLD Distribution Operations Waltham</v>
          </cell>
          <cell r="H286" t="str">
            <v>120</v>
          </cell>
          <cell r="I286" t="str">
            <v>MT</v>
          </cell>
        </row>
        <row r="287">
          <cell r="A287" t="str">
            <v>O&amp;M</v>
          </cell>
          <cell r="B287" t="str">
            <v>Driscoll,Daniel C</v>
          </cell>
          <cell r="C287">
            <v>16150</v>
          </cell>
          <cell r="D287" t="str">
            <v>16150</v>
          </cell>
          <cell r="E287" t="str">
            <v>Distribution Operations Waltham</v>
          </cell>
          <cell r="F287" t="str">
            <v>Electric Operations</v>
          </cell>
          <cell r="G287" t="str">
            <v>OLD Distribution Operations Waltham</v>
          </cell>
          <cell r="H287" t="str">
            <v>120</v>
          </cell>
          <cell r="I287" t="str">
            <v>OT</v>
          </cell>
          <cell r="J287">
            <v>1856.82</v>
          </cell>
          <cell r="K287">
            <v>29.08</v>
          </cell>
        </row>
        <row r="288">
          <cell r="A288" t="str">
            <v>O&amp;M</v>
          </cell>
          <cell r="B288" t="str">
            <v>Driscoll,Daniel C</v>
          </cell>
          <cell r="C288">
            <v>16150</v>
          </cell>
          <cell r="D288" t="str">
            <v>16150</v>
          </cell>
          <cell r="E288" t="str">
            <v>Distribution Operations Waltham</v>
          </cell>
          <cell r="F288" t="str">
            <v>Electric Operations</v>
          </cell>
          <cell r="G288" t="str">
            <v>OLD Distribution Operations Waltham</v>
          </cell>
          <cell r="H288" t="str">
            <v>120</v>
          </cell>
          <cell r="I288" t="str">
            <v>TT</v>
          </cell>
          <cell r="J288">
            <v>711246.94</v>
          </cell>
          <cell r="K288">
            <v>1174.72</v>
          </cell>
        </row>
        <row r="289">
          <cell r="A289" t="str">
            <v>O&amp;M</v>
          </cell>
          <cell r="B289" t="str">
            <v>Driscoll,Daniel C</v>
          </cell>
          <cell r="C289">
            <v>16150</v>
          </cell>
          <cell r="D289" t="str">
            <v>16150</v>
          </cell>
          <cell r="E289" t="str">
            <v>OLD Distribution Operations Waltham</v>
          </cell>
          <cell r="F289" t="str">
            <v>Electric Operations</v>
          </cell>
          <cell r="G289" t="str">
            <v>OLD Distribution Operations Waltham</v>
          </cell>
          <cell r="H289" t="str">
            <v>120</v>
          </cell>
          <cell r="I289" t="str">
            <v>TT</v>
          </cell>
          <cell r="L289">
            <v>0</v>
          </cell>
        </row>
        <row r="290">
          <cell r="A290" t="str">
            <v>O&amp;M</v>
          </cell>
          <cell r="C290">
            <v>16155</v>
          </cell>
          <cell r="D290" t="str">
            <v>16155</v>
          </cell>
          <cell r="E290" t="str">
            <v>Transmission Operations Framingham</v>
          </cell>
          <cell r="H290" t="str">
            <v>120</v>
          </cell>
          <cell r="I290" t="str">
            <v>BT</v>
          </cell>
          <cell r="J290">
            <v>20103.599999999999</v>
          </cell>
          <cell r="K290">
            <v>354.14</v>
          </cell>
          <cell r="L290">
            <v>187.17</v>
          </cell>
          <cell r="M290">
            <v>-16187.2</v>
          </cell>
        </row>
        <row r="291">
          <cell r="A291" t="str">
            <v>CAP</v>
          </cell>
          <cell r="C291">
            <v>16155</v>
          </cell>
          <cell r="D291" t="str">
            <v>16155</v>
          </cell>
          <cell r="E291" t="str">
            <v>Transmission Operations Framingham</v>
          </cell>
          <cell r="H291" t="str">
            <v>120</v>
          </cell>
          <cell r="I291" t="str">
            <v>CB</v>
          </cell>
          <cell r="K291">
            <v>4613.1400000000003</v>
          </cell>
        </row>
        <row r="292">
          <cell r="A292" t="str">
            <v>CAP</v>
          </cell>
          <cell r="C292">
            <v>16155</v>
          </cell>
          <cell r="D292" t="str">
            <v>16155</v>
          </cell>
          <cell r="E292" t="str">
            <v>Transmission Operations Framingham</v>
          </cell>
          <cell r="H292" t="str">
            <v>120</v>
          </cell>
          <cell r="I292" t="str">
            <v>CI</v>
          </cell>
          <cell r="K292">
            <v>724516.68</v>
          </cell>
          <cell r="L292">
            <v>11574.77</v>
          </cell>
        </row>
        <row r="293">
          <cell r="A293" t="str">
            <v>CAP</v>
          </cell>
          <cell r="C293">
            <v>16155</v>
          </cell>
          <cell r="D293" t="str">
            <v>16155</v>
          </cell>
          <cell r="E293" t="str">
            <v>Transmission Operations Framingham</v>
          </cell>
          <cell r="H293" t="str">
            <v>120</v>
          </cell>
          <cell r="I293" t="str">
            <v>CL</v>
          </cell>
          <cell r="K293">
            <v>10522.43</v>
          </cell>
          <cell r="M293">
            <v>14490.57</v>
          </cell>
        </row>
        <row r="294">
          <cell r="A294" t="str">
            <v>CAP</v>
          </cell>
          <cell r="C294">
            <v>16155</v>
          </cell>
          <cell r="D294" t="str">
            <v>16155</v>
          </cell>
          <cell r="E294" t="str">
            <v>Transmission Operations Framingham</v>
          </cell>
          <cell r="H294" t="str">
            <v>120</v>
          </cell>
          <cell r="I294" t="str">
            <v>CM</v>
          </cell>
          <cell r="K294">
            <v>283702.57</v>
          </cell>
        </row>
        <row r="295">
          <cell r="A295" t="str">
            <v>CAP</v>
          </cell>
          <cell r="C295">
            <v>16155</v>
          </cell>
          <cell r="D295" t="str">
            <v>16155</v>
          </cell>
          <cell r="E295" t="str">
            <v>Transmission Operations Framingham</v>
          </cell>
          <cell r="H295" t="str">
            <v>120</v>
          </cell>
          <cell r="I295" t="str">
            <v>CO</v>
          </cell>
          <cell r="L295">
            <v>559.75</v>
          </cell>
        </row>
        <row r="296">
          <cell r="A296" t="str">
            <v>CAP</v>
          </cell>
          <cell r="C296">
            <v>16155</v>
          </cell>
          <cell r="D296" t="str">
            <v>16155</v>
          </cell>
          <cell r="E296" t="str">
            <v>Transmission Operations Framingham</v>
          </cell>
          <cell r="H296" t="str">
            <v>120</v>
          </cell>
          <cell r="I296" t="str">
            <v>CT</v>
          </cell>
          <cell r="K296">
            <v>14670.97</v>
          </cell>
        </row>
        <row r="297">
          <cell r="A297" t="str">
            <v>O&amp;M</v>
          </cell>
          <cell r="C297">
            <v>16155</v>
          </cell>
          <cell r="D297" t="str">
            <v>16155</v>
          </cell>
          <cell r="E297" t="str">
            <v>Transmission Operations Framingham</v>
          </cell>
          <cell r="H297" t="str">
            <v>120</v>
          </cell>
          <cell r="I297" t="str">
            <v>IT</v>
          </cell>
          <cell r="J297">
            <v>15910.76</v>
          </cell>
          <cell r="K297">
            <v>1795.3</v>
          </cell>
          <cell r="L297">
            <v>25149.27</v>
          </cell>
        </row>
        <row r="298">
          <cell r="A298" t="str">
            <v>O&amp;M</v>
          </cell>
          <cell r="C298">
            <v>16155</v>
          </cell>
          <cell r="D298" t="str">
            <v>16155</v>
          </cell>
          <cell r="E298" t="str">
            <v>Transmission Operations Framingham</v>
          </cell>
          <cell r="H298" t="str">
            <v>120</v>
          </cell>
          <cell r="I298" t="str">
            <v>LT</v>
          </cell>
          <cell r="J298">
            <v>57292.17</v>
          </cell>
          <cell r="K298">
            <v>1218.22</v>
          </cell>
          <cell r="L298">
            <v>534.74</v>
          </cell>
        </row>
        <row r="299">
          <cell r="A299" t="str">
            <v>O&amp;M</v>
          </cell>
          <cell r="C299">
            <v>16155</v>
          </cell>
          <cell r="D299" t="str">
            <v>16155</v>
          </cell>
          <cell r="E299" t="str">
            <v>Transmission Operations Framingham</v>
          </cell>
          <cell r="H299" t="str">
            <v>120</v>
          </cell>
          <cell r="I299" t="str">
            <v>MT</v>
          </cell>
          <cell r="J299">
            <v>5362.28</v>
          </cell>
          <cell r="K299">
            <v>0</v>
          </cell>
        </row>
        <row r="300">
          <cell r="A300" t="str">
            <v>O&amp;M</v>
          </cell>
          <cell r="C300">
            <v>16155</v>
          </cell>
          <cell r="D300" t="str">
            <v>16155</v>
          </cell>
          <cell r="E300" t="str">
            <v>Transmission Operations Framingham</v>
          </cell>
          <cell r="H300" t="str">
            <v>120</v>
          </cell>
          <cell r="I300" t="str">
            <v>OT</v>
          </cell>
          <cell r="J300">
            <v>4751</v>
          </cell>
        </row>
        <row r="301">
          <cell r="A301" t="str">
            <v>O&amp;M</v>
          </cell>
          <cell r="C301">
            <v>16155</v>
          </cell>
          <cell r="D301" t="str">
            <v>16155</v>
          </cell>
          <cell r="E301" t="str">
            <v>Transmission Operations Framingham</v>
          </cell>
          <cell r="H301" t="str">
            <v>120</v>
          </cell>
          <cell r="I301" t="str">
            <v>TT</v>
          </cell>
          <cell r="J301">
            <v>15399.52</v>
          </cell>
          <cell r="K301">
            <v>199.44</v>
          </cell>
          <cell r="L301">
            <v>178.25</v>
          </cell>
          <cell r="M301">
            <v>25945.69</v>
          </cell>
        </row>
        <row r="302">
          <cell r="A302" t="str">
            <v>O&amp;M</v>
          </cell>
          <cell r="C302">
            <v>16160</v>
          </cell>
          <cell r="D302" t="str">
            <v>16160</v>
          </cell>
          <cell r="E302" t="str">
            <v>Transmission Operations Walpole</v>
          </cell>
          <cell r="H302" t="str">
            <v>120</v>
          </cell>
          <cell r="I302" t="str">
            <v>BT</v>
          </cell>
          <cell r="J302">
            <v>65316.11</v>
          </cell>
          <cell r="K302">
            <v>1619.43</v>
          </cell>
          <cell r="L302">
            <v>886.16</v>
          </cell>
        </row>
        <row r="303">
          <cell r="A303" t="str">
            <v>CAP</v>
          </cell>
          <cell r="C303">
            <v>16160</v>
          </cell>
          <cell r="D303" t="str">
            <v>16160</v>
          </cell>
          <cell r="E303" t="str">
            <v>Transmission Operations Walpole</v>
          </cell>
          <cell r="H303" t="str">
            <v>120</v>
          </cell>
          <cell r="I303" t="str">
            <v>CB</v>
          </cell>
          <cell r="K303">
            <v>1066.53</v>
          </cell>
          <cell r="L303">
            <v>432.93</v>
          </cell>
        </row>
        <row r="304">
          <cell r="A304" t="str">
            <v>CAP</v>
          </cell>
          <cell r="C304">
            <v>16160</v>
          </cell>
          <cell r="D304" t="str">
            <v>16160</v>
          </cell>
          <cell r="E304" t="str">
            <v>Transmission Operations Walpole</v>
          </cell>
          <cell r="H304" t="str">
            <v>120</v>
          </cell>
          <cell r="I304" t="str">
            <v>CI</v>
          </cell>
          <cell r="K304">
            <v>80566.91</v>
          </cell>
          <cell r="L304">
            <v>-54934.36</v>
          </cell>
          <cell r="M304">
            <v>3074.99</v>
          </cell>
        </row>
        <row r="305">
          <cell r="A305" t="str">
            <v>CAP</v>
          </cell>
          <cell r="C305">
            <v>16160</v>
          </cell>
          <cell r="D305" t="str">
            <v>16160</v>
          </cell>
          <cell r="E305" t="str">
            <v>Transmission Operations Walpole</v>
          </cell>
          <cell r="H305" t="str">
            <v>120</v>
          </cell>
          <cell r="I305" t="str">
            <v>CL</v>
          </cell>
          <cell r="K305">
            <v>2423.96</v>
          </cell>
          <cell r="L305">
            <v>1043.5999999999999</v>
          </cell>
        </row>
        <row r="306">
          <cell r="A306" t="str">
            <v>CAP</v>
          </cell>
          <cell r="C306">
            <v>16160</v>
          </cell>
          <cell r="D306" t="str">
            <v>16160</v>
          </cell>
          <cell r="E306" t="str">
            <v>Transmission Operations Walpole</v>
          </cell>
          <cell r="H306" t="str">
            <v>120</v>
          </cell>
          <cell r="I306" t="str">
            <v>CM</v>
          </cell>
          <cell r="K306">
            <v>7860.75</v>
          </cell>
          <cell r="L306">
            <v>16056.54</v>
          </cell>
        </row>
        <row r="307">
          <cell r="A307" t="str">
            <v>CAP</v>
          </cell>
          <cell r="C307">
            <v>16160</v>
          </cell>
          <cell r="D307" t="str">
            <v>16160</v>
          </cell>
          <cell r="E307" t="str">
            <v>Transmission Operations Walpole</v>
          </cell>
          <cell r="H307" t="str">
            <v>120</v>
          </cell>
          <cell r="I307" t="str">
            <v>CT</v>
          </cell>
          <cell r="K307">
            <v>2381.14</v>
          </cell>
          <cell r="L307">
            <v>4044.24</v>
          </cell>
        </row>
        <row r="308">
          <cell r="A308" t="str">
            <v>O&amp;M</v>
          </cell>
          <cell r="C308">
            <v>16160</v>
          </cell>
          <cell r="D308" t="str">
            <v>16160</v>
          </cell>
          <cell r="E308" t="str">
            <v>Transmission Operations Walpole</v>
          </cell>
          <cell r="H308" t="str">
            <v>120</v>
          </cell>
          <cell r="I308" t="str">
            <v>IT</v>
          </cell>
          <cell r="J308">
            <v>204651.51</v>
          </cell>
          <cell r="K308">
            <v>69376.009999999995</v>
          </cell>
          <cell r="L308">
            <v>28327.25</v>
          </cell>
        </row>
        <row r="309">
          <cell r="A309" t="str">
            <v>O&amp;M</v>
          </cell>
          <cell r="C309">
            <v>16160</v>
          </cell>
          <cell r="D309" t="str">
            <v>16160</v>
          </cell>
          <cell r="E309" t="str">
            <v>Transmission Operations Walpole</v>
          </cell>
          <cell r="H309" t="str">
            <v>120</v>
          </cell>
          <cell r="I309" t="str">
            <v>LT</v>
          </cell>
          <cell r="J309">
            <v>141698.1</v>
          </cell>
          <cell r="K309">
            <v>4760.5200000000004</v>
          </cell>
          <cell r="L309">
            <v>2538.64</v>
          </cell>
        </row>
        <row r="310">
          <cell r="A310" t="str">
            <v>O&amp;M</v>
          </cell>
          <cell r="C310">
            <v>16160</v>
          </cell>
          <cell r="D310" t="str">
            <v>16160</v>
          </cell>
          <cell r="E310" t="str">
            <v>Transmission Operations Walpole</v>
          </cell>
          <cell r="H310" t="str">
            <v>120</v>
          </cell>
          <cell r="I310" t="str">
            <v>MT</v>
          </cell>
          <cell r="J310">
            <v>-10209.94</v>
          </cell>
          <cell r="K310">
            <v>0</v>
          </cell>
          <cell r="L310">
            <v>0</v>
          </cell>
        </row>
        <row r="311">
          <cell r="A311" t="str">
            <v>O&amp;M</v>
          </cell>
          <cell r="C311">
            <v>16160</v>
          </cell>
          <cell r="D311" t="str">
            <v>16160</v>
          </cell>
          <cell r="E311" t="str">
            <v>Transmission Operations Walpole</v>
          </cell>
          <cell r="H311" t="str">
            <v>120</v>
          </cell>
          <cell r="I311" t="str">
            <v>OT</v>
          </cell>
          <cell r="J311">
            <v>136663</v>
          </cell>
        </row>
        <row r="312">
          <cell r="A312" t="str">
            <v>O&amp;M</v>
          </cell>
          <cell r="C312">
            <v>16160</v>
          </cell>
          <cell r="D312" t="str">
            <v>16160</v>
          </cell>
          <cell r="E312" t="str">
            <v>Transmission Operations Walpole</v>
          </cell>
          <cell r="H312" t="str">
            <v>120</v>
          </cell>
          <cell r="I312" t="str">
            <v>TT</v>
          </cell>
          <cell r="J312">
            <v>41137.29</v>
          </cell>
          <cell r="K312">
            <v>7141.39</v>
          </cell>
          <cell r="L312">
            <v>2796.45</v>
          </cell>
          <cell r="M312">
            <v>12267.87</v>
          </cell>
        </row>
        <row r="313">
          <cell r="A313" t="str">
            <v>O&amp;M</v>
          </cell>
          <cell r="B313" t="str">
            <v>Driscoll,Daniel C</v>
          </cell>
          <cell r="C313">
            <v>16165</v>
          </cell>
          <cell r="D313" t="str">
            <v>16165</v>
          </cell>
          <cell r="E313" t="str">
            <v>Transmission Operations Waltham</v>
          </cell>
          <cell r="F313" t="str">
            <v>Electric Operations</v>
          </cell>
          <cell r="G313" t="str">
            <v>Transmission Operations Waltham</v>
          </cell>
          <cell r="H313" t="str">
            <v>120</v>
          </cell>
          <cell r="I313" t="str">
            <v>BT</v>
          </cell>
          <cell r="J313">
            <v>18145.98</v>
          </cell>
          <cell r="K313">
            <v>221.44</v>
          </cell>
          <cell r="L313">
            <v>1871.05</v>
          </cell>
        </row>
        <row r="314">
          <cell r="A314" t="str">
            <v>CAP</v>
          </cell>
          <cell r="B314" t="str">
            <v>Driscoll,Daniel C</v>
          </cell>
          <cell r="C314">
            <v>16165</v>
          </cell>
          <cell r="D314" t="str">
            <v>16165</v>
          </cell>
          <cell r="E314" t="str">
            <v>Transmission Operations Waltham</v>
          </cell>
          <cell r="F314" t="str">
            <v>Electric Operations</v>
          </cell>
          <cell r="G314" t="str">
            <v>Transmission Operations Waltham</v>
          </cell>
          <cell r="H314" t="str">
            <v>120</v>
          </cell>
          <cell r="I314" t="str">
            <v>CB</v>
          </cell>
          <cell r="K314">
            <v>1211.7</v>
          </cell>
        </row>
        <row r="315">
          <cell r="A315" t="str">
            <v>CAP</v>
          </cell>
          <cell r="B315" t="str">
            <v>Driscoll,Daniel C</v>
          </cell>
          <cell r="C315">
            <v>16165</v>
          </cell>
          <cell r="D315" t="str">
            <v>16165</v>
          </cell>
          <cell r="E315" t="str">
            <v>Transmission Operations Waltham</v>
          </cell>
          <cell r="F315" t="str">
            <v>Electric Operations</v>
          </cell>
          <cell r="G315" t="str">
            <v>Transmission Operations Waltham</v>
          </cell>
          <cell r="H315" t="str">
            <v>120</v>
          </cell>
          <cell r="I315" t="str">
            <v>CI</v>
          </cell>
          <cell r="K315">
            <v>22216</v>
          </cell>
          <cell r="L315">
            <v>2853.2</v>
          </cell>
        </row>
        <row r="316">
          <cell r="A316" t="str">
            <v>CAP</v>
          </cell>
          <cell r="B316" t="str">
            <v>Driscoll,Daniel C</v>
          </cell>
          <cell r="C316">
            <v>16165</v>
          </cell>
          <cell r="D316" t="str">
            <v>16165</v>
          </cell>
          <cell r="E316" t="str">
            <v>Transmission Operations Waltham</v>
          </cell>
          <cell r="F316" t="str">
            <v>Electric Operations</v>
          </cell>
          <cell r="G316" t="str">
            <v>Transmission Operations Waltham</v>
          </cell>
          <cell r="H316" t="str">
            <v>120</v>
          </cell>
          <cell r="I316" t="str">
            <v>CL</v>
          </cell>
          <cell r="K316">
            <v>2839.16</v>
          </cell>
        </row>
        <row r="317">
          <cell r="A317" t="str">
            <v>CAP</v>
          </cell>
          <cell r="B317" t="str">
            <v>Driscoll,Daniel C</v>
          </cell>
          <cell r="C317">
            <v>16165</v>
          </cell>
          <cell r="D317" t="str">
            <v>16165</v>
          </cell>
          <cell r="E317" t="str">
            <v>Transmission Operations Waltham</v>
          </cell>
          <cell r="F317" t="str">
            <v>Electric Operations</v>
          </cell>
          <cell r="G317" t="str">
            <v>Transmission Operations Waltham</v>
          </cell>
          <cell r="H317" t="str">
            <v>120</v>
          </cell>
          <cell r="I317" t="str">
            <v>CT</v>
          </cell>
          <cell r="K317">
            <v>2056.2800000000002</v>
          </cell>
        </row>
        <row r="318">
          <cell r="A318" t="str">
            <v>O&amp;M</v>
          </cell>
          <cell r="B318" t="str">
            <v>Driscoll,Daniel C</v>
          </cell>
          <cell r="C318">
            <v>16165</v>
          </cell>
          <cell r="D318" t="str">
            <v>16165</v>
          </cell>
          <cell r="E318" t="str">
            <v>Transmission Operations Waltham</v>
          </cell>
          <cell r="F318" t="str">
            <v>Electric Operations</v>
          </cell>
          <cell r="G318" t="str">
            <v>Transmission Operations Waltham</v>
          </cell>
          <cell r="H318" t="str">
            <v>120</v>
          </cell>
          <cell r="I318" t="str">
            <v>IT</v>
          </cell>
          <cell r="J318">
            <v>1537.68</v>
          </cell>
          <cell r="K318">
            <v>43.56</v>
          </cell>
          <cell r="L318">
            <v>38533.54</v>
          </cell>
        </row>
        <row r="319">
          <cell r="A319" t="str">
            <v>O&amp;M</v>
          </cell>
          <cell r="B319" t="str">
            <v>Driscoll,Daniel C</v>
          </cell>
          <cell r="C319">
            <v>16165</v>
          </cell>
          <cell r="D319" t="str">
            <v>16165</v>
          </cell>
          <cell r="E319" t="str">
            <v>Transmission Operations Waltham</v>
          </cell>
          <cell r="F319" t="str">
            <v>Electric Operations</v>
          </cell>
          <cell r="G319" t="str">
            <v>Transmission Operations Waltham</v>
          </cell>
          <cell r="H319" t="str">
            <v>120</v>
          </cell>
          <cell r="I319" t="str">
            <v>LT</v>
          </cell>
          <cell r="J319">
            <v>42016.41</v>
          </cell>
          <cell r="K319">
            <v>741</v>
          </cell>
          <cell r="L319">
            <v>5367.54</v>
          </cell>
        </row>
        <row r="320">
          <cell r="A320" t="str">
            <v>O&amp;M</v>
          </cell>
          <cell r="B320" t="str">
            <v>Driscoll,Daniel C</v>
          </cell>
          <cell r="C320">
            <v>16165</v>
          </cell>
          <cell r="D320" t="str">
            <v>16165</v>
          </cell>
          <cell r="E320" t="str">
            <v>Transmission Operations Waltham</v>
          </cell>
          <cell r="F320" t="str">
            <v>Electric Operations</v>
          </cell>
          <cell r="G320" t="str">
            <v>Transmission Operations Waltham</v>
          </cell>
          <cell r="H320" t="str">
            <v>120</v>
          </cell>
          <cell r="I320" t="str">
            <v>MT</v>
          </cell>
          <cell r="K320">
            <v>0</v>
          </cell>
          <cell r="L320">
            <v>15953.17</v>
          </cell>
        </row>
        <row r="321">
          <cell r="A321" t="str">
            <v>O&amp;M</v>
          </cell>
          <cell r="B321" t="str">
            <v>Driscoll,Daniel C</v>
          </cell>
          <cell r="C321">
            <v>16165</v>
          </cell>
          <cell r="D321" t="str">
            <v>16165</v>
          </cell>
          <cell r="E321" t="str">
            <v>Transmission Operations Waltham</v>
          </cell>
          <cell r="F321" t="str">
            <v>Electric Operations</v>
          </cell>
          <cell r="G321" t="str">
            <v>Transmission Operations Waltham</v>
          </cell>
          <cell r="H321" t="str">
            <v>120</v>
          </cell>
          <cell r="I321" t="str">
            <v>OT</v>
          </cell>
          <cell r="J321">
            <v>24494</v>
          </cell>
        </row>
        <row r="322">
          <cell r="A322" t="str">
            <v>O&amp;M</v>
          </cell>
          <cell r="B322" t="str">
            <v>Driscoll,Daniel C</v>
          </cell>
          <cell r="C322">
            <v>16165</v>
          </cell>
          <cell r="D322" t="str">
            <v>16165</v>
          </cell>
          <cell r="E322" t="str">
            <v>Transmission Operations Waltham</v>
          </cell>
          <cell r="F322" t="str">
            <v>Electric Operations</v>
          </cell>
          <cell r="G322" t="str">
            <v>Transmission Operations Waltham</v>
          </cell>
          <cell r="H322" t="str">
            <v>120</v>
          </cell>
          <cell r="I322" t="str">
            <v>TT</v>
          </cell>
          <cell r="J322">
            <v>12730.01</v>
          </cell>
          <cell r="K322">
            <v>1696.86</v>
          </cell>
          <cell r="L322">
            <v>2047.79</v>
          </cell>
          <cell r="M322">
            <v>35417.29</v>
          </cell>
        </row>
        <row r="323">
          <cell r="A323" t="str">
            <v>O&amp;M</v>
          </cell>
          <cell r="C323">
            <v>16170</v>
          </cell>
          <cell r="D323" t="str">
            <v>16170</v>
          </cell>
          <cell r="E323" t="str">
            <v>Operations Mgr NB, Plym, Cape</v>
          </cell>
          <cell r="H323" t="str">
            <v>120</v>
          </cell>
          <cell r="I323" t="str">
            <v>BT</v>
          </cell>
          <cell r="J323">
            <v>1555.91</v>
          </cell>
          <cell r="K323">
            <v>3178.31</v>
          </cell>
        </row>
        <row r="324">
          <cell r="A324" t="str">
            <v>CAP</v>
          </cell>
          <cell r="C324">
            <v>16170</v>
          </cell>
          <cell r="D324" t="str">
            <v>16170</v>
          </cell>
          <cell r="E324" t="str">
            <v>OLD Operations Mgr NB, Plym, Cape</v>
          </cell>
          <cell r="H324" t="str">
            <v>120</v>
          </cell>
          <cell r="I324" t="str">
            <v>CB</v>
          </cell>
        </row>
        <row r="325">
          <cell r="A325" t="str">
            <v>CAP</v>
          </cell>
          <cell r="C325">
            <v>16170</v>
          </cell>
          <cell r="D325" t="str">
            <v>16170</v>
          </cell>
          <cell r="E325" t="str">
            <v>Operations Mgr NB, Plym, Cape</v>
          </cell>
          <cell r="H325" t="str">
            <v>120</v>
          </cell>
          <cell r="I325" t="str">
            <v>CB</v>
          </cell>
          <cell r="J325">
            <v>118.88</v>
          </cell>
        </row>
        <row r="326">
          <cell r="A326" t="str">
            <v>CAP</v>
          </cell>
          <cell r="C326">
            <v>16170</v>
          </cell>
          <cell r="D326" t="str">
            <v>16170</v>
          </cell>
          <cell r="E326" t="str">
            <v>OLD Operations Mgr NB, Plym, Cape</v>
          </cell>
          <cell r="H326" t="str">
            <v>120</v>
          </cell>
          <cell r="I326" t="str">
            <v>CL</v>
          </cell>
        </row>
        <row r="327">
          <cell r="A327" t="str">
            <v>CAP</v>
          </cell>
          <cell r="C327">
            <v>16170</v>
          </cell>
          <cell r="D327" t="str">
            <v>16170</v>
          </cell>
          <cell r="E327" t="str">
            <v>Operations Mgr NB, Plym, Cape</v>
          </cell>
          <cell r="H327" t="str">
            <v>120</v>
          </cell>
          <cell r="I327" t="str">
            <v>CL</v>
          </cell>
          <cell r="J327">
            <v>278.12</v>
          </cell>
        </row>
        <row r="328">
          <cell r="A328" t="str">
            <v>CAP</v>
          </cell>
          <cell r="C328">
            <v>16170</v>
          </cell>
          <cell r="D328" t="str">
            <v>16170</v>
          </cell>
          <cell r="E328" t="str">
            <v>Operations Mgr NB, Plym, Cape</v>
          </cell>
          <cell r="H328" t="str">
            <v>120</v>
          </cell>
          <cell r="I328" t="str">
            <v>CT</v>
          </cell>
          <cell r="J328">
            <v>231.08</v>
          </cell>
        </row>
        <row r="329">
          <cell r="A329" t="str">
            <v>O&amp;M</v>
          </cell>
          <cell r="C329">
            <v>16170</v>
          </cell>
          <cell r="D329" t="str">
            <v>16170</v>
          </cell>
          <cell r="E329" t="str">
            <v>Operations Mgr NB, Plym, Cape</v>
          </cell>
          <cell r="H329" t="str">
            <v>120</v>
          </cell>
          <cell r="I329" t="str">
            <v>IT</v>
          </cell>
          <cell r="J329">
            <v>145.78</v>
          </cell>
          <cell r="K329">
            <v>240.18</v>
          </cell>
        </row>
        <row r="330">
          <cell r="A330" t="str">
            <v>O&amp;M</v>
          </cell>
          <cell r="C330">
            <v>16170</v>
          </cell>
          <cell r="D330" t="str">
            <v>16170</v>
          </cell>
          <cell r="E330" t="str">
            <v>OLD Operations Mgr NB, Plym, Cape</v>
          </cell>
          <cell r="H330" t="str">
            <v>120</v>
          </cell>
          <cell r="I330" t="str">
            <v>LT</v>
          </cell>
          <cell r="L330">
            <v>0</v>
          </cell>
        </row>
        <row r="331">
          <cell r="A331" t="str">
            <v>O&amp;M</v>
          </cell>
          <cell r="C331">
            <v>16170</v>
          </cell>
          <cell r="D331" t="str">
            <v>16170</v>
          </cell>
          <cell r="E331" t="str">
            <v>Operations Mgr NB, Plym, Cape</v>
          </cell>
          <cell r="H331" t="str">
            <v>120</v>
          </cell>
          <cell r="I331" t="str">
            <v>LT</v>
          </cell>
          <cell r="J331">
            <v>4492.92</v>
          </cell>
          <cell r="K331">
            <v>9115.11</v>
          </cell>
        </row>
        <row r="332">
          <cell r="A332" t="str">
            <v>O&amp;M</v>
          </cell>
          <cell r="C332">
            <v>16170</v>
          </cell>
          <cell r="D332" t="str">
            <v>16170</v>
          </cell>
          <cell r="E332" t="str">
            <v>OLD Operations Mgr NB, Plym, Cape</v>
          </cell>
          <cell r="H332" t="str">
            <v>120</v>
          </cell>
          <cell r="I332" t="str">
            <v>MT</v>
          </cell>
          <cell r="L332">
            <v>2.35</v>
          </cell>
        </row>
        <row r="333">
          <cell r="A333" t="str">
            <v>O&amp;M</v>
          </cell>
          <cell r="C333">
            <v>16170</v>
          </cell>
          <cell r="D333" t="str">
            <v>16170</v>
          </cell>
          <cell r="E333" t="str">
            <v>Operations Mgr NB, Plym, Cape</v>
          </cell>
          <cell r="H333" t="str">
            <v>120</v>
          </cell>
          <cell r="I333" t="str">
            <v>MT</v>
          </cell>
          <cell r="J333">
            <v>3909.31</v>
          </cell>
          <cell r="K333">
            <v>1044.6600000000001</v>
          </cell>
          <cell r="M333">
            <v>25256.68</v>
          </cell>
        </row>
        <row r="334">
          <cell r="A334" t="str">
            <v>O&amp;M</v>
          </cell>
          <cell r="C334">
            <v>16170</v>
          </cell>
          <cell r="D334" t="str">
            <v>16170</v>
          </cell>
          <cell r="E334" t="str">
            <v>Operations Mgr NB, Plym, Cape</v>
          </cell>
          <cell r="H334" t="str">
            <v>120</v>
          </cell>
          <cell r="I334" t="str">
            <v>TT</v>
          </cell>
          <cell r="K334">
            <v>1478.48</v>
          </cell>
          <cell r="M334">
            <v>5506.6</v>
          </cell>
        </row>
        <row r="335">
          <cell r="A335" t="str">
            <v>O&amp;M</v>
          </cell>
          <cell r="C335">
            <v>16175</v>
          </cell>
          <cell r="D335" t="str">
            <v>16175</v>
          </cell>
          <cell r="E335" t="str">
            <v>Distribution Operations New Bedford</v>
          </cell>
          <cell r="H335" t="str">
            <v>120</v>
          </cell>
          <cell r="I335" t="str">
            <v>BT</v>
          </cell>
          <cell r="J335">
            <v>34.65</v>
          </cell>
        </row>
        <row r="336">
          <cell r="A336" t="str">
            <v>CAP</v>
          </cell>
          <cell r="C336">
            <v>16175</v>
          </cell>
          <cell r="D336" t="str">
            <v>16175</v>
          </cell>
          <cell r="E336" t="str">
            <v>Distribution Operations New Bedford</v>
          </cell>
          <cell r="H336" t="str">
            <v>120</v>
          </cell>
          <cell r="I336" t="str">
            <v>CT</v>
          </cell>
          <cell r="J336">
            <v>0.09</v>
          </cell>
        </row>
        <row r="337">
          <cell r="A337" t="str">
            <v>CAP</v>
          </cell>
          <cell r="C337">
            <v>16175</v>
          </cell>
          <cell r="D337" t="str">
            <v>16175</v>
          </cell>
          <cell r="E337" t="str">
            <v>Old Distribution Ops New Bedford</v>
          </cell>
          <cell r="H337" t="str">
            <v>120</v>
          </cell>
          <cell r="I337" t="str">
            <v>CT</v>
          </cell>
          <cell r="K337">
            <v>184</v>
          </cell>
        </row>
        <row r="338">
          <cell r="A338" t="str">
            <v>O&amp;M</v>
          </cell>
          <cell r="C338">
            <v>16175</v>
          </cell>
          <cell r="D338" t="str">
            <v>16175</v>
          </cell>
          <cell r="E338" t="str">
            <v>Distribution Operations New Bedford</v>
          </cell>
          <cell r="H338" t="str">
            <v>120</v>
          </cell>
          <cell r="I338" t="str">
            <v>IT</v>
          </cell>
          <cell r="J338">
            <v>2019.75</v>
          </cell>
        </row>
        <row r="339">
          <cell r="A339" t="str">
            <v>O&amp;M</v>
          </cell>
          <cell r="C339">
            <v>16175</v>
          </cell>
          <cell r="D339" t="str">
            <v>16175</v>
          </cell>
          <cell r="E339" t="str">
            <v>Distribution Operations New Bedford</v>
          </cell>
          <cell r="H339" t="str">
            <v>120</v>
          </cell>
          <cell r="I339" t="str">
            <v>LT</v>
          </cell>
          <cell r="J339">
            <v>99</v>
          </cell>
          <cell r="K339">
            <v>589.29999999999995</v>
          </cell>
        </row>
        <row r="340">
          <cell r="A340" t="str">
            <v>O&amp;M</v>
          </cell>
          <cell r="C340">
            <v>16175</v>
          </cell>
          <cell r="D340" t="str">
            <v>16175</v>
          </cell>
          <cell r="E340" t="str">
            <v>Distribution Operations New Bedford</v>
          </cell>
          <cell r="H340" t="str">
            <v>120</v>
          </cell>
          <cell r="I340" t="str">
            <v>MT</v>
          </cell>
          <cell r="J340">
            <v>329.98</v>
          </cell>
        </row>
        <row r="341">
          <cell r="A341" t="str">
            <v>O&amp;M</v>
          </cell>
          <cell r="C341">
            <v>16175</v>
          </cell>
          <cell r="D341" t="str">
            <v>16175</v>
          </cell>
          <cell r="E341" t="str">
            <v>Distribution Operations New Bedford</v>
          </cell>
          <cell r="H341" t="str">
            <v>120</v>
          </cell>
          <cell r="I341" t="str">
            <v>OT</v>
          </cell>
          <cell r="J341">
            <v>2560.36</v>
          </cell>
          <cell r="K341">
            <v>223.87</v>
          </cell>
        </row>
        <row r="342">
          <cell r="A342" t="str">
            <v>O&amp;M</v>
          </cell>
          <cell r="C342">
            <v>16175</v>
          </cell>
          <cell r="D342" t="str">
            <v>16175</v>
          </cell>
          <cell r="E342" t="str">
            <v>Old Distribution Ops New Bedford</v>
          </cell>
          <cell r="H342" t="str">
            <v>120</v>
          </cell>
          <cell r="I342" t="str">
            <v>OT</v>
          </cell>
          <cell r="L342">
            <v>201</v>
          </cell>
        </row>
        <row r="343">
          <cell r="A343" t="str">
            <v>O&amp;M</v>
          </cell>
          <cell r="C343">
            <v>16175</v>
          </cell>
          <cell r="D343" t="str">
            <v>16175</v>
          </cell>
          <cell r="E343" t="str">
            <v>Distribution Operations New Bedford</v>
          </cell>
          <cell r="H343" t="str">
            <v>120</v>
          </cell>
          <cell r="I343" t="str">
            <v>TT</v>
          </cell>
          <cell r="J343">
            <v>2220.88</v>
          </cell>
          <cell r="K343">
            <v>621.29999999999995</v>
          </cell>
          <cell r="M343">
            <v>5817.63</v>
          </cell>
        </row>
        <row r="344">
          <cell r="A344" t="str">
            <v>O&amp;M</v>
          </cell>
          <cell r="C344">
            <v>16180</v>
          </cell>
          <cell r="D344" t="str">
            <v>16180</v>
          </cell>
          <cell r="E344" t="str">
            <v>Distribution Operations Plymouth</v>
          </cell>
          <cell r="H344" t="str">
            <v>120</v>
          </cell>
          <cell r="I344" t="str">
            <v>BT</v>
          </cell>
          <cell r="J344">
            <v>159.04</v>
          </cell>
        </row>
        <row r="345">
          <cell r="A345" t="str">
            <v>O&amp;M</v>
          </cell>
          <cell r="C345">
            <v>16180</v>
          </cell>
          <cell r="D345" t="str">
            <v>16180</v>
          </cell>
          <cell r="E345" t="str">
            <v>Distribution Operations Plymouth</v>
          </cell>
          <cell r="H345" t="str">
            <v>120</v>
          </cell>
          <cell r="I345" t="str">
            <v>IT</v>
          </cell>
          <cell r="J345">
            <v>2029.17</v>
          </cell>
          <cell r="K345">
            <v>0</v>
          </cell>
          <cell r="M345">
            <v>0</v>
          </cell>
        </row>
        <row r="346">
          <cell r="A346" t="str">
            <v>O&amp;M</v>
          </cell>
          <cell r="C346">
            <v>16180</v>
          </cell>
          <cell r="D346" t="str">
            <v>16180</v>
          </cell>
          <cell r="E346" t="str">
            <v>Distribution Operations Plymouth</v>
          </cell>
          <cell r="H346" t="str">
            <v>120</v>
          </cell>
          <cell r="I346" t="str">
            <v>LT</v>
          </cell>
          <cell r="J346">
            <v>464.8</v>
          </cell>
        </row>
        <row r="347">
          <cell r="A347" t="str">
            <v>O&amp;M</v>
          </cell>
          <cell r="C347">
            <v>16180</v>
          </cell>
          <cell r="D347" t="str">
            <v>16180</v>
          </cell>
          <cell r="E347" t="str">
            <v>Distribution Operations Plymouth</v>
          </cell>
          <cell r="H347" t="str">
            <v>120</v>
          </cell>
          <cell r="I347" t="str">
            <v>TT</v>
          </cell>
          <cell r="J347">
            <v>1430.07</v>
          </cell>
          <cell r="M347">
            <v>1609.84</v>
          </cell>
        </row>
        <row r="348">
          <cell r="A348" t="str">
            <v>O&amp;M</v>
          </cell>
          <cell r="C348">
            <v>16185</v>
          </cell>
          <cell r="D348" t="str">
            <v>16185</v>
          </cell>
          <cell r="E348" t="str">
            <v>Distribution Operations Cape and Vineyard</v>
          </cell>
          <cell r="H348" t="str">
            <v>120</v>
          </cell>
          <cell r="I348" t="str">
            <v>BT</v>
          </cell>
          <cell r="J348">
            <v>621.72</v>
          </cell>
          <cell r="M348">
            <v>-10.51</v>
          </cell>
        </row>
        <row r="349">
          <cell r="A349" t="str">
            <v>O&amp;M</v>
          </cell>
          <cell r="C349">
            <v>16185</v>
          </cell>
          <cell r="D349" t="str">
            <v>16185</v>
          </cell>
          <cell r="E349" t="str">
            <v>Distribution Operations Cape and Vineyard</v>
          </cell>
          <cell r="H349" t="str">
            <v>120</v>
          </cell>
          <cell r="I349" t="str">
            <v>IT</v>
          </cell>
          <cell r="J349">
            <v>181.37</v>
          </cell>
          <cell r="K349">
            <v>0.52</v>
          </cell>
        </row>
        <row r="350">
          <cell r="A350" t="str">
            <v>O&amp;M</v>
          </cell>
          <cell r="C350">
            <v>16185</v>
          </cell>
          <cell r="D350" t="str">
            <v>16185</v>
          </cell>
          <cell r="E350" t="str">
            <v>Distribution Operations Cape and Vineyard</v>
          </cell>
          <cell r="H350" t="str">
            <v>120</v>
          </cell>
          <cell r="I350" t="str">
            <v>LT</v>
          </cell>
          <cell r="J350">
            <v>1920.68</v>
          </cell>
          <cell r="K350">
            <v>1240.79</v>
          </cell>
        </row>
        <row r="351">
          <cell r="A351" t="str">
            <v>O&amp;M</v>
          </cell>
          <cell r="C351">
            <v>16185</v>
          </cell>
          <cell r="D351" t="str">
            <v>16185</v>
          </cell>
          <cell r="E351" t="str">
            <v>Distribution Operations Cape and Vineyard</v>
          </cell>
          <cell r="H351" t="str">
            <v>120</v>
          </cell>
          <cell r="I351" t="str">
            <v>OT</v>
          </cell>
          <cell r="J351">
            <v>2237.87</v>
          </cell>
        </row>
        <row r="352">
          <cell r="A352" t="str">
            <v>O&amp;M</v>
          </cell>
          <cell r="C352">
            <v>16185</v>
          </cell>
          <cell r="D352" t="str">
            <v>16185</v>
          </cell>
          <cell r="E352" t="str">
            <v>Distribution Operations Cape and Vineyard</v>
          </cell>
          <cell r="H352" t="str">
            <v>120</v>
          </cell>
          <cell r="I352" t="str">
            <v>TT</v>
          </cell>
          <cell r="J352">
            <v>447</v>
          </cell>
        </row>
        <row r="353">
          <cell r="A353" t="str">
            <v>O&amp;M</v>
          </cell>
          <cell r="B353" t="str">
            <v>Sullivan,Stephen T</v>
          </cell>
          <cell r="C353">
            <v>16190</v>
          </cell>
          <cell r="D353" t="str">
            <v>16190</v>
          </cell>
          <cell r="E353" t="str">
            <v>Transmission Operations New Bedford</v>
          </cell>
          <cell r="F353" t="str">
            <v>Electric Operations</v>
          </cell>
          <cell r="G353" t="str">
            <v>Transmission Operations New Bedford</v>
          </cell>
          <cell r="H353" t="str">
            <v>120</v>
          </cell>
          <cell r="I353" t="str">
            <v>BT</v>
          </cell>
          <cell r="J353">
            <v>192.18</v>
          </cell>
        </row>
        <row r="354">
          <cell r="A354" t="str">
            <v>CAP</v>
          </cell>
          <cell r="B354" t="str">
            <v>Sullivan,Stephen T</v>
          </cell>
          <cell r="C354">
            <v>16190</v>
          </cell>
          <cell r="D354" t="str">
            <v>16190</v>
          </cell>
          <cell r="E354" t="str">
            <v>Transmission Operations New Bedford</v>
          </cell>
          <cell r="F354" t="str">
            <v>Electric Operations</v>
          </cell>
          <cell r="G354" t="str">
            <v>Transmission Operations New Bedford</v>
          </cell>
          <cell r="H354" t="str">
            <v>120</v>
          </cell>
          <cell r="I354" t="str">
            <v>CI</v>
          </cell>
          <cell r="K354">
            <v>11893.45</v>
          </cell>
        </row>
        <row r="355">
          <cell r="A355" t="str">
            <v>O&amp;M</v>
          </cell>
          <cell r="B355" t="str">
            <v>Sullivan,Stephen T</v>
          </cell>
          <cell r="C355">
            <v>16190</v>
          </cell>
          <cell r="D355" t="str">
            <v>16190</v>
          </cell>
          <cell r="E355" t="str">
            <v>Transmission Operations New Bedford</v>
          </cell>
          <cell r="F355" t="str">
            <v>Electric Operations</v>
          </cell>
          <cell r="G355" t="str">
            <v>Transmission Operations New Bedford</v>
          </cell>
          <cell r="H355" t="str">
            <v>120</v>
          </cell>
          <cell r="I355" t="str">
            <v>IT</v>
          </cell>
          <cell r="K355">
            <v>52357.33</v>
          </cell>
          <cell r="L355">
            <v>179939.58</v>
          </cell>
        </row>
        <row r="356">
          <cell r="A356" t="str">
            <v>O&amp;M</v>
          </cell>
          <cell r="B356" t="str">
            <v>Sullivan,Stephen T</v>
          </cell>
          <cell r="C356">
            <v>16190</v>
          </cell>
          <cell r="D356" t="str">
            <v>16190</v>
          </cell>
          <cell r="E356" t="str">
            <v>Transmission Operations New Bedford</v>
          </cell>
          <cell r="F356" t="str">
            <v>Electric Operations</v>
          </cell>
          <cell r="G356" t="str">
            <v>Transmission Operations New Bedford</v>
          </cell>
          <cell r="H356" t="str">
            <v>120</v>
          </cell>
          <cell r="I356" t="str">
            <v>LT</v>
          </cell>
          <cell r="J356">
            <v>613.63</v>
          </cell>
        </row>
        <row r="357">
          <cell r="A357" t="str">
            <v>O&amp;M</v>
          </cell>
          <cell r="B357" t="str">
            <v>Kearns, Robert A</v>
          </cell>
          <cell r="C357">
            <v>16200</v>
          </cell>
          <cell r="D357" t="str">
            <v>16200</v>
          </cell>
          <cell r="E357" t="str">
            <v>H8 - LEADERSHIP MASTER PROCESSXXX</v>
          </cell>
          <cell r="F357" t="str">
            <v>Electric Operations</v>
          </cell>
          <cell r="G357" t="str">
            <v>Project Management</v>
          </cell>
          <cell r="H357" t="str">
            <v>120</v>
          </cell>
          <cell r="I357" t="str">
            <v>BT</v>
          </cell>
          <cell r="J357">
            <v>1831.65</v>
          </cell>
          <cell r="M357">
            <v>-48.72</v>
          </cell>
        </row>
        <row r="358">
          <cell r="A358" t="str">
            <v>O&amp;M</v>
          </cell>
          <cell r="B358" t="str">
            <v>Kearns, Robert A</v>
          </cell>
          <cell r="C358">
            <v>16200</v>
          </cell>
          <cell r="D358" t="str">
            <v>16200</v>
          </cell>
          <cell r="E358" t="str">
            <v>H8 - LEADERSHIP MASTER PROCESSXXX</v>
          </cell>
          <cell r="F358" t="str">
            <v>Electric Operations</v>
          </cell>
          <cell r="G358" t="str">
            <v>Project Management</v>
          </cell>
          <cell r="H358" t="str">
            <v>120</v>
          </cell>
          <cell r="I358" t="str">
            <v>IT</v>
          </cell>
          <cell r="J358">
            <v>611.4</v>
          </cell>
        </row>
        <row r="359">
          <cell r="A359" t="str">
            <v>O&amp;M</v>
          </cell>
          <cell r="B359" t="str">
            <v>Kearns, Robert A</v>
          </cell>
          <cell r="C359">
            <v>16200</v>
          </cell>
          <cell r="D359" t="str">
            <v>16200</v>
          </cell>
          <cell r="E359" t="str">
            <v>Project Management</v>
          </cell>
          <cell r="F359" t="str">
            <v>Electric Operations</v>
          </cell>
          <cell r="G359" t="str">
            <v>Project Management</v>
          </cell>
          <cell r="H359" t="str">
            <v>120</v>
          </cell>
          <cell r="I359" t="str">
            <v>IT</v>
          </cell>
        </row>
        <row r="360">
          <cell r="A360" t="str">
            <v>O&amp;M</v>
          </cell>
          <cell r="B360" t="str">
            <v>Kearns, Robert A</v>
          </cell>
          <cell r="C360">
            <v>16200</v>
          </cell>
          <cell r="D360" t="str">
            <v>16200</v>
          </cell>
          <cell r="E360" t="str">
            <v>H8 - LEADERSHIP MASTER PROCESSXXX</v>
          </cell>
          <cell r="F360" t="str">
            <v>Electric Operations</v>
          </cell>
          <cell r="G360" t="str">
            <v>Project Management</v>
          </cell>
          <cell r="H360" t="str">
            <v>120</v>
          </cell>
          <cell r="I360" t="str">
            <v>LT</v>
          </cell>
          <cell r="J360">
            <v>5233.4399999999996</v>
          </cell>
        </row>
        <row r="361">
          <cell r="A361" t="str">
            <v>O&amp;M</v>
          </cell>
          <cell r="B361" t="str">
            <v>Kearns, Robert A</v>
          </cell>
          <cell r="C361">
            <v>16200</v>
          </cell>
          <cell r="D361" t="str">
            <v>16200</v>
          </cell>
          <cell r="E361" t="str">
            <v>H8 - LEADERSHIP MASTER PROCESSXXX</v>
          </cell>
          <cell r="F361" t="str">
            <v>Electric Operations</v>
          </cell>
          <cell r="G361" t="str">
            <v>Project Management</v>
          </cell>
          <cell r="H361" t="str">
            <v>120</v>
          </cell>
          <cell r="I361" t="str">
            <v>OT</v>
          </cell>
          <cell r="J361">
            <v>80.8</v>
          </cell>
        </row>
        <row r="362">
          <cell r="A362" t="str">
            <v>O&amp;M</v>
          </cell>
          <cell r="B362" t="str">
            <v>Sullivan,Stephen T</v>
          </cell>
          <cell r="C362">
            <v>16205</v>
          </cell>
          <cell r="D362" t="str">
            <v>16205</v>
          </cell>
          <cell r="E362" t="str">
            <v>Transmission Operations Cape and Vineyard</v>
          </cell>
          <cell r="F362" t="str">
            <v>Electric Operations</v>
          </cell>
          <cell r="G362" t="str">
            <v>Transmission Operations Cape and Vineyard</v>
          </cell>
          <cell r="H362" t="str">
            <v>120</v>
          </cell>
          <cell r="I362" t="str">
            <v>BT</v>
          </cell>
          <cell r="J362">
            <v>254.48</v>
          </cell>
        </row>
        <row r="363">
          <cell r="A363" t="str">
            <v>CAP</v>
          </cell>
          <cell r="B363" t="str">
            <v>Sullivan,Stephen T</v>
          </cell>
          <cell r="C363">
            <v>16205</v>
          </cell>
          <cell r="D363" t="str">
            <v>16205</v>
          </cell>
          <cell r="E363" t="str">
            <v>Transmission Operations Cape and Vineyard</v>
          </cell>
          <cell r="F363" t="str">
            <v>Electric Operations</v>
          </cell>
          <cell r="G363" t="str">
            <v>Transmission Operations Cape and Vineyard</v>
          </cell>
          <cell r="H363" t="str">
            <v>120</v>
          </cell>
          <cell r="I363" t="str">
            <v>CB</v>
          </cell>
          <cell r="J363">
            <v>94.83</v>
          </cell>
          <cell r="K363">
            <v>510.4</v>
          </cell>
        </row>
        <row r="364">
          <cell r="A364" t="str">
            <v>CAP</v>
          </cell>
          <cell r="B364" t="str">
            <v>Sullivan,Stephen T</v>
          </cell>
          <cell r="C364">
            <v>16205</v>
          </cell>
          <cell r="D364" t="str">
            <v>16205</v>
          </cell>
          <cell r="E364" t="str">
            <v>Transmission Operations Cape and Vineyard</v>
          </cell>
          <cell r="F364" t="str">
            <v>Electric Operations</v>
          </cell>
          <cell r="G364" t="str">
            <v>Transmission Operations Cape and Vineyard</v>
          </cell>
          <cell r="H364" t="str">
            <v>120</v>
          </cell>
          <cell r="I364" t="str">
            <v>CL</v>
          </cell>
          <cell r="J364">
            <v>215.52</v>
          </cell>
          <cell r="K364">
            <v>1160</v>
          </cell>
        </row>
        <row r="365">
          <cell r="A365" t="str">
            <v>O&amp;M</v>
          </cell>
          <cell r="B365" t="str">
            <v>Sullivan,Stephen T</v>
          </cell>
          <cell r="C365">
            <v>16205</v>
          </cell>
          <cell r="D365" t="str">
            <v>16205</v>
          </cell>
          <cell r="E365" t="str">
            <v>Transmission Operations Cape and Vineyard</v>
          </cell>
          <cell r="F365" t="str">
            <v>Electric Operations</v>
          </cell>
          <cell r="G365" t="str">
            <v>Transmission Operations Cape and Vineyard</v>
          </cell>
          <cell r="H365" t="str">
            <v>120</v>
          </cell>
          <cell r="I365" t="str">
            <v>IT</v>
          </cell>
          <cell r="J365">
            <v>2437.5</v>
          </cell>
          <cell r="L365">
            <v>6600</v>
          </cell>
        </row>
        <row r="366">
          <cell r="A366" t="str">
            <v>O&amp;M</v>
          </cell>
          <cell r="B366" t="str">
            <v>Sullivan,Stephen T</v>
          </cell>
          <cell r="C366">
            <v>16205</v>
          </cell>
          <cell r="D366" t="str">
            <v>16205</v>
          </cell>
          <cell r="E366" t="str">
            <v>Transmission Operations Cape and Vineyard</v>
          </cell>
          <cell r="F366" t="str">
            <v>Electric Operations</v>
          </cell>
          <cell r="G366" t="str">
            <v>Transmission Operations Cape and Vineyard</v>
          </cell>
          <cell r="H366" t="str">
            <v>120</v>
          </cell>
          <cell r="I366" t="str">
            <v>LT</v>
          </cell>
          <cell r="J366">
            <v>727.06</v>
          </cell>
        </row>
        <row r="367">
          <cell r="A367" t="str">
            <v>O&amp;M</v>
          </cell>
          <cell r="B367" t="str">
            <v>Sullivan,Stephen T</v>
          </cell>
          <cell r="C367">
            <v>16205</v>
          </cell>
          <cell r="D367" t="str">
            <v>16205</v>
          </cell>
          <cell r="E367" t="str">
            <v>Transmission Operations Cape and Vineyard</v>
          </cell>
          <cell r="F367" t="str">
            <v>Electric Operations</v>
          </cell>
          <cell r="G367" t="str">
            <v>Transmission Operations Cape and Vineyard</v>
          </cell>
          <cell r="H367" t="str">
            <v>120</v>
          </cell>
          <cell r="I367" t="str">
            <v>OT</v>
          </cell>
          <cell r="L367">
            <v>1666.92</v>
          </cell>
        </row>
        <row r="368">
          <cell r="A368" t="str">
            <v>O&amp;M</v>
          </cell>
          <cell r="B368" t="str">
            <v>Boudreau, Donald M</v>
          </cell>
          <cell r="C368">
            <v>16210</v>
          </cell>
          <cell r="D368" t="str">
            <v>16210</v>
          </cell>
          <cell r="E368" t="str">
            <v>Network Services, VP</v>
          </cell>
          <cell r="F368" t="str">
            <v>Electric Operations</v>
          </cell>
          <cell r="G368" t="str">
            <v>Electric Service</v>
          </cell>
          <cell r="H368" t="str">
            <v>120</v>
          </cell>
          <cell r="I368" t="str">
            <v>BT</v>
          </cell>
          <cell r="J368">
            <v>36.26</v>
          </cell>
          <cell r="M368">
            <v>-387.85</v>
          </cell>
        </row>
        <row r="369">
          <cell r="A369" t="str">
            <v>O&amp;M</v>
          </cell>
          <cell r="B369" t="str">
            <v>Boudreau, Donald M</v>
          </cell>
          <cell r="C369">
            <v>16210</v>
          </cell>
          <cell r="D369" t="str">
            <v>16210</v>
          </cell>
          <cell r="E369" t="str">
            <v>Electric Service</v>
          </cell>
          <cell r="F369" t="str">
            <v>Electric Operations</v>
          </cell>
          <cell r="G369" t="str">
            <v>Electric Service</v>
          </cell>
          <cell r="H369" t="str">
            <v>120</v>
          </cell>
          <cell r="I369" t="str">
            <v>IT</v>
          </cell>
        </row>
        <row r="370">
          <cell r="A370" t="str">
            <v>O&amp;M</v>
          </cell>
          <cell r="B370" t="str">
            <v>Boudreau, Donald M</v>
          </cell>
          <cell r="C370">
            <v>16210</v>
          </cell>
          <cell r="D370" t="str">
            <v>16210</v>
          </cell>
          <cell r="E370" t="str">
            <v>Network Services, VP</v>
          </cell>
          <cell r="F370" t="str">
            <v>Electric Operations</v>
          </cell>
          <cell r="G370" t="str">
            <v>Electric Service</v>
          </cell>
          <cell r="H370" t="str">
            <v>120</v>
          </cell>
          <cell r="I370" t="str">
            <v>IT</v>
          </cell>
          <cell r="J370">
            <v>643.5</v>
          </cell>
        </row>
        <row r="371">
          <cell r="A371" t="str">
            <v>O&amp;M</v>
          </cell>
          <cell r="B371" t="str">
            <v>Boudreau, Donald M</v>
          </cell>
          <cell r="C371">
            <v>16210</v>
          </cell>
          <cell r="D371" t="str">
            <v>16210</v>
          </cell>
          <cell r="E371" t="str">
            <v>Network Services, VP</v>
          </cell>
          <cell r="F371" t="str">
            <v>Electric Operations</v>
          </cell>
          <cell r="G371" t="str">
            <v>Electric Service</v>
          </cell>
          <cell r="H371" t="str">
            <v>120</v>
          </cell>
          <cell r="I371" t="str">
            <v>LT</v>
          </cell>
          <cell r="J371">
            <v>103.6</v>
          </cell>
        </row>
        <row r="372">
          <cell r="A372" t="str">
            <v>O&amp;M</v>
          </cell>
          <cell r="B372" t="str">
            <v>Boudreau, Donald M</v>
          </cell>
          <cell r="C372">
            <v>16210</v>
          </cell>
          <cell r="D372" t="str">
            <v>16210</v>
          </cell>
          <cell r="E372" t="str">
            <v>Electric Service</v>
          </cell>
          <cell r="F372" t="str">
            <v>Electric Operations</v>
          </cell>
          <cell r="G372" t="str">
            <v>Electric Service</v>
          </cell>
          <cell r="H372" t="str">
            <v>120</v>
          </cell>
          <cell r="I372" t="str">
            <v>MT</v>
          </cell>
        </row>
        <row r="373">
          <cell r="A373" t="str">
            <v>O&amp;M</v>
          </cell>
          <cell r="B373" t="str">
            <v>Kearns, Robert A</v>
          </cell>
          <cell r="C373">
            <v>16215</v>
          </cell>
          <cell r="D373" t="str">
            <v>16215</v>
          </cell>
          <cell r="E373" t="str">
            <v>Vegetation Management</v>
          </cell>
          <cell r="F373" t="str">
            <v>Electric Operations</v>
          </cell>
          <cell r="G373" t="str">
            <v>Vegetation Management</v>
          </cell>
          <cell r="H373" t="str">
            <v>120</v>
          </cell>
          <cell r="I373" t="str">
            <v>BT</v>
          </cell>
          <cell r="J373">
            <v>21362.28</v>
          </cell>
          <cell r="K373">
            <v>37648.36</v>
          </cell>
          <cell r="L373">
            <v>15675.04</v>
          </cell>
        </row>
        <row r="374">
          <cell r="A374" t="str">
            <v>CAP</v>
          </cell>
          <cell r="B374" t="str">
            <v>Kearns, Robert A</v>
          </cell>
          <cell r="C374">
            <v>16215</v>
          </cell>
          <cell r="D374" t="str">
            <v>16215</v>
          </cell>
          <cell r="E374" t="str">
            <v>Vegetation Management</v>
          </cell>
          <cell r="F374" t="str">
            <v>Electric Operations</v>
          </cell>
          <cell r="G374" t="str">
            <v>Vegetation Management</v>
          </cell>
          <cell r="H374" t="str">
            <v>120</v>
          </cell>
          <cell r="I374" t="str">
            <v>CI</v>
          </cell>
        </row>
        <row r="375">
          <cell r="A375" t="str">
            <v>O&amp;M</v>
          </cell>
          <cell r="B375" t="str">
            <v>Kearns, Robert A</v>
          </cell>
          <cell r="C375">
            <v>16215</v>
          </cell>
          <cell r="D375" t="str">
            <v>16215</v>
          </cell>
          <cell r="E375" t="str">
            <v>Vegetation Management</v>
          </cell>
          <cell r="F375" t="str">
            <v>Electric Operations</v>
          </cell>
          <cell r="G375" t="str">
            <v>Vegetation Management</v>
          </cell>
          <cell r="H375" t="str">
            <v>120</v>
          </cell>
          <cell r="I375" t="str">
            <v>IT</v>
          </cell>
          <cell r="J375">
            <v>2089097.89</v>
          </cell>
          <cell r="K375">
            <v>2433754.5499999998</v>
          </cell>
          <cell r="L375">
            <v>3120719.91</v>
          </cell>
        </row>
        <row r="376">
          <cell r="A376" t="str">
            <v>O&amp;M</v>
          </cell>
          <cell r="B376" t="str">
            <v>Kearns, Robert A</v>
          </cell>
          <cell r="C376">
            <v>16215</v>
          </cell>
          <cell r="D376" t="str">
            <v>16215</v>
          </cell>
          <cell r="E376" t="str">
            <v>Vegetation Management</v>
          </cell>
          <cell r="F376" t="str">
            <v>Electric Operations</v>
          </cell>
          <cell r="G376" t="str">
            <v>Vegetation Management</v>
          </cell>
          <cell r="H376" t="str">
            <v>120</v>
          </cell>
          <cell r="I376" t="str">
            <v>LT</v>
          </cell>
          <cell r="J376">
            <v>61388.91</v>
          </cell>
          <cell r="K376">
            <v>107553.17</v>
          </cell>
          <cell r="L376">
            <v>43901.57</v>
          </cell>
        </row>
        <row r="377">
          <cell r="A377" t="str">
            <v>O&amp;M</v>
          </cell>
          <cell r="B377" t="str">
            <v>Kearns, Robert A</v>
          </cell>
          <cell r="C377">
            <v>16215</v>
          </cell>
          <cell r="D377" t="str">
            <v>16215</v>
          </cell>
          <cell r="E377" t="str">
            <v>Vegetation Management</v>
          </cell>
          <cell r="F377" t="str">
            <v>Electric Operations</v>
          </cell>
          <cell r="G377" t="str">
            <v>Vegetation Management</v>
          </cell>
          <cell r="H377" t="str">
            <v>120</v>
          </cell>
          <cell r="I377" t="str">
            <v>MT</v>
          </cell>
          <cell r="J377">
            <v>0</v>
          </cell>
          <cell r="M377">
            <v>39307.379999999997</v>
          </cell>
        </row>
        <row r="378">
          <cell r="A378" t="str">
            <v>O&amp;M</v>
          </cell>
          <cell r="B378" t="str">
            <v>Kearns, Robert A</v>
          </cell>
          <cell r="C378">
            <v>16215</v>
          </cell>
          <cell r="D378" t="str">
            <v>16215</v>
          </cell>
          <cell r="E378" t="str">
            <v>Vegetation Management</v>
          </cell>
          <cell r="F378" t="str">
            <v>Electric Operations</v>
          </cell>
          <cell r="G378" t="str">
            <v>Vegetation Management</v>
          </cell>
          <cell r="H378" t="str">
            <v>120</v>
          </cell>
          <cell r="I378" t="str">
            <v>OT</v>
          </cell>
          <cell r="J378">
            <v>22270.28</v>
          </cell>
          <cell r="K378">
            <v>13978.7</v>
          </cell>
          <cell r="L378">
            <v>6162.03</v>
          </cell>
        </row>
        <row r="379">
          <cell r="A379" t="str">
            <v>O&amp;M</v>
          </cell>
          <cell r="B379" t="str">
            <v>Kearns, Robert A</v>
          </cell>
          <cell r="C379">
            <v>16215</v>
          </cell>
          <cell r="D379" t="str">
            <v>16215</v>
          </cell>
          <cell r="E379" t="str">
            <v>Vegetation Management</v>
          </cell>
          <cell r="F379" t="str">
            <v>Electric Operations</v>
          </cell>
          <cell r="G379" t="str">
            <v>Vegetation Management</v>
          </cell>
          <cell r="H379" t="str">
            <v>120</v>
          </cell>
          <cell r="I379" t="str">
            <v>TT</v>
          </cell>
          <cell r="J379">
            <v>11073.74</v>
          </cell>
          <cell r="K379">
            <v>18669.97</v>
          </cell>
          <cell r="L379">
            <v>5605.74</v>
          </cell>
        </row>
        <row r="380">
          <cell r="A380" t="str">
            <v>O&amp;M</v>
          </cell>
          <cell r="B380" t="str">
            <v>Kearns, Robert A</v>
          </cell>
          <cell r="C380">
            <v>16220</v>
          </cell>
          <cell r="D380" t="str">
            <v>16220</v>
          </cell>
          <cell r="E380" t="str">
            <v>Planning &amp; Scheduling</v>
          </cell>
          <cell r="F380" t="str">
            <v>Electric Operations</v>
          </cell>
          <cell r="G380" t="str">
            <v>Planning &amp; Scheduling</v>
          </cell>
          <cell r="H380" t="str">
            <v>120</v>
          </cell>
          <cell r="I380" t="str">
            <v>BT</v>
          </cell>
          <cell r="L380">
            <v>82461.990000000005</v>
          </cell>
        </row>
        <row r="381">
          <cell r="A381" t="str">
            <v>O&amp;M</v>
          </cell>
          <cell r="B381" t="str">
            <v>Kearns, Robert A</v>
          </cell>
          <cell r="C381">
            <v>16220</v>
          </cell>
          <cell r="D381" t="str">
            <v>16220</v>
          </cell>
          <cell r="E381" t="str">
            <v>Reimbursable Admin</v>
          </cell>
          <cell r="F381" t="str">
            <v>Electric Operations</v>
          </cell>
          <cell r="G381" t="str">
            <v>Planning &amp; Scheduling</v>
          </cell>
          <cell r="H381" t="str">
            <v>120</v>
          </cell>
          <cell r="I381" t="str">
            <v>BT</v>
          </cell>
          <cell r="J381">
            <v>85891.28</v>
          </cell>
          <cell r="K381">
            <v>139524.42000000001</v>
          </cell>
        </row>
        <row r="382">
          <cell r="A382" t="str">
            <v>CAP</v>
          </cell>
          <cell r="B382" t="str">
            <v>Kearns, Robert A</v>
          </cell>
          <cell r="C382">
            <v>16220</v>
          </cell>
          <cell r="D382" t="str">
            <v>16220</v>
          </cell>
          <cell r="E382" t="str">
            <v>Plan &amp; Sched Admin / NSTAR Com Staff</v>
          </cell>
          <cell r="F382" t="str">
            <v>Electric Operations</v>
          </cell>
          <cell r="G382" t="str">
            <v>Planning &amp; Scheduling</v>
          </cell>
          <cell r="H382" t="str">
            <v>120</v>
          </cell>
          <cell r="I382" t="str">
            <v>CB</v>
          </cell>
          <cell r="K382">
            <v>0</v>
          </cell>
        </row>
        <row r="383">
          <cell r="A383" t="str">
            <v>CAP</v>
          </cell>
          <cell r="B383" t="str">
            <v>Kearns, Robert A</v>
          </cell>
          <cell r="C383">
            <v>16220</v>
          </cell>
          <cell r="D383" t="str">
            <v>16220</v>
          </cell>
          <cell r="E383" t="str">
            <v>Planning &amp; Scheduling</v>
          </cell>
          <cell r="F383" t="str">
            <v>Electric Operations</v>
          </cell>
          <cell r="G383" t="str">
            <v>Planning &amp; Scheduling</v>
          </cell>
          <cell r="H383" t="str">
            <v>120</v>
          </cell>
          <cell r="I383" t="str">
            <v>CB</v>
          </cell>
          <cell r="L383">
            <v>272.72000000000003</v>
          </cell>
          <cell r="M383">
            <v>136.97999999999999</v>
          </cell>
        </row>
        <row r="384">
          <cell r="A384" t="str">
            <v>CAP</v>
          </cell>
          <cell r="B384" t="str">
            <v>Kearns, Robert A</v>
          </cell>
          <cell r="C384">
            <v>16220</v>
          </cell>
          <cell r="D384" t="str">
            <v>16220</v>
          </cell>
          <cell r="E384" t="str">
            <v>Reimbursable Admin</v>
          </cell>
          <cell r="F384" t="str">
            <v>Electric Operations</v>
          </cell>
          <cell r="G384" t="str">
            <v>Planning &amp; Scheduling</v>
          </cell>
          <cell r="H384" t="str">
            <v>120</v>
          </cell>
          <cell r="I384" t="str">
            <v>CB</v>
          </cell>
          <cell r="J384">
            <v>227.64</v>
          </cell>
        </row>
        <row r="385">
          <cell r="A385" t="str">
            <v>CAP</v>
          </cell>
          <cell r="B385" t="str">
            <v>Kearns, Robert A</v>
          </cell>
          <cell r="C385">
            <v>16220</v>
          </cell>
          <cell r="D385" t="str">
            <v>16220</v>
          </cell>
          <cell r="E385" t="str">
            <v>Plan &amp; Sched Admin / NSTAR Com Staff</v>
          </cell>
          <cell r="F385" t="str">
            <v>Electric Operations</v>
          </cell>
          <cell r="G385" t="str">
            <v>Planning &amp; Scheduling</v>
          </cell>
          <cell r="H385" t="str">
            <v>120</v>
          </cell>
          <cell r="I385" t="str">
            <v>CL</v>
          </cell>
          <cell r="K385">
            <v>0</v>
          </cell>
        </row>
        <row r="386">
          <cell r="A386" t="str">
            <v>CAP</v>
          </cell>
          <cell r="B386" t="str">
            <v>Kearns, Robert A</v>
          </cell>
          <cell r="C386">
            <v>16220</v>
          </cell>
          <cell r="D386" t="str">
            <v>16220</v>
          </cell>
          <cell r="E386" t="str">
            <v>Planning &amp; Scheduling</v>
          </cell>
          <cell r="F386" t="str">
            <v>Electric Operations</v>
          </cell>
          <cell r="G386" t="str">
            <v>Planning &amp; Scheduling</v>
          </cell>
          <cell r="H386" t="str">
            <v>120</v>
          </cell>
          <cell r="I386" t="str">
            <v>CL</v>
          </cell>
          <cell r="L386">
            <v>619.82000000000005</v>
          </cell>
        </row>
        <row r="387">
          <cell r="A387" t="str">
            <v>CAP</v>
          </cell>
          <cell r="B387" t="str">
            <v>Kearns, Robert A</v>
          </cell>
          <cell r="C387">
            <v>16220</v>
          </cell>
          <cell r="D387" t="str">
            <v>16220</v>
          </cell>
          <cell r="E387" t="str">
            <v>Reimbursable Admin</v>
          </cell>
          <cell r="F387" t="str">
            <v>Electric Operations</v>
          </cell>
          <cell r="G387" t="str">
            <v>Planning &amp; Scheduling</v>
          </cell>
          <cell r="H387" t="str">
            <v>120</v>
          </cell>
          <cell r="I387" t="str">
            <v>CL</v>
          </cell>
          <cell r="J387">
            <v>517.38</v>
          </cell>
        </row>
        <row r="388">
          <cell r="A388" t="str">
            <v>CAP</v>
          </cell>
          <cell r="B388" t="str">
            <v>Kearns, Robert A</v>
          </cell>
          <cell r="C388">
            <v>16220</v>
          </cell>
          <cell r="D388" t="str">
            <v>16220</v>
          </cell>
          <cell r="E388" t="str">
            <v>Planning &amp; Scheduling</v>
          </cell>
          <cell r="F388" t="str">
            <v>Electric Operations</v>
          </cell>
          <cell r="G388" t="str">
            <v>Planning &amp; Scheduling</v>
          </cell>
          <cell r="H388" t="str">
            <v>120</v>
          </cell>
          <cell r="I388" t="str">
            <v>CT</v>
          </cell>
          <cell r="L388">
            <v>309.91000000000003</v>
          </cell>
        </row>
        <row r="389">
          <cell r="A389" t="str">
            <v>CAP</v>
          </cell>
          <cell r="B389" t="str">
            <v>Kearns, Robert A</v>
          </cell>
          <cell r="C389">
            <v>16220</v>
          </cell>
          <cell r="D389" t="str">
            <v>16220</v>
          </cell>
          <cell r="E389" t="str">
            <v>Reimbursable Admin</v>
          </cell>
          <cell r="F389" t="str">
            <v>Electric Operations</v>
          </cell>
          <cell r="G389" t="str">
            <v>Planning &amp; Scheduling</v>
          </cell>
          <cell r="H389" t="str">
            <v>120</v>
          </cell>
          <cell r="I389" t="str">
            <v>CT</v>
          </cell>
          <cell r="J389">
            <v>583.53</v>
          </cell>
        </row>
        <row r="390">
          <cell r="A390" t="str">
            <v>O&amp;M</v>
          </cell>
          <cell r="B390" t="str">
            <v>Kearns, Robert A</v>
          </cell>
          <cell r="C390">
            <v>16220</v>
          </cell>
          <cell r="D390" t="str">
            <v>16220</v>
          </cell>
          <cell r="E390" t="str">
            <v>Planning &amp; Scheduling</v>
          </cell>
          <cell r="F390" t="str">
            <v>Electric Operations</v>
          </cell>
          <cell r="G390" t="str">
            <v>Planning &amp; Scheduling</v>
          </cell>
          <cell r="H390" t="str">
            <v>120</v>
          </cell>
          <cell r="I390" t="str">
            <v>IT</v>
          </cell>
          <cell r="L390">
            <v>2775.31</v>
          </cell>
        </row>
        <row r="391">
          <cell r="A391" t="str">
            <v>O&amp;M</v>
          </cell>
          <cell r="B391" t="str">
            <v>Kearns, Robert A</v>
          </cell>
          <cell r="C391">
            <v>16220</v>
          </cell>
          <cell r="D391" t="str">
            <v>16220</v>
          </cell>
          <cell r="E391" t="str">
            <v>Reimbursable Admin</v>
          </cell>
          <cell r="F391" t="str">
            <v>Electric Operations</v>
          </cell>
          <cell r="G391" t="str">
            <v>Planning &amp; Scheduling</v>
          </cell>
          <cell r="H391" t="str">
            <v>120</v>
          </cell>
          <cell r="I391" t="str">
            <v>IT</v>
          </cell>
          <cell r="J391">
            <v>3158.97</v>
          </cell>
          <cell r="K391">
            <v>11186.21</v>
          </cell>
        </row>
        <row r="392">
          <cell r="A392" t="str">
            <v>O&amp;M</v>
          </cell>
          <cell r="B392" t="str">
            <v>Kearns, Robert A</v>
          </cell>
          <cell r="C392">
            <v>16220</v>
          </cell>
          <cell r="D392" t="str">
            <v>16220</v>
          </cell>
          <cell r="E392" t="str">
            <v>Planning &amp; Scheduling</v>
          </cell>
          <cell r="F392" t="str">
            <v>Electric Operations</v>
          </cell>
          <cell r="G392" t="str">
            <v>Planning &amp; Scheduling</v>
          </cell>
          <cell r="H392" t="str">
            <v>120</v>
          </cell>
          <cell r="I392" t="str">
            <v>LT</v>
          </cell>
          <cell r="L392">
            <v>234315.04</v>
          </cell>
        </row>
        <row r="393">
          <cell r="A393" t="str">
            <v>O&amp;M</v>
          </cell>
          <cell r="B393" t="str">
            <v>Kearns, Robert A</v>
          </cell>
          <cell r="C393">
            <v>16220</v>
          </cell>
          <cell r="D393" t="str">
            <v>16220</v>
          </cell>
          <cell r="E393" t="str">
            <v>Reimbursable Admin</v>
          </cell>
          <cell r="F393" t="str">
            <v>Electric Operations</v>
          </cell>
          <cell r="G393" t="str">
            <v>Planning &amp; Scheduling</v>
          </cell>
          <cell r="H393" t="str">
            <v>120</v>
          </cell>
          <cell r="I393" t="str">
            <v>LT</v>
          </cell>
          <cell r="J393">
            <v>263507.01</v>
          </cell>
          <cell r="K393">
            <v>406498.11</v>
          </cell>
        </row>
        <row r="394">
          <cell r="A394" t="str">
            <v>O&amp;M</v>
          </cell>
          <cell r="B394" t="str">
            <v>Kearns, Robert A</v>
          </cell>
          <cell r="C394">
            <v>16220</v>
          </cell>
          <cell r="D394" t="str">
            <v>16220</v>
          </cell>
          <cell r="E394" t="str">
            <v>Reimbursable Admin</v>
          </cell>
          <cell r="F394" t="str">
            <v>Electric Operations</v>
          </cell>
          <cell r="G394" t="str">
            <v>Planning &amp; Scheduling</v>
          </cell>
          <cell r="H394" t="str">
            <v>120</v>
          </cell>
          <cell r="I394" t="str">
            <v>MT</v>
          </cell>
          <cell r="J394">
            <v>443.57</v>
          </cell>
          <cell r="M394">
            <v>-24978.34</v>
          </cell>
        </row>
        <row r="395">
          <cell r="A395" t="str">
            <v>O&amp;M</v>
          </cell>
          <cell r="B395" t="str">
            <v>Kearns, Robert A</v>
          </cell>
          <cell r="C395">
            <v>16220</v>
          </cell>
          <cell r="D395" t="str">
            <v>16220</v>
          </cell>
          <cell r="E395" t="str">
            <v>Planning &amp; Scheduling</v>
          </cell>
          <cell r="F395" t="str">
            <v>Electric Operations</v>
          </cell>
          <cell r="G395" t="str">
            <v>Planning &amp; Scheduling</v>
          </cell>
          <cell r="H395" t="str">
            <v>120</v>
          </cell>
          <cell r="I395" t="str">
            <v>OT</v>
          </cell>
          <cell r="L395">
            <v>53750.99</v>
          </cell>
        </row>
        <row r="396">
          <cell r="A396" t="str">
            <v>O&amp;M</v>
          </cell>
          <cell r="B396" t="str">
            <v>Kearns, Robert A</v>
          </cell>
          <cell r="C396">
            <v>16220</v>
          </cell>
          <cell r="D396" t="str">
            <v>16220</v>
          </cell>
          <cell r="E396" t="str">
            <v>Reimbursable Admin</v>
          </cell>
          <cell r="F396" t="str">
            <v>Electric Operations</v>
          </cell>
          <cell r="G396" t="str">
            <v>Planning &amp; Scheduling</v>
          </cell>
          <cell r="H396" t="str">
            <v>120</v>
          </cell>
          <cell r="I396" t="str">
            <v>OT</v>
          </cell>
          <cell r="J396">
            <v>0</v>
          </cell>
          <cell r="K396">
            <v>0</v>
          </cell>
          <cell r="M396">
            <v>92292.800000000003</v>
          </cell>
        </row>
        <row r="397">
          <cell r="A397" t="str">
            <v>O&amp;M</v>
          </cell>
          <cell r="B397" t="str">
            <v>Kearns, Robert A</v>
          </cell>
          <cell r="C397">
            <v>16220</v>
          </cell>
          <cell r="D397" t="str">
            <v>16220</v>
          </cell>
          <cell r="E397" t="str">
            <v>Planning &amp; Scheduling</v>
          </cell>
          <cell r="F397" t="str">
            <v>Electric Operations</v>
          </cell>
          <cell r="G397" t="str">
            <v>Planning &amp; Scheduling</v>
          </cell>
          <cell r="H397" t="str">
            <v>120</v>
          </cell>
          <cell r="I397" t="str">
            <v>TT</v>
          </cell>
          <cell r="L397">
            <v>702.6</v>
          </cell>
        </row>
        <row r="398">
          <cell r="A398" t="str">
            <v>O&amp;M</v>
          </cell>
          <cell r="B398" t="str">
            <v>Kearns, Robert A</v>
          </cell>
          <cell r="C398">
            <v>16220</v>
          </cell>
          <cell r="D398" t="str">
            <v>16220</v>
          </cell>
          <cell r="E398" t="str">
            <v>Reimbursable Admin</v>
          </cell>
          <cell r="F398" t="str">
            <v>Electric Operations</v>
          </cell>
          <cell r="G398" t="str">
            <v>Planning &amp; Scheduling</v>
          </cell>
          <cell r="H398" t="str">
            <v>120</v>
          </cell>
          <cell r="I398" t="str">
            <v>TT</v>
          </cell>
          <cell r="J398">
            <v>208.61</v>
          </cell>
          <cell r="K398">
            <v>1401.95</v>
          </cell>
        </row>
        <row r="399">
          <cell r="A399" t="str">
            <v>O&amp;M</v>
          </cell>
          <cell r="B399" t="str">
            <v>Kearns, Robert A</v>
          </cell>
          <cell r="C399">
            <v>16225</v>
          </cell>
          <cell r="D399" t="str">
            <v>16225</v>
          </cell>
          <cell r="E399" t="str">
            <v>4 KV</v>
          </cell>
          <cell r="F399" t="str">
            <v>Electric Operations</v>
          </cell>
          <cell r="G399" t="str">
            <v>Conduit/Digsafe</v>
          </cell>
          <cell r="H399" t="str">
            <v>120</v>
          </cell>
          <cell r="I399" t="str">
            <v>BT</v>
          </cell>
          <cell r="J399">
            <v>13860.18</v>
          </cell>
        </row>
        <row r="400">
          <cell r="A400" t="str">
            <v>CAP</v>
          </cell>
          <cell r="B400" t="str">
            <v>Kearns, Robert A</v>
          </cell>
          <cell r="C400">
            <v>16225</v>
          </cell>
          <cell r="D400" t="str">
            <v>16225</v>
          </cell>
          <cell r="E400" t="str">
            <v>4 KV</v>
          </cell>
          <cell r="F400" t="str">
            <v>Electric Operations</v>
          </cell>
          <cell r="G400" t="str">
            <v>Conduit/Digsafe</v>
          </cell>
          <cell r="H400" t="str">
            <v>120</v>
          </cell>
          <cell r="I400" t="str">
            <v>CB</v>
          </cell>
          <cell r="J400">
            <v>102411.86</v>
          </cell>
          <cell r="K400">
            <v>9767.6200000000008</v>
          </cell>
          <cell r="L400">
            <v>0</v>
          </cell>
          <cell r="M400">
            <v>311.5</v>
          </cell>
        </row>
        <row r="401">
          <cell r="A401" t="str">
            <v>CAP</v>
          </cell>
          <cell r="B401" t="str">
            <v>Kearns, Robert A</v>
          </cell>
          <cell r="C401">
            <v>16225</v>
          </cell>
          <cell r="D401" t="str">
            <v>16225</v>
          </cell>
          <cell r="E401" t="str">
            <v>4 KV</v>
          </cell>
          <cell r="F401" t="str">
            <v>Electric Operations</v>
          </cell>
          <cell r="G401" t="str">
            <v>Conduit/Digsafe</v>
          </cell>
          <cell r="H401" t="str">
            <v>120</v>
          </cell>
          <cell r="I401" t="str">
            <v>CI</v>
          </cell>
          <cell r="J401">
            <v>315684.94</v>
          </cell>
          <cell r="K401">
            <v>596504.79</v>
          </cell>
          <cell r="L401">
            <v>0</v>
          </cell>
        </row>
        <row r="402">
          <cell r="A402" t="str">
            <v>CAP</v>
          </cell>
          <cell r="B402" t="str">
            <v>Kearns, Robert A</v>
          </cell>
          <cell r="C402">
            <v>16225</v>
          </cell>
          <cell r="D402" t="str">
            <v>16225</v>
          </cell>
          <cell r="E402" t="str">
            <v>4 KV</v>
          </cell>
          <cell r="F402" t="str">
            <v>Electric Operations</v>
          </cell>
          <cell r="G402" t="str">
            <v>Conduit/Digsafe</v>
          </cell>
          <cell r="H402" t="str">
            <v>120</v>
          </cell>
          <cell r="I402" t="str">
            <v>CL</v>
          </cell>
          <cell r="J402">
            <v>230305.95</v>
          </cell>
          <cell r="K402">
            <v>22800.12</v>
          </cell>
          <cell r="L402">
            <v>0</v>
          </cell>
        </row>
        <row r="403">
          <cell r="A403" t="str">
            <v>CAP</v>
          </cell>
          <cell r="B403" t="str">
            <v>Kearns, Robert A</v>
          </cell>
          <cell r="C403">
            <v>16225</v>
          </cell>
          <cell r="D403" t="str">
            <v>16225</v>
          </cell>
          <cell r="E403" t="str">
            <v>4 KV</v>
          </cell>
          <cell r="F403" t="str">
            <v>Electric Operations</v>
          </cell>
          <cell r="G403" t="str">
            <v>Conduit/Digsafe</v>
          </cell>
          <cell r="H403" t="str">
            <v>120</v>
          </cell>
          <cell r="I403" t="str">
            <v>CM</v>
          </cell>
          <cell r="J403">
            <v>168946.75</v>
          </cell>
          <cell r="K403">
            <v>131167.94</v>
          </cell>
          <cell r="L403">
            <v>1072.0999999999999</v>
          </cell>
        </row>
        <row r="404">
          <cell r="A404" t="str">
            <v>CAP</v>
          </cell>
          <cell r="B404" t="str">
            <v>Kearns, Robert A</v>
          </cell>
          <cell r="C404">
            <v>16225</v>
          </cell>
          <cell r="D404" t="str">
            <v>16225</v>
          </cell>
          <cell r="E404" t="str">
            <v>4 KV</v>
          </cell>
          <cell r="F404" t="str">
            <v>Electric Operations</v>
          </cell>
          <cell r="G404" t="str">
            <v>Conduit/Digsafe</v>
          </cell>
          <cell r="H404" t="str">
            <v>120</v>
          </cell>
          <cell r="I404" t="str">
            <v>CT</v>
          </cell>
          <cell r="J404">
            <v>62853.05</v>
          </cell>
          <cell r="K404">
            <v>3770.91</v>
          </cell>
          <cell r="L404">
            <v>522.54</v>
          </cell>
        </row>
        <row r="405">
          <cell r="A405" t="str">
            <v>O&amp;M</v>
          </cell>
          <cell r="B405" t="str">
            <v>Kearns, Robert A</v>
          </cell>
          <cell r="C405">
            <v>16225</v>
          </cell>
          <cell r="D405" t="str">
            <v>16225</v>
          </cell>
          <cell r="E405" t="str">
            <v>4 KV</v>
          </cell>
          <cell r="F405" t="str">
            <v>Electric Operations</v>
          </cell>
          <cell r="G405" t="str">
            <v>Conduit/Digsafe</v>
          </cell>
          <cell r="H405" t="str">
            <v>120</v>
          </cell>
          <cell r="I405" t="str">
            <v>IT</v>
          </cell>
          <cell r="J405">
            <v>7892.07</v>
          </cell>
          <cell r="K405">
            <v>0</v>
          </cell>
        </row>
        <row r="406">
          <cell r="A406" t="str">
            <v>O&amp;M</v>
          </cell>
          <cell r="B406" t="str">
            <v>Kearns, Robert A</v>
          </cell>
          <cell r="C406">
            <v>16225</v>
          </cell>
          <cell r="D406" t="str">
            <v>16225</v>
          </cell>
          <cell r="E406" t="str">
            <v>4 KV</v>
          </cell>
          <cell r="F406" t="str">
            <v>Electric Operations</v>
          </cell>
          <cell r="G406" t="str">
            <v>Conduit/Digsafe</v>
          </cell>
          <cell r="H406" t="str">
            <v>120</v>
          </cell>
          <cell r="I406" t="str">
            <v>LT</v>
          </cell>
          <cell r="J406">
            <v>37245.71</v>
          </cell>
        </row>
        <row r="407">
          <cell r="A407" t="str">
            <v>O&amp;M</v>
          </cell>
          <cell r="B407" t="str">
            <v>Kearns, Robert A</v>
          </cell>
          <cell r="C407">
            <v>16225</v>
          </cell>
          <cell r="D407" t="str">
            <v>16225</v>
          </cell>
          <cell r="E407" t="str">
            <v>4 KV</v>
          </cell>
          <cell r="F407" t="str">
            <v>Electric Operations</v>
          </cell>
          <cell r="G407" t="str">
            <v>Conduit/Digsafe</v>
          </cell>
          <cell r="H407" t="str">
            <v>120</v>
          </cell>
          <cell r="I407" t="str">
            <v>MT</v>
          </cell>
          <cell r="J407">
            <v>1048.48</v>
          </cell>
          <cell r="M407">
            <v>58424.35</v>
          </cell>
        </row>
        <row r="408">
          <cell r="A408" t="str">
            <v>O&amp;M</v>
          </cell>
          <cell r="B408" t="str">
            <v>Kearns, Robert A</v>
          </cell>
          <cell r="C408">
            <v>16225</v>
          </cell>
          <cell r="D408" t="str">
            <v>16225</v>
          </cell>
          <cell r="E408" t="str">
            <v>4 KV</v>
          </cell>
          <cell r="F408" t="str">
            <v>Electric Operations</v>
          </cell>
          <cell r="G408" t="str">
            <v>Conduit/Digsafe</v>
          </cell>
          <cell r="H408" t="str">
            <v>120</v>
          </cell>
          <cell r="I408" t="str">
            <v>OT</v>
          </cell>
          <cell r="J408">
            <v>3855.76</v>
          </cell>
          <cell r="K408">
            <v>9369.85</v>
          </cell>
          <cell r="L408">
            <v>4039.88</v>
          </cell>
        </row>
        <row r="409">
          <cell r="A409" t="str">
            <v>O&amp;M</v>
          </cell>
          <cell r="B409" t="str">
            <v>Kearns, Robert A</v>
          </cell>
          <cell r="C409">
            <v>16225</v>
          </cell>
          <cell r="D409" t="str">
            <v>16225</v>
          </cell>
          <cell r="E409" t="str">
            <v>4 KV</v>
          </cell>
          <cell r="F409" t="str">
            <v>Electric Operations</v>
          </cell>
          <cell r="G409" t="str">
            <v>Conduit/Digsafe</v>
          </cell>
          <cell r="H409" t="str">
            <v>120</v>
          </cell>
          <cell r="I409" t="str">
            <v>TT</v>
          </cell>
          <cell r="J409">
            <v>3852.25</v>
          </cell>
        </row>
        <row r="410">
          <cell r="A410" t="str">
            <v>O&amp;M</v>
          </cell>
          <cell r="B410" t="str">
            <v>Kearns, Robert A</v>
          </cell>
          <cell r="C410">
            <v>16230</v>
          </cell>
          <cell r="D410" t="str">
            <v>16230</v>
          </cell>
          <cell r="E410" t="str">
            <v>PSS Admin</v>
          </cell>
          <cell r="F410" t="str">
            <v>Electric Operations</v>
          </cell>
          <cell r="G410" t="str">
            <v>Station &amp; Trans Const</v>
          </cell>
          <cell r="H410" t="str">
            <v>120</v>
          </cell>
          <cell r="I410" t="str">
            <v>BT</v>
          </cell>
          <cell r="J410">
            <v>-226.99</v>
          </cell>
        </row>
        <row r="411">
          <cell r="A411" t="str">
            <v>CAP</v>
          </cell>
          <cell r="B411" t="str">
            <v>Kearns, Robert A</v>
          </cell>
          <cell r="C411">
            <v>16230</v>
          </cell>
          <cell r="D411" t="str">
            <v>16230</v>
          </cell>
          <cell r="E411" t="str">
            <v>PSS Admin</v>
          </cell>
          <cell r="F411" t="str">
            <v>Electric Operations</v>
          </cell>
          <cell r="G411" t="str">
            <v>Station &amp; Trans Const</v>
          </cell>
          <cell r="H411" t="str">
            <v>120</v>
          </cell>
          <cell r="I411" t="str">
            <v>CI</v>
          </cell>
          <cell r="J411">
            <v>508.14</v>
          </cell>
          <cell r="M411">
            <v>2224</v>
          </cell>
        </row>
        <row r="412">
          <cell r="A412" t="str">
            <v>CAP</v>
          </cell>
          <cell r="B412" t="str">
            <v>Kearns, Robert A</v>
          </cell>
          <cell r="C412">
            <v>16230</v>
          </cell>
          <cell r="D412" t="str">
            <v>16230</v>
          </cell>
          <cell r="E412" t="str">
            <v>PSS Admin</v>
          </cell>
          <cell r="F412" t="str">
            <v>Electric Operations</v>
          </cell>
          <cell r="G412" t="str">
            <v>Station &amp; Trans Const</v>
          </cell>
          <cell r="H412" t="str">
            <v>120</v>
          </cell>
          <cell r="I412" t="str">
            <v>CT</v>
          </cell>
          <cell r="J412">
            <v>293.36</v>
          </cell>
        </row>
        <row r="413">
          <cell r="A413" t="str">
            <v>O&amp;M</v>
          </cell>
          <cell r="B413" t="str">
            <v>Kearns, Robert A</v>
          </cell>
          <cell r="C413">
            <v>16230</v>
          </cell>
          <cell r="D413" t="str">
            <v>16230</v>
          </cell>
          <cell r="E413" t="str">
            <v>PSS Admin</v>
          </cell>
          <cell r="F413" t="str">
            <v>Electric Operations</v>
          </cell>
          <cell r="G413" t="str">
            <v>Station &amp; Trans Const</v>
          </cell>
          <cell r="H413" t="str">
            <v>120</v>
          </cell>
          <cell r="I413" t="str">
            <v>LT</v>
          </cell>
          <cell r="J413">
            <v>1.23</v>
          </cell>
          <cell r="M413">
            <v>3222.38</v>
          </cell>
        </row>
        <row r="414">
          <cell r="A414" t="str">
            <v>O&amp;M</v>
          </cell>
          <cell r="B414" t="str">
            <v>Kearns, Robert A</v>
          </cell>
          <cell r="C414">
            <v>16230</v>
          </cell>
          <cell r="D414" t="str">
            <v>16230</v>
          </cell>
          <cell r="E414" t="str">
            <v>PSS Admin</v>
          </cell>
          <cell r="F414" t="str">
            <v>Electric Operations</v>
          </cell>
          <cell r="G414" t="str">
            <v>Station &amp; Trans Const</v>
          </cell>
          <cell r="H414" t="str">
            <v>120</v>
          </cell>
          <cell r="I414" t="str">
            <v>TT</v>
          </cell>
          <cell r="J414">
            <v>0</v>
          </cell>
        </row>
        <row r="415">
          <cell r="A415" t="str">
            <v>O&amp;M</v>
          </cell>
          <cell r="B415" t="str">
            <v>Kearns, Robert A</v>
          </cell>
          <cell r="C415">
            <v>16235</v>
          </cell>
          <cell r="D415" t="str">
            <v>16235</v>
          </cell>
          <cell r="E415" t="str">
            <v>Cust Projects &amp; Admin</v>
          </cell>
          <cell r="F415" t="str">
            <v>Electric Operations</v>
          </cell>
          <cell r="G415" t="str">
            <v>Cust Projects &amp; Admin</v>
          </cell>
          <cell r="H415" t="str">
            <v>120</v>
          </cell>
          <cell r="I415" t="str">
            <v>BT</v>
          </cell>
        </row>
        <row r="416">
          <cell r="A416" t="str">
            <v>O&amp;M</v>
          </cell>
          <cell r="B416" t="str">
            <v>Kearns, Robert A</v>
          </cell>
          <cell r="C416">
            <v>16235</v>
          </cell>
          <cell r="D416" t="str">
            <v>16235</v>
          </cell>
          <cell r="E416" t="str">
            <v>Fiber Admin</v>
          </cell>
          <cell r="F416" t="str">
            <v>Electric Operations</v>
          </cell>
          <cell r="G416" t="str">
            <v>Cust Projects &amp; Admin</v>
          </cell>
          <cell r="H416" t="str">
            <v>120</v>
          </cell>
          <cell r="I416" t="str">
            <v>BT</v>
          </cell>
          <cell r="J416">
            <v>-47.95</v>
          </cell>
          <cell r="K416">
            <v>0</v>
          </cell>
        </row>
        <row r="417">
          <cell r="A417" t="str">
            <v>CAP</v>
          </cell>
          <cell r="B417" t="str">
            <v>Kearns, Robert A</v>
          </cell>
          <cell r="C417">
            <v>16235</v>
          </cell>
          <cell r="D417" t="str">
            <v>16235</v>
          </cell>
          <cell r="E417" t="str">
            <v>Fiber Admin</v>
          </cell>
          <cell r="F417" t="str">
            <v>Electric Operations</v>
          </cell>
          <cell r="G417" t="str">
            <v>Cust Projects &amp; Admin</v>
          </cell>
          <cell r="H417" t="str">
            <v>120</v>
          </cell>
          <cell r="I417" t="str">
            <v>CB</v>
          </cell>
          <cell r="K417">
            <v>-0.62</v>
          </cell>
          <cell r="L417">
            <v>0.62</v>
          </cell>
          <cell r="M417">
            <v>-23.1</v>
          </cell>
        </row>
        <row r="418">
          <cell r="A418" t="str">
            <v>CAP</v>
          </cell>
          <cell r="B418" t="str">
            <v>Kearns, Robert A</v>
          </cell>
          <cell r="C418">
            <v>16235</v>
          </cell>
          <cell r="D418" t="str">
            <v>16235</v>
          </cell>
          <cell r="E418" t="str">
            <v>Fiber Admin</v>
          </cell>
          <cell r="F418" t="str">
            <v>Electric Operations</v>
          </cell>
          <cell r="G418" t="str">
            <v>Cust Projects &amp; Admin</v>
          </cell>
          <cell r="H418" t="str">
            <v>120</v>
          </cell>
          <cell r="I418" t="str">
            <v>CL</v>
          </cell>
          <cell r="K418">
            <v>0</v>
          </cell>
        </row>
        <row r="419">
          <cell r="A419" t="str">
            <v>CAP</v>
          </cell>
          <cell r="B419" t="str">
            <v>Kearns, Robert A</v>
          </cell>
          <cell r="C419">
            <v>16235</v>
          </cell>
          <cell r="D419" t="str">
            <v>16235</v>
          </cell>
          <cell r="E419" t="str">
            <v>Fiber Admin</v>
          </cell>
          <cell r="F419" t="str">
            <v>Electric Operations</v>
          </cell>
          <cell r="G419" t="str">
            <v>Cust Projects &amp; Admin</v>
          </cell>
          <cell r="H419" t="str">
            <v>120</v>
          </cell>
          <cell r="I419" t="str">
            <v>CT</v>
          </cell>
          <cell r="J419">
            <v>28.83</v>
          </cell>
        </row>
        <row r="420">
          <cell r="A420" t="str">
            <v>O&amp;M</v>
          </cell>
          <cell r="B420" t="str">
            <v>Kearns, Robert A</v>
          </cell>
          <cell r="C420">
            <v>16235</v>
          </cell>
          <cell r="D420" t="str">
            <v>16235</v>
          </cell>
          <cell r="E420" t="str">
            <v>Cust Projects &amp; Admin</v>
          </cell>
          <cell r="F420" t="str">
            <v>Electric Operations</v>
          </cell>
          <cell r="G420" t="str">
            <v>Cust Projects &amp; Admin</v>
          </cell>
          <cell r="H420" t="str">
            <v>120</v>
          </cell>
          <cell r="I420" t="str">
            <v>IT</v>
          </cell>
        </row>
        <row r="421">
          <cell r="A421" t="str">
            <v>O&amp;M</v>
          </cell>
          <cell r="B421" t="str">
            <v>Kearns, Robert A</v>
          </cell>
          <cell r="C421">
            <v>16235</v>
          </cell>
          <cell r="D421" t="str">
            <v>16235</v>
          </cell>
          <cell r="E421" t="str">
            <v>Fiber Admin</v>
          </cell>
          <cell r="F421" t="str">
            <v>Electric Operations</v>
          </cell>
          <cell r="G421" t="str">
            <v>Cust Projects &amp; Admin</v>
          </cell>
          <cell r="H421" t="str">
            <v>120</v>
          </cell>
          <cell r="I421" t="str">
            <v>LT</v>
          </cell>
          <cell r="J421">
            <v>-32.520000000000003</v>
          </cell>
          <cell r="K421">
            <v>0</v>
          </cell>
        </row>
        <row r="422">
          <cell r="A422" t="str">
            <v>O&amp;M</v>
          </cell>
          <cell r="B422" t="str">
            <v>Kearns, Robert A</v>
          </cell>
          <cell r="C422">
            <v>16235</v>
          </cell>
          <cell r="D422" t="str">
            <v>16235</v>
          </cell>
          <cell r="E422" t="str">
            <v>Fiber Admin</v>
          </cell>
          <cell r="F422" t="str">
            <v>Electric Operations</v>
          </cell>
          <cell r="G422" t="str">
            <v>Cust Projects &amp; Admin</v>
          </cell>
          <cell r="H422" t="str">
            <v>120</v>
          </cell>
          <cell r="I422" t="str">
            <v>TT</v>
          </cell>
          <cell r="J422">
            <v>32.520000000000003</v>
          </cell>
          <cell r="M422">
            <v>350.64</v>
          </cell>
        </row>
        <row r="423">
          <cell r="A423" t="str">
            <v>O&amp;M</v>
          </cell>
          <cell r="C423">
            <v>16240</v>
          </cell>
          <cell r="D423" t="str">
            <v>16240</v>
          </cell>
          <cell r="E423" t="str">
            <v>Field Support Admin</v>
          </cell>
          <cell r="H423" t="str">
            <v>120</v>
          </cell>
          <cell r="I423" t="str">
            <v>BT</v>
          </cell>
          <cell r="J423">
            <v>34867.35</v>
          </cell>
          <cell r="K423">
            <v>288.27999999999997</v>
          </cell>
        </row>
        <row r="424">
          <cell r="A424" t="str">
            <v>CAP</v>
          </cell>
          <cell r="C424">
            <v>16240</v>
          </cell>
          <cell r="D424" t="str">
            <v>16240</v>
          </cell>
          <cell r="E424" t="str">
            <v>Field Support Admin</v>
          </cell>
          <cell r="H424" t="str">
            <v>120</v>
          </cell>
          <cell r="I424" t="str">
            <v>CB</v>
          </cell>
          <cell r="J424">
            <v>2632.68</v>
          </cell>
          <cell r="M424">
            <v>204.45</v>
          </cell>
        </row>
        <row r="425">
          <cell r="A425" t="str">
            <v>CAP</v>
          </cell>
          <cell r="C425">
            <v>16240</v>
          </cell>
          <cell r="D425" t="str">
            <v>16240</v>
          </cell>
          <cell r="E425" t="str">
            <v>Field Support Admin</v>
          </cell>
          <cell r="H425" t="str">
            <v>120</v>
          </cell>
          <cell r="I425" t="str">
            <v>CI</v>
          </cell>
          <cell r="L425">
            <v>149.57</v>
          </cell>
        </row>
        <row r="426">
          <cell r="A426" t="str">
            <v>CAP</v>
          </cell>
          <cell r="C426">
            <v>16240</v>
          </cell>
          <cell r="D426" t="str">
            <v>16240</v>
          </cell>
          <cell r="E426" t="str">
            <v>Field Support Admin</v>
          </cell>
          <cell r="H426" t="str">
            <v>120</v>
          </cell>
          <cell r="I426" t="str">
            <v>CL</v>
          </cell>
          <cell r="J426">
            <v>5984.87</v>
          </cell>
        </row>
        <row r="427">
          <cell r="A427" t="str">
            <v>CAP</v>
          </cell>
          <cell r="C427">
            <v>16240</v>
          </cell>
          <cell r="D427" t="str">
            <v>16240</v>
          </cell>
          <cell r="E427" t="str">
            <v>Field Support Admin</v>
          </cell>
          <cell r="H427" t="str">
            <v>120</v>
          </cell>
          <cell r="I427" t="str">
            <v>CT</v>
          </cell>
          <cell r="J427">
            <v>238.15</v>
          </cell>
        </row>
        <row r="428">
          <cell r="A428" t="str">
            <v>O&amp;M</v>
          </cell>
          <cell r="C428">
            <v>16240</v>
          </cell>
          <cell r="D428" t="str">
            <v>16240</v>
          </cell>
          <cell r="E428" t="str">
            <v>Field Support Admin</v>
          </cell>
          <cell r="H428" t="str">
            <v>120</v>
          </cell>
          <cell r="I428" t="str">
            <v>IT</v>
          </cell>
          <cell r="J428">
            <v>3486.12</v>
          </cell>
          <cell r="K428">
            <v>1580.35</v>
          </cell>
        </row>
        <row r="429">
          <cell r="A429" t="str">
            <v>O&amp;M</v>
          </cell>
          <cell r="C429">
            <v>16240</v>
          </cell>
          <cell r="D429" t="str">
            <v>16240</v>
          </cell>
          <cell r="E429" t="str">
            <v>Field Support Admin</v>
          </cell>
          <cell r="H429" t="str">
            <v>120</v>
          </cell>
          <cell r="I429" t="str">
            <v>LT</v>
          </cell>
          <cell r="J429">
            <v>100631.98</v>
          </cell>
          <cell r="K429">
            <v>823.68</v>
          </cell>
        </row>
        <row r="430">
          <cell r="A430" t="str">
            <v>O&amp;M</v>
          </cell>
          <cell r="C430">
            <v>16240</v>
          </cell>
          <cell r="D430" t="str">
            <v>16240</v>
          </cell>
          <cell r="E430" t="str">
            <v>Field Support Admin</v>
          </cell>
          <cell r="H430" t="str">
            <v>120</v>
          </cell>
          <cell r="I430" t="str">
            <v>OT</v>
          </cell>
          <cell r="J430">
            <v>0</v>
          </cell>
        </row>
        <row r="431">
          <cell r="A431" t="str">
            <v>O&amp;M</v>
          </cell>
          <cell r="C431">
            <v>16240</v>
          </cell>
          <cell r="D431" t="str">
            <v>16240</v>
          </cell>
          <cell r="E431" t="str">
            <v>Field Support Admin</v>
          </cell>
          <cell r="H431" t="str">
            <v>120</v>
          </cell>
          <cell r="I431" t="str">
            <v>TT</v>
          </cell>
          <cell r="J431">
            <v>380.43</v>
          </cell>
          <cell r="M431">
            <v>7356.56</v>
          </cell>
        </row>
        <row r="432">
          <cell r="A432" t="str">
            <v>O&amp;M</v>
          </cell>
          <cell r="B432" t="str">
            <v>Tzimorangas,John G</v>
          </cell>
          <cell r="C432">
            <v>16245</v>
          </cell>
          <cell r="D432" t="str">
            <v>16245</v>
          </cell>
          <cell r="E432" t="str">
            <v>Field Support Beco</v>
          </cell>
          <cell r="F432" t="str">
            <v>Electric Operations</v>
          </cell>
          <cell r="G432" t="str">
            <v>Sub Station Operations Field Support</v>
          </cell>
          <cell r="H432" t="str">
            <v>120</v>
          </cell>
          <cell r="I432" t="str">
            <v>BT</v>
          </cell>
          <cell r="J432">
            <v>748823.94</v>
          </cell>
        </row>
        <row r="433">
          <cell r="A433" t="str">
            <v>O&amp;M</v>
          </cell>
          <cell r="B433" t="str">
            <v>Tzimorangas,John G</v>
          </cell>
          <cell r="C433">
            <v>16245</v>
          </cell>
          <cell r="D433" t="str">
            <v>16245</v>
          </cell>
          <cell r="E433" t="str">
            <v>Field Support Distribution NSTAR</v>
          </cell>
          <cell r="F433" t="str">
            <v>Electric Operations</v>
          </cell>
          <cell r="G433" t="str">
            <v>Sub Station Operations Field Support</v>
          </cell>
          <cell r="H433" t="str">
            <v>120</v>
          </cell>
          <cell r="I433" t="str">
            <v>BT</v>
          </cell>
          <cell r="K433">
            <v>662443.13</v>
          </cell>
        </row>
        <row r="434">
          <cell r="A434" t="str">
            <v>O&amp;M</v>
          </cell>
          <cell r="B434" t="str">
            <v>Tzimorangas,John G</v>
          </cell>
          <cell r="C434">
            <v>16245</v>
          </cell>
          <cell r="D434" t="str">
            <v>16245</v>
          </cell>
          <cell r="E434" t="str">
            <v>Sub Station Operations Field Support</v>
          </cell>
          <cell r="F434" t="str">
            <v>Electric Operations</v>
          </cell>
          <cell r="G434" t="str">
            <v>Sub Station Operations Field Support</v>
          </cell>
          <cell r="H434" t="str">
            <v>120</v>
          </cell>
          <cell r="I434" t="str">
            <v>BT</v>
          </cell>
          <cell r="L434">
            <v>747764.3</v>
          </cell>
        </row>
        <row r="435">
          <cell r="A435" t="str">
            <v>CAP</v>
          </cell>
          <cell r="B435" t="str">
            <v>Tzimorangas,John G</v>
          </cell>
          <cell r="C435">
            <v>16245</v>
          </cell>
          <cell r="D435" t="str">
            <v>16245</v>
          </cell>
          <cell r="E435" t="str">
            <v>Field Support Beco</v>
          </cell>
          <cell r="F435" t="str">
            <v>Electric Operations</v>
          </cell>
          <cell r="G435" t="str">
            <v>Sub Station Operations Field Support</v>
          </cell>
          <cell r="H435" t="str">
            <v>120</v>
          </cell>
          <cell r="I435" t="str">
            <v>CB</v>
          </cell>
          <cell r="J435">
            <v>26709.33</v>
          </cell>
        </row>
        <row r="436">
          <cell r="A436" t="str">
            <v>CAP</v>
          </cell>
          <cell r="B436" t="str">
            <v>Tzimorangas,John G</v>
          </cell>
          <cell r="C436">
            <v>16245</v>
          </cell>
          <cell r="D436" t="str">
            <v>16245</v>
          </cell>
          <cell r="E436" t="str">
            <v>Field Support Distribution NSTAR</v>
          </cell>
          <cell r="F436" t="str">
            <v>Electric Operations</v>
          </cell>
          <cell r="G436" t="str">
            <v>Sub Station Operations Field Support</v>
          </cell>
          <cell r="H436" t="str">
            <v>120</v>
          </cell>
          <cell r="I436" t="str">
            <v>CB</v>
          </cell>
          <cell r="K436">
            <v>9634.52</v>
          </cell>
        </row>
        <row r="437">
          <cell r="A437" t="str">
            <v>CAP</v>
          </cell>
          <cell r="B437" t="str">
            <v>Tzimorangas,John G</v>
          </cell>
          <cell r="C437">
            <v>16245</v>
          </cell>
          <cell r="D437" t="str">
            <v>16245</v>
          </cell>
          <cell r="E437" t="str">
            <v>Sub Station Operations Field Support</v>
          </cell>
          <cell r="F437" t="str">
            <v>Electric Operations</v>
          </cell>
          <cell r="G437" t="str">
            <v>Sub Station Operations Field Support</v>
          </cell>
          <cell r="H437" t="str">
            <v>120</v>
          </cell>
          <cell r="I437" t="str">
            <v>CB</v>
          </cell>
          <cell r="L437">
            <v>15359</v>
          </cell>
        </row>
        <row r="438">
          <cell r="A438" t="str">
            <v>CAP</v>
          </cell>
          <cell r="B438" t="str">
            <v>Tzimorangas,John G</v>
          </cell>
          <cell r="C438">
            <v>16245</v>
          </cell>
          <cell r="D438" t="str">
            <v>16245</v>
          </cell>
          <cell r="E438" t="str">
            <v>Field Support Beco</v>
          </cell>
          <cell r="F438" t="str">
            <v>Electric Operations</v>
          </cell>
          <cell r="G438" t="str">
            <v>Sub Station Operations Field Support</v>
          </cell>
          <cell r="H438" t="str">
            <v>120</v>
          </cell>
          <cell r="I438" t="str">
            <v>CI</v>
          </cell>
          <cell r="J438">
            <v>1444710.37</v>
          </cell>
        </row>
        <row r="439">
          <cell r="A439" t="str">
            <v>CAP</v>
          </cell>
          <cell r="B439" t="str">
            <v>Tzimorangas,John G</v>
          </cell>
          <cell r="C439">
            <v>16245</v>
          </cell>
          <cell r="D439" t="str">
            <v>16245</v>
          </cell>
          <cell r="E439" t="str">
            <v>Field Support Distribution NSTAR</v>
          </cell>
          <cell r="F439" t="str">
            <v>Electric Operations</v>
          </cell>
          <cell r="G439" t="str">
            <v>Sub Station Operations Field Support</v>
          </cell>
          <cell r="H439" t="str">
            <v>120</v>
          </cell>
          <cell r="I439" t="str">
            <v>CI</v>
          </cell>
          <cell r="K439">
            <v>21327.73</v>
          </cell>
          <cell r="M439">
            <v>45813.56</v>
          </cell>
        </row>
        <row r="440">
          <cell r="A440" t="str">
            <v>CAP</v>
          </cell>
          <cell r="B440" t="str">
            <v>Tzimorangas,John G</v>
          </cell>
          <cell r="C440">
            <v>16245</v>
          </cell>
          <cell r="D440" t="str">
            <v>16245</v>
          </cell>
          <cell r="E440" t="str">
            <v>Sub Station Operations Field Support</v>
          </cell>
          <cell r="F440" t="str">
            <v>Electric Operations</v>
          </cell>
          <cell r="G440" t="str">
            <v>Sub Station Operations Field Support</v>
          </cell>
          <cell r="H440" t="str">
            <v>120</v>
          </cell>
          <cell r="I440" t="str">
            <v>CI</v>
          </cell>
          <cell r="L440">
            <v>5399.8</v>
          </cell>
          <cell r="M440">
            <v>59581.8</v>
          </cell>
        </row>
        <row r="441">
          <cell r="A441" t="str">
            <v>CAP</v>
          </cell>
          <cell r="B441" t="str">
            <v>Tzimorangas,John G</v>
          </cell>
          <cell r="C441">
            <v>16245</v>
          </cell>
          <cell r="D441" t="str">
            <v>16245</v>
          </cell>
          <cell r="E441" t="str">
            <v>Field Support Beco</v>
          </cell>
          <cell r="F441" t="str">
            <v>Electric Operations</v>
          </cell>
          <cell r="G441" t="str">
            <v>Sub Station Operations Field Support</v>
          </cell>
          <cell r="H441" t="str">
            <v>120</v>
          </cell>
          <cell r="I441" t="str">
            <v>CL</v>
          </cell>
          <cell r="J441">
            <v>61584.36</v>
          </cell>
        </row>
        <row r="442">
          <cell r="A442" t="str">
            <v>CAP</v>
          </cell>
          <cell r="B442" t="str">
            <v>Tzimorangas,John G</v>
          </cell>
          <cell r="C442">
            <v>16245</v>
          </cell>
          <cell r="D442" t="str">
            <v>16245</v>
          </cell>
          <cell r="E442" t="str">
            <v>Field Support Distribution NSTAR</v>
          </cell>
          <cell r="F442" t="str">
            <v>Electric Operations</v>
          </cell>
          <cell r="G442" t="str">
            <v>Sub Station Operations Field Support</v>
          </cell>
          <cell r="H442" t="str">
            <v>120</v>
          </cell>
          <cell r="I442" t="str">
            <v>CL</v>
          </cell>
          <cell r="K442">
            <v>21903.05</v>
          </cell>
        </row>
        <row r="443">
          <cell r="A443" t="str">
            <v>CAP</v>
          </cell>
          <cell r="B443" t="str">
            <v>Tzimorangas,John G</v>
          </cell>
          <cell r="C443">
            <v>16245</v>
          </cell>
          <cell r="D443" t="str">
            <v>16245</v>
          </cell>
          <cell r="E443" t="str">
            <v>Sub Station Operations Field Support</v>
          </cell>
          <cell r="F443" t="str">
            <v>Electric Operations</v>
          </cell>
          <cell r="G443" t="str">
            <v>Sub Station Operations Field Support</v>
          </cell>
          <cell r="H443" t="str">
            <v>120</v>
          </cell>
          <cell r="I443" t="str">
            <v>CL</v>
          </cell>
          <cell r="L443">
            <v>34873.21</v>
          </cell>
        </row>
        <row r="444">
          <cell r="A444" t="str">
            <v>CAP</v>
          </cell>
          <cell r="B444" t="str">
            <v>Tzimorangas,John G</v>
          </cell>
          <cell r="C444">
            <v>16245</v>
          </cell>
          <cell r="D444" t="str">
            <v>16245</v>
          </cell>
          <cell r="E444" t="str">
            <v>Field Support Beco</v>
          </cell>
          <cell r="F444" t="str">
            <v>Electric Operations</v>
          </cell>
          <cell r="G444" t="str">
            <v>Sub Station Operations Field Support</v>
          </cell>
          <cell r="H444" t="str">
            <v>120</v>
          </cell>
          <cell r="I444" t="str">
            <v>CM</v>
          </cell>
          <cell r="J444">
            <v>16143.28</v>
          </cell>
        </row>
        <row r="445">
          <cell r="A445" t="str">
            <v>CAP</v>
          </cell>
          <cell r="B445" t="str">
            <v>Tzimorangas,John G</v>
          </cell>
          <cell r="C445">
            <v>16245</v>
          </cell>
          <cell r="D445" t="str">
            <v>16245</v>
          </cell>
          <cell r="E445" t="str">
            <v>Field Support Distribution NSTAR</v>
          </cell>
          <cell r="F445" t="str">
            <v>Electric Operations</v>
          </cell>
          <cell r="G445" t="str">
            <v>Sub Station Operations Field Support</v>
          </cell>
          <cell r="H445" t="str">
            <v>120</v>
          </cell>
          <cell r="I445" t="str">
            <v>CM</v>
          </cell>
          <cell r="K445">
            <v>412.84</v>
          </cell>
        </row>
        <row r="446">
          <cell r="A446" t="str">
            <v>CAP</v>
          </cell>
          <cell r="B446" t="str">
            <v>Tzimorangas,John G</v>
          </cell>
          <cell r="C446">
            <v>16245</v>
          </cell>
          <cell r="D446" t="str">
            <v>16245</v>
          </cell>
          <cell r="E446" t="str">
            <v>Sub Station Operations Field Support</v>
          </cell>
          <cell r="F446" t="str">
            <v>Electric Operations</v>
          </cell>
          <cell r="G446" t="str">
            <v>Sub Station Operations Field Support</v>
          </cell>
          <cell r="H446" t="str">
            <v>120</v>
          </cell>
          <cell r="I446" t="str">
            <v>CM</v>
          </cell>
          <cell r="L446">
            <v>227280</v>
          </cell>
        </row>
        <row r="447">
          <cell r="A447" t="str">
            <v>CAP</v>
          </cell>
          <cell r="B447" t="str">
            <v>Tzimorangas,John G</v>
          </cell>
          <cell r="C447">
            <v>16245</v>
          </cell>
          <cell r="D447" t="str">
            <v>16245</v>
          </cell>
          <cell r="E447" t="str">
            <v>Field Support Beco</v>
          </cell>
          <cell r="F447" t="str">
            <v>Electric Operations</v>
          </cell>
          <cell r="G447" t="str">
            <v>Sub Station Operations Field Support</v>
          </cell>
          <cell r="H447" t="str">
            <v>120</v>
          </cell>
          <cell r="I447" t="str">
            <v>CT</v>
          </cell>
          <cell r="J447">
            <v>43562.85</v>
          </cell>
        </row>
        <row r="448">
          <cell r="A448" t="str">
            <v>CAP</v>
          </cell>
          <cell r="B448" t="str">
            <v>Tzimorangas,John G</v>
          </cell>
          <cell r="C448">
            <v>16245</v>
          </cell>
          <cell r="D448" t="str">
            <v>16245</v>
          </cell>
          <cell r="E448" t="str">
            <v>Field Support Distribution NSTAR</v>
          </cell>
          <cell r="F448" t="str">
            <v>Electric Operations</v>
          </cell>
          <cell r="G448" t="str">
            <v>Sub Station Operations Field Support</v>
          </cell>
          <cell r="H448" t="str">
            <v>120</v>
          </cell>
          <cell r="I448" t="str">
            <v>CT</v>
          </cell>
          <cell r="K448">
            <v>8165.67</v>
          </cell>
        </row>
        <row r="449">
          <cell r="A449" t="str">
            <v>CAP</v>
          </cell>
          <cell r="B449" t="str">
            <v>Tzimorangas,John G</v>
          </cell>
          <cell r="C449">
            <v>16245</v>
          </cell>
          <cell r="D449" t="str">
            <v>16245</v>
          </cell>
          <cell r="E449" t="str">
            <v>Sub Station Operations Field Support</v>
          </cell>
          <cell r="F449" t="str">
            <v>Electric Operations</v>
          </cell>
          <cell r="G449" t="str">
            <v>Sub Station Operations Field Support</v>
          </cell>
          <cell r="H449" t="str">
            <v>120</v>
          </cell>
          <cell r="I449" t="str">
            <v>CT</v>
          </cell>
          <cell r="L449">
            <v>1342.38</v>
          </cell>
        </row>
        <row r="450">
          <cell r="A450" t="str">
            <v>O&amp;M</v>
          </cell>
          <cell r="B450" t="str">
            <v>Tzimorangas,John G</v>
          </cell>
          <cell r="C450">
            <v>16245</v>
          </cell>
          <cell r="D450" t="str">
            <v>16245</v>
          </cell>
          <cell r="E450" t="str">
            <v>Field Support Beco</v>
          </cell>
          <cell r="F450" t="str">
            <v>Electric Operations</v>
          </cell>
          <cell r="G450" t="str">
            <v>Sub Station Operations Field Support</v>
          </cell>
          <cell r="H450" t="str">
            <v>120</v>
          </cell>
          <cell r="I450" t="str">
            <v>IT</v>
          </cell>
          <cell r="J450">
            <v>1322145.4099999999</v>
          </cell>
        </row>
        <row r="451">
          <cell r="A451" t="str">
            <v>O&amp;M</v>
          </cell>
          <cell r="B451" t="str">
            <v>Tzimorangas,John G</v>
          </cell>
          <cell r="C451">
            <v>16245</v>
          </cell>
          <cell r="D451" t="str">
            <v>16245</v>
          </cell>
          <cell r="E451" t="str">
            <v>Field Support Distribution NSTAR</v>
          </cell>
          <cell r="F451" t="str">
            <v>Electric Operations</v>
          </cell>
          <cell r="G451" t="str">
            <v>Sub Station Operations Field Support</v>
          </cell>
          <cell r="H451" t="str">
            <v>120</v>
          </cell>
          <cell r="I451" t="str">
            <v>IT</v>
          </cell>
          <cell r="K451">
            <v>352702.16</v>
          </cell>
        </row>
        <row r="452">
          <cell r="A452" t="str">
            <v>O&amp;M</v>
          </cell>
          <cell r="B452" t="str">
            <v>Tzimorangas,John G</v>
          </cell>
          <cell r="C452">
            <v>16245</v>
          </cell>
          <cell r="D452" t="str">
            <v>16245</v>
          </cell>
          <cell r="E452" t="str">
            <v>Sub Station Operations Field Support</v>
          </cell>
          <cell r="F452" t="str">
            <v>Electric Operations</v>
          </cell>
          <cell r="G452" t="str">
            <v>Sub Station Operations Field Support</v>
          </cell>
          <cell r="H452" t="str">
            <v>120</v>
          </cell>
          <cell r="I452" t="str">
            <v>IT</v>
          </cell>
          <cell r="L452">
            <v>335814.48</v>
          </cell>
        </row>
        <row r="453">
          <cell r="A453" t="str">
            <v>O&amp;M</v>
          </cell>
          <cell r="B453" t="str">
            <v>Tzimorangas,John G</v>
          </cell>
          <cell r="C453">
            <v>16245</v>
          </cell>
          <cell r="D453" t="str">
            <v>16245</v>
          </cell>
          <cell r="E453" t="str">
            <v>Field Support Beco</v>
          </cell>
          <cell r="F453" t="str">
            <v>Electric Operations</v>
          </cell>
          <cell r="G453" t="str">
            <v>Sub Station Operations Field Support</v>
          </cell>
          <cell r="H453" t="str">
            <v>120</v>
          </cell>
          <cell r="I453" t="str">
            <v>LT</v>
          </cell>
          <cell r="J453">
            <v>2099737.94</v>
          </cell>
        </row>
        <row r="454">
          <cell r="A454" t="str">
            <v>O&amp;M</v>
          </cell>
          <cell r="B454" t="str">
            <v>Tzimorangas,John G</v>
          </cell>
          <cell r="C454">
            <v>16245</v>
          </cell>
          <cell r="D454" t="str">
            <v>16245</v>
          </cell>
          <cell r="E454" t="str">
            <v>Field Support Distribution NSTAR</v>
          </cell>
          <cell r="F454" t="str">
            <v>Electric Operations</v>
          </cell>
          <cell r="G454" t="str">
            <v>Sub Station Operations Field Support</v>
          </cell>
          <cell r="H454" t="str">
            <v>120</v>
          </cell>
          <cell r="I454" t="str">
            <v>LT</v>
          </cell>
          <cell r="K454">
            <v>1914434.41</v>
          </cell>
        </row>
        <row r="455">
          <cell r="A455" t="str">
            <v>O&amp;M</v>
          </cell>
          <cell r="B455" t="str">
            <v>Tzimorangas,John G</v>
          </cell>
          <cell r="C455">
            <v>16245</v>
          </cell>
          <cell r="D455" t="str">
            <v>16245</v>
          </cell>
          <cell r="E455" t="str">
            <v>Sub Station Operations Field Support</v>
          </cell>
          <cell r="F455" t="str">
            <v>Electric Operations</v>
          </cell>
          <cell r="G455" t="str">
            <v>Sub Station Operations Field Support</v>
          </cell>
          <cell r="H455" t="str">
            <v>120</v>
          </cell>
          <cell r="I455" t="str">
            <v>LT</v>
          </cell>
          <cell r="L455">
            <v>2153334.19</v>
          </cell>
        </row>
        <row r="456">
          <cell r="A456" t="str">
            <v>O&amp;M</v>
          </cell>
          <cell r="B456" t="str">
            <v>Tzimorangas,John G</v>
          </cell>
          <cell r="C456">
            <v>16245</v>
          </cell>
          <cell r="D456" t="str">
            <v>16245</v>
          </cell>
          <cell r="E456" t="str">
            <v>Field Support Beco</v>
          </cell>
          <cell r="F456" t="str">
            <v>Electric Operations</v>
          </cell>
          <cell r="G456" t="str">
            <v>Sub Station Operations Field Support</v>
          </cell>
          <cell r="H456" t="str">
            <v>120</v>
          </cell>
          <cell r="I456" t="str">
            <v>MT</v>
          </cell>
          <cell r="J456">
            <v>159069.15</v>
          </cell>
          <cell r="M456">
            <v>-130345.16</v>
          </cell>
        </row>
        <row r="457">
          <cell r="A457" t="str">
            <v>O&amp;M</v>
          </cell>
          <cell r="B457" t="str">
            <v>Tzimorangas,John G</v>
          </cell>
          <cell r="C457">
            <v>16245</v>
          </cell>
          <cell r="D457" t="str">
            <v>16245</v>
          </cell>
          <cell r="E457" t="str">
            <v>Field Support Distribution NSTAR</v>
          </cell>
          <cell r="F457" t="str">
            <v>Electric Operations</v>
          </cell>
          <cell r="G457" t="str">
            <v>Sub Station Operations Field Support</v>
          </cell>
          <cell r="H457" t="str">
            <v>120</v>
          </cell>
          <cell r="I457" t="str">
            <v>MT</v>
          </cell>
          <cell r="K457">
            <v>68890</v>
          </cell>
          <cell r="M457">
            <v>-50958.86</v>
          </cell>
        </row>
        <row r="458">
          <cell r="A458" t="str">
            <v>O&amp;M</v>
          </cell>
          <cell r="B458" t="str">
            <v>Tzimorangas,John G</v>
          </cell>
          <cell r="C458">
            <v>16245</v>
          </cell>
          <cell r="D458" t="str">
            <v>16245</v>
          </cell>
          <cell r="E458" t="str">
            <v>Sub Station Operations Field Support</v>
          </cell>
          <cell r="F458" t="str">
            <v>Electric Operations</v>
          </cell>
          <cell r="G458" t="str">
            <v>Sub Station Operations Field Support</v>
          </cell>
          <cell r="H458" t="str">
            <v>120</v>
          </cell>
          <cell r="I458" t="str">
            <v>MT</v>
          </cell>
          <cell r="L458">
            <v>36411.5</v>
          </cell>
          <cell r="M458">
            <v>35113.54</v>
          </cell>
        </row>
        <row r="459">
          <cell r="A459" t="str">
            <v>O&amp;M</v>
          </cell>
          <cell r="B459" t="str">
            <v>Tzimorangas,John G</v>
          </cell>
          <cell r="C459">
            <v>16245</v>
          </cell>
          <cell r="D459" t="str">
            <v>16245</v>
          </cell>
          <cell r="E459" t="str">
            <v>Field Support Beco</v>
          </cell>
          <cell r="F459" t="str">
            <v>Electric Operations</v>
          </cell>
          <cell r="G459" t="str">
            <v>Sub Station Operations Field Support</v>
          </cell>
          <cell r="H459" t="str">
            <v>120</v>
          </cell>
          <cell r="I459" t="str">
            <v>OT</v>
          </cell>
          <cell r="J459">
            <v>219182.32</v>
          </cell>
        </row>
        <row r="460">
          <cell r="A460" t="str">
            <v>O&amp;M</v>
          </cell>
          <cell r="B460" t="str">
            <v>Tzimorangas,John G</v>
          </cell>
          <cell r="C460">
            <v>16245</v>
          </cell>
          <cell r="D460" t="str">
            <v>16245</v>
          </cell>
          <cell r="E460" t="str">
            <v>Field Support Distribution NSTAR</v>
          </cell>
          <cell r="F460" t="str">
            <v>Electric Operations</v>
          </cell>
          <cell r="G460" t="str">
            <v>Sub Station Operations Field Support</v>
          </cell>
          <cell r="H460" t="str">
            <v>120</v>
          </cell>
          <cell r="I460" t="str">
            <v>OT</v>
          </cell>
          <cell r="K460">
            <v>376176.14</v>
          </cell>
        </row>
        <row r="461">
          <cell r="A461" t="str">
            <v>O&amp;M</v>
          </cell>
          <cell r="B461" t="str">
            <v>Tzimorangas,John G</v>
          </cell>
          <cell r="C461">
            <v>16245</v>
          </cell>
          <cell r="D461" t="str">
            <v>16245</v>
          </cell>
          <cell r="E461" t="str">
            <v>Sub Station Operations Field Support</v>
          </cell>
          <cell r="F461" t="str">
            <v>Electric Operations</v>
          </cell>
          <cell r="G461" t="str">
            <v>Sub Station Operations Field Support</v>
          </cell>
          <cell r="H461" t="str">
            <v>120</v>
          </cell>
          <cell r="I461" t="str">
            <v>OT</v>
          </cell>
          <cell r="L461">
            <v>329836.39</v>
          </cell>
          <cell r="M461">
            <v>127543.3</v>
          </cell>
        </row>
        <row r="462">
          <cell r="A462" t="str">
            <v>O&amp;M</v>
          </cell>
          <cell r="B462" t="str">
            <v>Tzimorangas,John G</v>
          </cell>
          <cell r="C462">
            <v>16245</v>
          </cell>
          <cell r="D462" t="str">
            <v>16245</v>
          </cell>
          <cell r="E462" t="str">
            <v>Field Support Beco</v>
          </cell>
          <cell r="F462" t="str">
            <v>Electric Operations</v>
          </cell>
          <cell r="G462" t="str">
            <v>Sub Station Operations Field Support</v>
          </cell>
          <cell r="H462" t="str">
            <v>120</v>
          </cell>
          <cell r="I462" t="str">
            <v>TT</v>
          </cell>
          <cell r="J462">
            <v>357588.41</v>
          </cell>
          <cell r="M462">
            <v>480.32</v>
          </cell>
        </row>
        <row r="463">
          <cell r="A463" t="str">
            <v>O&amp;M</v>
          </cell>
          <cell r="B463" t="str">
            <v>Tzimorangas,John G</v>
          </cell>
          <cell r="C463">
            <v>16245</v>
          </cell>
          <cell r="D463" t="str">
            <v>16245</v>
          </cell>
          <cell r="E463" t="str">
            <v>Field Support Distribution NSTAR</v>
          </cell>
          <cell r="F463" t="str">
            <v>Electric Operations</v>
          </cell>
          <cell r="G463" t="str">
            <v>Sub Station Operations Field Support</v>
          </cell>
          <cell r="H463" t="str">
            <v>120</v>
          </cell>
          <cell r="I463" t="str">
            <v>TT</v>
          </cell>
          <cell r="K463">
            <v>147228.31</v>
          </cell>
          <cell r="M463">
            <v>5886</v>
          </cell>
        </row>
        <row r="464">
          <cell r="A464" t="str">
            <v>O&amp;M</v>
          </cell>
          <cell r="B464" t="str">
            <v>Tzimorangas,John G</v>
          </cell>
          <cell r="C464">
            <v>16245</v>
          </cell>
          <cell r="D464" t="str">
            <v>16245</v>
          </cell>
          <cell r="E464" t="str">
            <v>Sub Station Operations Field Support</v>
          </cell>
          <cell r="F464" t="str">
            <v>Electric Operations</v>
          </cell>
          <cell r="G464" t="str">
            <v>Sub Station Operations Field Support</v>
          </cell>
          <cell r="H464" t="str">
            <v>120</v>
          </cell>
          <cell r="I464" t="str">
            <v>TT</v>
          </cell>
          <cell r="L464">
            <v>277576.13</v>
          </cell>
        </row>
        <row r="465">
          <cell r="A465" t="str">
            <v>O&amp;M</v>
          </cell>
          <cell r="C465">
            <v>16250</v>
          </cell>
          <cell r="D465" t="str">
            <v>16250</v>
          </cell>
          <cell r="E465" t="str">
            <v>Field Support ComElectric</v>
          </cell>
          <cell r="H465" t="str">
            <v>120</v>
          </cell>
          <cell r="I465" t="str">
            <v>BT</v>
          </cell>
          <cell r="J465">
            <v>33.56</v>
          </cell>
          <cell r="K465">
            <v>-3368.89</v>
          </cell>
          <cell r="M465">
            <v>49.53</v>
          </cell>
        </row>
        <row r="466">
          <cell r="A466" t="str">
            <v>CAP</v>
          </cell>
          <cell r="C466">
            <v>16250</v>
          </cell>
          <cell r="D466" t="str">
            <v>16250</v>
          </cell>
          <cell r="E466" t="str">
            <v>Field Support ComElectric</v>
          </cell>
          <cell r="H466" t="str">
            <v>120</v>
          </cell>
          <cell r="I466" t="str">
            <v>CB</v>
          </cell>
          <cell r="J466">
            <v>59.21</v>
          </cell>
        </row>
        <row r="467">
          <cell r="A467" t="str">
            <v>CAP</v>
          </cell>
          <cell r="C467">
            <v>16250</v>
          </cell>
          <cell r="D467" t="str">
            <v>16250</v>
          </cell>
          <cell r="E467" t="str">
            <v>Field Support ComElectric</v>
          </cell>
          <cell r="H467" t="str">
            <v>120</v>
          </cell>
          <cell r="I467" t="str">
            <v>CL</v>
          </cell>
          <cell r="J467">
            <v>134.58000000000001</v>
          </cell>
          <cell r="M467">
            <v>1659636.61</v>
          </cell>
        </row>
        <row r="468">
          <cell r="A468" t="str">
            <v>O&amp;M</v>
          </cell>
          <cell r="C468">
            <v>16250</v>
          </cell>
          <cell r="D468" t="str">
            <v>16250</v>
          </cell>
          <cell r="E468" t="str">
            <v>Field Support ComElectric</v>
          </cell>
          <cell r="H468" t="str">
            <v>120</v>
          </cell>
          <cell r="I468" t="str">
            <v>IT</v>
          </cell>
          <cell r="K468">
            <v>319.99</v>
          </cell>
        </row>
        <row r="469">
          <cell r="A469" t="str">
            <v>O&amp;M</v>
          </cell>
          <cell r="C469">
            <v>16250</v>
          </cell>
          <cell r="D469" t="str">
            <v>16250</v>
          </cell>
          <cell r="E469" t="str">
            <v>Field Support ComElectric</v>
          </cell>
          <cell r="H469" t="str">
            <v>120</v>
          </cell>
          <cell r="I469" t="str">
            <v>LT</v>
          </cell>
          <cell r="J469">
            <v>95.88</v>
          </cell>
          <cell r="K469">
            <v>-9625.39</v>
          </cell>
        </row>
        <row r="470">
          <cell r="A470" t="str">
            <v>O&amp;M</v>
          </cell>
          <cell r="B470" t="str">
            <v>Tzimorangas,John G</v>
          </cell>
          <cell r="C470">
            <v>16255</v>
          </cell>
          <cell r="D470" t="str">
            <v>16255</v>
          </cell>
          <cell r="E470" t="str">
            <v>Field Support CambElectric</v>
          </cell>
          <cell r="F470" t="str">
            <v>Electric Operations</v>
          </cell>
          <cell r="G470" t="str">
            <v>Field Support CambElectric</v>
          </cell>
          <cell r="H470" t="str">
            <v>120</v>
          </cell>
          <cell r="I470" t="str">
            <v>BT</v>
          </cell>
          <cell r="J470">
            <v>159.34</v>
          </cell>
          <cell r="M470">
            <v>60.4</v>
          </cell>
        </row>
        <row r="471">
          <cell r="A471" t="str">
            <v>CAP</v>
          </cell>
          <cell r="B471" t="str">
            <v>Tzimorangas,John G</v>
          </cell>
          <cell r="C471">
            <v>16255</v>
          </cell>
          <cell r="D471" t="str">
            <v>16255</v>
          </cell>
          <cell r="E471" t="str">
            <v>Field Support CambElectric</v>
          </cell>
          <cell r="F471" t="str">
            <v>Electric Operations</v>
          </cell>
          <cell r="G471" t="str">
            <v>Field Support CambElectric</v>
          </cell>
          <cell r="H471" t="str">
            <v>120</v>
          </cell>
          <cell r="I471" t="str">
            <v>CB</v>
          </cell>
          <cell r="J471">
            <v>34.78</v>
          </cell>
        </row>
        <row r="472">
          <cell r="A472" t="str">
            <v>CAP</v>
          </cell>
          <cell r="B472" t="str">
            <v>Tzimorangas,John G</v>
          </cell>
          <cell r="C472">
            <v>16255</v>
          </cell>
          <cell r="D472" t="str">
            <v>16255</v>
          </cell>
          <cell r="E472" t="str">
            <v>Field Support CambElectric</v>
          </cell>
          <cell r="F472" t="str">
            <v>Electric Operations</v>
          </cell>
          <cell r="G472" t="str">
            <v>Field Support CambElectric</v>
          </cell>
          <cell r="H472" t="str">
            <v>120</v>
          </cell>
          <cell r="I472" t="str">
            <v>CI</v>
          </cell>
          <cell r="J472">
            <v>21178.86</v>
          </cell>
          <cell r="K472">
            <v>0.09</v>
          </cell>
        </row>
        <row r="473">
          <cell r="A473" t="str">
            <v>CAP</v>
          </cell>
          <cell r="B473" t="str">
            <v>Tzimorangas,John G</v>
          </cell>
          <cell r="C473">
            <v>16255</v>
          </cell>
          <cell r="D473" t="str">
            <v>16255</v>
          </cell>
          <cell r="E473" t="str">
            <v>Field Support CambElectric</v>
          </cell>
          <cell r="F473" t="str">
            <v>Electric Operations</v>
          </cell>
          <cell r="G473" t="str">
            <v>Field Support CambElectric</v>
          </cell>
          <cell r="H473" t="str">
            <v>120</v>
          </cell>
          <cell r="I473" t="str">
            <v>CL</v>
          </cell>
          <cell r="J473">
            <v>81.93</v>
          </cell>
          <cell r="M473">
            <v>14395043.630000003</v>
          </cell>
        </row>
        <row r="474">
          <cell r="A474" t="str">
            <v>CAP</v>
          </cell>
          <cell r="B474" t="str">
            <v>Tzimorangas,John G</v>
          </cell>
          <cell r="C474">
            <v>16255</v>
          </cell>
          <cell r="D474" t="str">
            <v>16255</v>
          </cell>
          <cell r="E474" t="str">
            <v>Field Support CambElectric</v>
          </cell>
          <cell r="F474" t="str">
            <v>Electric Operations</v>
          </cell>
          <cell r="G474" t="str">
            <v>Field Support CambElectric</v>
          </cell>
          <cell r="H474" t="str">
            <v>120</v>
          </cell>
          <cell r="I474" t="str">
            <v>CM</v>
          </cell>
          <cell r="J474">
            <v>139135.19</v>
          </cell>
          <cell r="K474">
            <v>1839.8</v>
          </cell>
        </row>
        <row r="475">
          <cell r="A475" t="str">
            <v>CAP</v>
          </cell>
          <cell r="B475" t="str">
            <v>Tzimorangas,John G</v>
          </cell>
          <cell r="C475">
            <v>16255</v>
          </cell>
          <cell r="D475" t="str">
            <v>16255</v>
          </cell>
          <cell r="E475" t="str">
            <v>Field Support CambElectric</v>
          </cell>
          <cell r="F475" t="str">
            <v>Electric Operations</v>
          </cell>
          <cell r="G475" t="str">
            <v>Field Support CambElectric</v>
          </cell>
          <cell r="H475" t="str">
            <v>120</v>
          </cell>
          <cell r="I475" t="str">
            <v>CT</v>
          </cell>
          <cell r="J475">
            <v>372.37</v>
          </cell>
          <cell r="K475">
            <v>0</v>
          </cell>
        </row>
        <row r="476">
          <cell r="A476" t="str">
            <v>O&amp;M</v>
          </cell>
          <cell r="B476" t="str">
            <v>Tzimorangas,John G</v>
          </cell>
          <cell r="C476">
            <v>16255</v>
          </cell>
          <cell r="D476" t="str">
            <v>16255</v>
          </cell>
          <cell r="E476" t="str">
            <v>Field Support CambElectric</v>
          </cell>
          <cell r="F476" t="str">
            <v>Electric Operations</v>
          </cell>
          <cell r="G476" t="str">
            <v>Field Support CambElectric</v>
          </cell>
          <cell r="H476" t="str">
            <v>120</v>
          </cell>
          <cell r="I476" t="str">
            <v>IT</v>
          </cell>
          <cell r="K476">
            <v>2489.15</v>
          </cell>
        </row>
        <row r="477">
          <cell r="A477" t="str">
            <v>O&amp;M</v>
          </cell>
          <cell r="B477" t="str">
            <v>Tzimorangas,John G</v>
          </cell>
          <cell r="C477">
            <v>16255</v>
          </cell>
          <cell r="D477" t="str">
            <v>16255</v>
          </cell>
          <cell r="E477" t="str">
            <v>Field Support CambElectric</v>
          </cell>
          <cell r="F477" t="str">
            <v>Electric Operations</v>
          </cell>
          <cell r="G477" t="str">
            <v>Field Support CambElectric</v>
          </cell>
          <cell r="H477" t="str">
            <v>120</v>
          </cell>
          <cell r="I477" t="str">
            <v>LT</v>
          </cell>
          <cell r="J477">
            <v>455.26</v>
          </cell>
          <cell r="M477">
            <v>2423.15</v>
          </cell>
        </row>
        <row r="478">
          <cell r="A478" t="str">
            <v>O&amp;M</v>
          </cell>
          <cell r="B478" t="str">
            <v>Tzimorangas,John G</v>
          </cell>
          <cell r="C478">
            <v>16255</v>
          </cell>
          <cell r="D478" t="str">
            <v>16255</v>
          </cell>
          <cell r="E478" t="str">
            <v>Field Support CambElectric</v>
          </cell>
          <cell r="F478" t="str">
            <v>Electric Operations</v>
          </cell>
          <cell r="G478" t="str">
            <v>Field Support CambElectric</v>
          </cell>
          <cell r="H478" t="str">
            <v>120</v>
          </cell>
          <cell r="I478" t="str">
            <v>OT</v>
          </cell>
          <cell r="J478">
            <v>1672.37</v>
          </cell>
          <cell r="K478">
            <v>1878.23</v>
          </cell>
          <cell r="L478">
            <v>1580.23</v>
          </cell>
        </row>
        <row r="479">
          <cell r="A479" t="str">
            <v>O&amp;M</v>
          </cell>
          <cell r="B479" t="str">
            <v>Tzimorangas,John G</v>
          </cell>
          <cell r="C479">
            <v>16255</v>
          </cell>
          <cell r="D479" t="str">
            <v>16255</v>
          </cell>
          <cell r="E479" t="str">
            <v>Field Support CambElectric</v>
          </cell>
          <cell r="F479" t="str">
            <v>Electric Operations</v>
          </cell>
          <cell r="G479" t="str">
            <v>Field Support CambElectric</v>
          </cell>
          <cell r="H479" t="str">
            <v>120</v>
          </cell>
          <cell r="I479" t="str">
            <v>TT</v>
          </cell>
          <cell r="J479">
            <v>0</v>
          </cell>
          <cell r="M479">
            <v>88.56</v>
          </cell>
        </row>
        <row r="480">
          <cell r="A480" t="str">
            <v>O&amp;M</v>
          </cell>
          <cell r="C480">
            <v>16260</v>
          </cell>
          <cell r="D480" t="str">
            <v>16260</v>
          </cell>
          <cell r="E480" t="str">
            <v>Maintenance Mgr Mass Ave, Somerville, Cambridge</v>
          </cell>
          <cell r="H480" t="str">
            <v>120</v>
          </cell>
          <cell r="I480" t="str">
            <v>BT</v>
          </cell>
          <cell r="J480">
            <v>8514.7199999999993</v>
          </cell>
          <cell r="K480">
            <v>5315.47</v>
          </cell>
        </row>
        <row r="481">
          <cell r="A481" t="str">
            <v>CAP</v>
          </cell>
          <cell r="C481">
            <v>16260</v>
          </cell>
          <cell r="D481" t="str">
            <v>16260</v>
          </cell>
          <cell r="E481" t="str">
            <v>Maintenance Mgr Mass Ave, Somerville, Cambridge</v>
          </cell>
          <cell r="H481" t="str">
            <v>120</v>
          </cell>
          <cell r="I481" t="str">
            <v>CB</v>
          </cell>
          <cell r="J481">
            <v>983.32</v>
          </cell>
        </row>
        <row r="482">
          <cell r="A482" t="str">
            <v>CAP</v>
          </cell>
          <cell r="C482">
            <v>16260</v>
          </cell>
          <cell r="D482" t="str">
            <v>16260</v>
          </cell>
          <cell r="E482" t="str">
            <v>Maintenance Mgr Mass Ave, Somerville, Cambridge</v>
          </cell>
          <cell r="H482" t="str">
            <v>120</v>
          </cell>
          <cell r="I482" t="str">
            <v>CL</v>
          </cell>
          <cell r="J482">
            <v>2234.85</v>
          </cell>
          <cell r="M482">
            <v>1950197.83</v>
          </cell>
        </row>
        <row r="483">
          <cell r="A483" t="str">
            <v>O&amp;M</v>
          </cell>
          <cell r="C483">
            <v>16260</v>
          </cell>
          <cell r="D483" t="str">
            <v>16260</v>
          </cell>
          <cell r="E483" t="str">
            <v>Maintenance Mgr Mass Ave, Somerville, Cambridge</v>
          </cell>
          <cell r="H483" t="str">
            <v>120</v>
          </cell>
          <cell r="I483" t="str">
            <v>LT</v>
          </cell>
          <cell r="J483">
            <v>24528.52</v>
          </cell>
          <cell r="K483">
            <v>22988.74</v>
          </cell>
          <cell r="M483">
            <v>303.99</v>
          </cell>
        </row>
        <row r="484">
          <cell r="A484" t="str">
            <v>O&amp;M</v>
          </cell>
          <cell r="C484">
            <v>16260</v>
          </cell>
          <cell r="D484" t="str">
            <v>16260</v>
          </cell>
          <cell r="E484" t="str">
            <v>Maintenance Mgr Mass Ave, Somerville, Cambridge</v>
          </cell>
          <cell r="H484" t="str">
            <v>120</v>
          </cell>
          <cell r="I484" t="str">
            <v>TT</v>
          </cell>
          <cell r="J484">
            <v>1657.03</v>
          </cell>
          <cell r="K484">
            <v>2026.49</v>
          </cell>
        </row>
        <row r="485">
          <cell r="A485" t="str">
            <v>O&amp;M</v>
          </cell>
          <cell r="B485" t="str">
            <v>Hallstrom,Craig A</v>
          </cell>
          <cell r="C485">
            <v>16265</v>
          </cell>
          <cell r="D485" t="str">
            <v>16265</v>
          </cell>
          <cell r="E485" t="str">
            <v>Mass Ave, Somerville Admin - Maint</v>
          </cell>
          <cell r="F485" t="str">
            <v>Electric Operations</v>
          </cell>
          <cell r="G485" t="str">
            <v>OLD Mass Ave, Somerville Admin - Maint</v>
          </cell>
          <cell r="H485" t="str">
            <v>120</v>
          </cell>
          <cell r="I485" t="str">
            <v>BT</v>
          </cell>
          <cell r="J485">
            <v>200790.31</v>
          </cell>
          <cell r="K485">
            <v>15290.85</v>
          </cell>
        </row>
        <row r="486">
          <cell r="A486" t="str">
            <v>CAP</v>
          </cell>
          <cell r="B486" t="str">
            <v>Hallstrom,Craig A</v>
          </cell>
          <cell r="C486">
            <v>16265</v>
          </cell>
          <cell r="D486" t="str">
            <v>16265</v>
          </cell>
          <cell r="E486" t="str">
            <v>Mass Ave, Somerville Admin - Maint</v>
          </cell>
          <cell r="F486" t="str">
            <v>Electric Operations</v>
          </cell>
          <cell r="G486" t="str">
            <v>OLD Mass Ave, Somerville Admin - Maint</v>
          </cell>
          <cell r="H486" t="str">
            <v>120</v>
          </cell>
          <cell r="I486" t="str">
            <v>CB</v>
          </cell>
          <cell r="J486">
            <v>54703.45</v>
          </cell>
          <cell r="K486">
            <v>5924.31</v>
          </cell>
        </row>
        <row r="487">
          <cell r="A487" t="str">
            <v>CAP</v>
          </cell>
          <cell r="B487" t="str">
            <v>Hallstrom,Craig A</v>
          </cell>
          <cell r="C487">
            <v>16265</v>
          </cell>
          <cell r="D487" t="str">
            <v>16265</v>
          </cell>
          <cell r="E487" t="str">
            <v>Mass Ave, Somerville Admin - Maint</v>
          </cell>
          <cell r="F487" t="str">
            <v>Electric Operations</v>
          </cell>
          <cell r="G487" t="str">
            <v>OLD Mass Ave, Somerville Admin - Maint</v>
          </cell>
          <cell r="H487" t="str">
            <v>120</v>
          </cell>
          <cell r="I487" t="str">
            <v>CL</v>
          </cell>
          <cell r="J487">
            <v>125369.74</v>
          </cell>
          <cell r="K487">
            <v>13755.08</v>
          </cell>
          <cell r="M487">
            <v>6475564.6400000006</v>
          </cell>
        </row>
        <row r="488">
          <cell r="A488" t="str">
            <v>CAP</v>
          </cell>
          <cell r="B488" t="str">
            <v>Hallstrom,Craig A</v>
          </cell>
          <cell r="C488">
            <v>16265</v>
          </cell>
          <cell r="D488" t="str">
            <v>16265</v>
          </cell>
          <cell r="E488" t="str">
            <v>Mass Ave, Somerville Admin - Maint</v>
          </cell>
          <cell r="F488" t="str">
            <v>Electric Operations</v>
          </cell>
          <cell r="G488" t="str">
            <v>OLD Mass Ave, Somerville Admin - Maint</v>
          </cell>
          <cell r="H488" t="str">
            <v>120</v>
          </cell>
          <cell r="I488" t="str">
            <v>CT</v>
          </cell>
          <cell r="J488">
            <v>22084.65</v>
          </cell>
          <cell r="K488">
            <v>460.29</v>
          </cell>
        </row>
        <row r="489">
          <cell r="A489" t="str">
            <v>O&amp;M</v>
          </cell>
          <cell r="B489" t="str">
            <v>Hallstrom,Craig A</v>
          </cell>
          <cell r="C489">
            <v>16265</v>
          </cell>
          <cell r="D489" t="str">
            <v>16265</v>
          </cell>
          <cell r="E489" t="str">
            <v>Mass Ave, Somerville Admin - Maint</v>
          </cell>
          <cell r="F489" t="str">
            <v>Electric Operations</v>
          </cell>
          <cell r="G489" t="str">
            <v>OLD Mass Ave, Somerville Admin - Maint</v>
          </cell>
          <cell r="H489" t="str">
            <v>120</v>
          </cell>
          <cell r="I489" t="str">
            <v>IT</v>
          </cell>
          <cell r="J489">
            <v>51082.92</v>
          </cell>
          <cell r="K489">
            <v>1372.52</v>
          </cell>
        </row>
        <row r="490">
          <cell r="A490" t="str">
            <v>O&amp;M</v>
          </cell>
          <cell r="B490" t="str">
            <v>Hallstrom,Craig A</v>
          </cell>
          <cell r="C490">
            <v>16265</v>
          </cell>
          <cell r="D490" t="str">
            <v>16265</v>
          </cell>
          <cell r="E490" t="str">
            <v>Mass Ave, Somerville Admin - Maint</v>
          </cell>
          <cell r="F490" t="str">
            <v>Electric Operations</v>
          </cell>
          <cell r="G490" t="str">
            <v>OLD Mass Ave, Somerville Admin - Maint</v>
          </cell>
          <cell r="H490" t="str">
            <v>120</v>
          </cell>
          <cell r="I490" t="str">
            <v>LT</v>
          </cell>
          <cell r="J490">
            <v>587077.88</v>
          </cell>
          <cell r="K490">
            <v>44022.21</v>
          </cell>
        </row>
        <row r="491">
          <cell r="A491" t="str">
            <v>O&amp;M</v>
          </cell>
          <cell r="B491" t="str">
            <v>Hallstrom,Craig A</v>
          </cell>
          <cell r="C491">
            <v>16265</v>
          </cell>
          <cell r="D491" t="str">
            <v>16265</v>
          </cell>
          <cell r="E491" t="str">
            <v>Mass Ave, Somerville Admin - Maint</v>
          </cell>
          <cell r="F491" t="str">
            <v>Electric Operations</v>
          </cell>
          <cell r="G491" t="str">
            <v>OLD Mass Ave, Somerville Admin - Maint</v>
          </cell>
          <cell r="H491" t="str">
            <v>120</v>
          </cell>
          <cell r="I491" t="str">
            <v>MT</v>
          </cell>
          <cell r="J491">
            <v>355.94</v>
          </cell>
          <cell r="K491">
            <v>57.86</v>
          </cell>
          <cell r="M491">
            <v>653.16999999999996</v>
          </cell>
        </row>
        <row r="492">
          <cell r="A492" t="str">
            <v>O&amp;M</v>
          </cell>
          <cell r="B492" t="str">
            <v>Hallstrom,Craig A</v>
          </cell>
          <cell r="C492">
            <v>16265</v>
          </cell>
          <cell r="D492" t="str">
            <v>16265</v>
          </cell>
          <cell r="E492" t="str">
            <v>Mass Ave, Somerville Admin - Maint</v>
          </cell>
          <cell r="F492" t="str">
            <v>Electric Operations</v>
          </cell>
          <cell r="G492" t="str">
            <v>OLD Mass Ave, Somerville Admin - Maint</v>
          </cell>
          <cell r="H492" t="str">
            <v>120</v>
          </cell>
          <cell r="I492" t="str">
            <v>OT</v>
          </cell>
          <cell r="J492">
            <v>247131.22</v>
          </cell>
          <cell r="K492">
            <v>102344.76</v>
          </cell>
          <cell r="M492">
            <v>579.11</v>
          </cell>
        </row>
        <row r="493">
          <cell r="A493" t="str">
            <v>O&amp;M</v>
          </cell>
          <cell r="B493" t="str">
            <v>Hallstrom,Craig A</v>
          </cell>
          <cell r="C493">
            <v>16265</v>
          </cell>
          <cell r="D493" t="str">
            <v>16265</v>
          </cell>
          <cell r="E493" t="str">
            <v>OLD Mass Ave, Somerville Admin - Maint</v>
          </cell>
          <cell r="F493" t="str">
            <v>Electric Operations</v>
          </cell>
          <cell r="G493" t="str">
            <v>OLD Mass Ave, Somerville Admin - Maint</v>
          </cell>
          <cell r="H493" t="str">
            <v>120</v>
          </cell>
          <cell r="I493" t="str">
            <v>OT</v>
          </cell>
          <cell r="L493">
            <v>1085.82</v>
          </cell>
          <cell r="M493">
            <v>7740.74</v>
          </cell>
        </row>
        <row r="494">
          <cell r="A494" t="str">
            <v>O&amp;M</v>
          </cell>
          <cell r="B494" t="str">
            <v>Hallstrom,Craig A</v>
          </cell>
          <cell r="C494">
            <v>16265</v>
          </cell>
          <cell r="D494" t="str">
            <v>16265</v>
          </cell>
          <cell r="E494" t="str">
            <v>Mass Ave, Somerville Admin - Maint</v>
          </cell>
          <cell r="F494" t="str">
            <v>Electric Operations</v>
          </cell>
          <cell r="G494" t="str">
            <v>OLD Mass Ave, Somerville Admin - Maint</v>
          </cell>
          <cell r="H494" t="str">
            <v>120</v>
          </cell>
          <cell r="I494" t="str">
            <v>TT</v>
          </cell>
          <cell r="J494">
            <v>18203.7</v>
          </cell>
          <cell r="K494">
            <v>2062.6999999999998</v>
          </cell>
        </row>
        <row r="495">
          <cell r="A495" t="str">
            <v>O&amp;M</v>
          </cell>
          <cell r="C495">
            <v>16270</v>
          </cell>
          <cell r="D495" t="str">
            <v>16270</v>
          </cell>
          <cell r="E495" t="str">
            <v>Mass Ave, Distribution - Maint</v>
          </cell>
          <cell r="H495" t="str">
            <v>120</v>
          </cell>
          <cell r="I495" t="str">
            <v>BT</v>
          </cell>
          <cell r="J495">
            <v>194012.59</v>
          </cell>
          <cell r="K495">
            <v>-8451.39</v>
          </cell>
        </row>
        <row r="496">
          <cell r="A496" t="str">
            <v>O&amp;M</v>
          </cell>
          <cell r="C496">
            <v>16270</v>
          </cell>
          <cell r="D496" t="str">
            <v>16270</v>
          </cell>
          <cell r="E496" t="str">
            <v>OLD Mass Ave, Distribution - Maint</v>
          </cell>
          <cell r="H496" t="str">
            <v>120</v>
          </cell>
          <cell r="I496" t="str">
            <v>BT</v>
          </cell>
          <cell r="L496">
            <v>4436.67</v>
          </cell>
        </row>
        <row r="497">
          <cell r="A497" t="str">
            <v>CAP</v>
          </cell>
          <cell r="C497">
            <v>16270</v>
          </cell>
          <cell r="D497" t="str">
            <v>16270</v>
          </cell>
          <cell r="E497" t="str">
            <v>Mass Ave, Distribution - Maint</v>
          </cell>
          <cell r="H497" t="str">
            <v>120</v>
          </cell>
          <cell r="I497" t="str">
            <v>CB</v>
          </cell>
          <cell r="J497">
            <v>50754.559999999998</v>
          </cell>
          <cell r="K497">
            <v>1258.3599999999999</v>
          </cell>
        </row>
        <row r="498">
          <cell r="A498" t="str">
            <v>CAP</v>
          </cell>
          <cell r="C498">
            <v>16270</v>
          </cell>
          <cell r="D498" t="str">
            <v>16270</v>
          </cell>
          <cell r="E498" t="str">
            <v>Mass Ave, Distribution - Maint</v>
          </cell>
          <cell r="H498" t="str">
            <v>120</v>
          </cell>
          <cell r="I498" t="str">
            <v>CI</v>
          </cell>
          <cell r="J498">
            <v>73960.59</v>
          </cell>
          <cell r="K498">
            <v>11116.42</v>
          </cell>
        </row>
        <row r="499">
          <cell r="A499" t="str">
            <v>CAP</v>
          </cell>
          <cell r="C499">
            <v>16270</v>
          </cell>
          <cell r="D499" t="str">
            <v>16270</v>
          </cell>
          <cell r="E499" t="str">
            <v>Mass Ave, Distribution - Maint</v>
          </cell>
          <cell r="H499" t="str">
            <v>120</v>
          </cell>
          <cell r="I499" t="str">
            <v>CL</v>
          </cell>
          <cell r="J499">
            <v>115956.18</v>
          </cell>
          <cell r="K499">
            <v>2859.86</v>
          </cell>
          <cell r="M499">
            <v>2895478.76</v>
          </cell>
        </row>
        <row r="500">
          <cell r="A500" t="str">
            <v>CAP</v>
          </cell>
          <cell r="C500">
            <v>16270</v>
          </cell>
          <cell r="D500" t="str">
            <v>16270</v>
          </cell>
          <cell r="E500" t="str">
            <v>Mass Ave, Distribution - Maint</v>
          </cell>
          <cell r="H500" t="str">
            <v>120</v>
          </cell>
          <cell r="I500" t="str">
            <v>CM</v>
          </cell>
          <cell r="J500">
            <v>14100.19</v>
          </cell>
          <cell r="K500">
            <v>2175.35</v>
          </cell>
        </row>
        <row r="501">
          <cell r="A501" t="str">
            <v>CAP</v>
          </cell>
          <cell r="C501">
            <v>16270</v>
          </cell>
          <cell r="D501" t="str">
            <v>16270</v>
          </cell>
          <cell r="E501" t="str">
            <v>Mass Ave, Distribution - Maint</v>
          </cell>
          <cell r="H501" t="str">
            <v>120</v>
          </cell>
          <cell r="I501" t="str">
            <v>CT</v>
          </cell>
          <cell r="J501">
            <v>32194.639999999999</v>
          </cell>
          <cell r="K501">
            <v>344.64</v>
          </cell>
        </row>
        <row r="502">
          <cell r="A502" t="str">
            <v>O&amp;M</v>
          </cell>
          <cell r="C502">
            <v>16270</v>
          </cell>
          <cell r="D502" t="str">
            <v>16270</v>
          </cell>
          <cell r="E502" t="str">
            <v>Mass Ave, Distribution - Maint</v>
          </cell>
          <cell r="H502" t="str">
            <v>120</v>
          </cell>
          <cell r="I502" t="str">
            <v>IT</v>
          </cell>
          <cell r="J502">
            <v>87961</v>
          </cell>
          <cell r="K502">
            <v>-2310.6</v>
          </cell>
        </row>
        <row r="503">
          <cell r="A503" t="str">
            <v>O&amp;M</v>
          </cell>
          <cell r="C503">
            <v>16270</v>
          </cell>
          <cell r="D503" t="str">
            <v>16270</v>
          </cell>
          <cell r="E503" t="str">
            <v>Mass Ave, Distribution - Maint</v>
          </cell>
          <cell r="H503" t="str">
            <v>120</v>
          </cell>
          <cell r="I503" t="str">
            <v>LT</v>
          </cell>
          <cell r="J503">
            <v>525367.78</v>
          </cell>
          <cell r="K503">
            <v>-22193.919999999998</v>
          </cell>
        </row>
        <row r="504">
          <cell r="A504" t="str">
            <v>O&amp;M</v>
          </cell>
          <cell r="C504">
            <v>16270</v>
          </cell>
          <cell r="D504" t="str">
            <v>16270</v>
          </cell>
          <cell r="E504" t="str">
            <v>OLD Mass Ave, Distribution - Maint</v>
          </cell>
          <cell r="H504" t="str">
            <v>120</v>
          </cell>
          <cell r="I504" t="str">
            <v>LT</v>
          </cell>
          <cell r="L504">
            <v>12983.5</v>
          </cell>
        </row>
        <row r="505">
          <cell r="A505" t="str">
            <v>O&amp;M</v>
          </cell>
          <cell r="C505">
            <v>16270</v>
          </cell>
          <cell r="D505" t="str">
            <v>16270</v>
          </cell>
          <cell r="E505" t="str">
            <v>Mass Ave, Distribution - Maint</v>
          </cell>
          <cell r="H505" t="str">
            <v>120</v>
          </cell>
          <cell r="I505" t="str">
            <v>MT</v>
          </cell>
          <cell r="J505">
            <v>6323.61</v>
          </cell>
          <cell r="K505">
            <v>1399.08</v>
          </cell>
          <cell r="M505">
            <v>-56018.04</v>
          </cell>
        </row>
        <row r="506">
          <cell r="A506" t="str">
            <v>O&amp;M</v>
          </cell>
          <cell r="C506">
            <v>16270</v>
          </cell>
          <cell r="D506" t="str">
            <v>16270</v>
          </cell>
          <cell r="E506" t="str">
            <v>Mass Ave, Distribution - Maint</v>
          </cell>
          <cell r="H506" t="str">
            <v>120</v>
          </cell>
          <cell r="I506" t="str">
            <v>OT</v>
          </cell>
          <cell r="J506">
            <v>144.99</v>
          </cell>
        </row>
        <row r="507">
          <cell r="A507" t="str">
            <v>O&amp;M</v>
          </cell>
          <cell r="C507">
            <v>16270</v>
          </cell>
          <cell r="D507" t="str">
            <v>16270</v>
          </cell>
          <cell r="E507" t="str">
            <v>Mass Ave, Distribution - Maint</v>
          </cell>
          <cell r="H507" t="str">
            <v>120</v>
          </cell>
          <cell r="I507" t="str">
            <v>TT</v>
          </cell>
          <cell r="J507">
            <v>125497.38</v>
          </cell>
          <cell r="K507">
            <v>9630.58</v>
          </cell>
        </row>
        <row r="508">
          <cell r="A508" t="str">
            <v>O&amp;M</v>
          </cell>
          <cell r="C508">
            <v>16270</v>
          </cell>
          <cell r="D508" t="str">
            <v>16270</v>
          </cell>
          <cell r="E508" t="str">
            <v>OLD Mass Ave, Distribution - Maint</v>
          </cell>
          <cell r="H508" t="str">
            <v>120</v>
          </cell>
          <cell r="I508" t="str">
            <v>TT</v>
          </cell>
          <cell r="L508">
            <v>17704.55</v>
          </cell>
        </row>
        <row r="509">
          <cell r="A509" t="str">
            <v>O&amp;M</v>
          </cell>
          <cell r="B509" t="str">
            <v>Driscoll,Daniel C</v>
          </cell>
          <cell r="C509">
            <v>16275</v>
          </cell>
          <cell r="D509" t="str">
            <v>16275</v>
          </cell>
          <cell r="E509" t="str">
            <v>Somerville Distribution - Maint</v>
          </cell>
          <cell r="F509" t="str">
            <v>Electric Operations</v>
          </cell>
          <cell r="G509" t="str">
            <v>Somerville Distribution - Maint</v>
          </cell>
          <cell r="H509" t="str">
            <v>120</v>
          </cell>
          <cell r="I509" t="str">
            <v>BT</v>
          </cell>
          <cell r="J509">
            <v>34635.129999999997</v>
          </cell>
          <cell r="K509">
            <v>5386.16</v>
          </cell>
          <cell r="L509">
            <v>806.82</v>
          </cell>
        </row>
        <row r="510">
          <cell r="A510" t="str">
            <v>CAP</v>
          </cell>
          <cell r="B510" t="str">
            <v>Driscoll,Daniel C</v>
          </cell>
          <cell r="C510">
            <v>16275</v>
          </cell>
          <cell r="D510" t="str">
            <v>16275</v>
          </cell>
          <cell r="E510" t="str">
            <v>Somerville Distribution - Maint</v>
          </cell>
          <cell r="F510" t="str">
            <v>Electric Operations</v>
          </cell>
          <cell r="G510" t="str">
            <v>Somerville Distribution - Maint</v>
          </cell>
          <cell r="H510" t="str">
            <v>120</v>
          </cell>
          <cell r="I510" t="str">
            <v>CB</v>
          </cell>
          <cell r="J510">
            <v>8721.4500000000007</v>
          </cell>
          <cell r="K510">
            <v>1481.55</v>
          </cell>
          <cell r="L510">
            <v>161.16999999999999</v>
          </cell>
        </row>
        <row r="511">
          <cell r="A511" t="str">
            <v>CAP</v>
          </cell>
          <cell r="B511" t="str">
            <v>Driscoll,Daniel C</v>
          </cell>
          <cell r="C511">
            <v>16275</v>
          </cell>
          <cell r="D511" t="str">
            <v>16275</v>
          </cell>
          <cell r="E511" t="str">
            <v>Somerville Distribution - Maint</v>
          </cell>
          <cell r="F511" t="str">
            <v>Electric Operations</v>
          </cell>
          <cell r="G511" t="str">
            <v>Somerville Distribution - Maint</v>
          </cell>
          <cell r="H511" t="str">
            <v>120</v>
          </cell>
          <cell r="I511" t="str">
            <v>CI</v>
          </cell>
          <cell r="J511">
            <v>8504.2800000000007</v>
          </cell>
        </row>
        <row r="512">
          <cell r="A512" t="str">
            <v>CAP</v>
          </cell>
          <cell r="B512" t="str">
            <v>Driscoll,Daniel C</v>
          </cell>
          <cell r="C512">
            <v>16275</v>
          </cell>
          <cell r="D512" t="str">
            <v>16275</v>
          </cell>
          <cell r="E512" t="str">
            <v>Somerville Distribution - Maint</v>
          </cell>
          <cell r="F512" t="str">
            <v>Electric Operations</v>
          </cell>
          <cell r="G512" t="str">
            <v>Somerville Distribution - Maint</v>
          </cell>
          <cell r="H512" t="str">
            <v>120</v>
          </cell>
          <cell r="I512" t="str">
            <v>CL</v>
          </cell>
          <cell r="J512">
            <v>20509.11</v>
          </cell>
          <cell r="K512">
            <v>3367.26</v>
          </cell>
          <cell r="L512">
            <v>366.3</v>
          </cell>
          <cell r="M512">
            <v>792450.87</v>
          </cell>
        </row>
        <row r="513">
          <cell r="A513" t="str">
            <v>CAP</v>
          </cell>
          <cell r="B513" t="str">
            <v>Driscoll,Daniel C</v>
          </cell>
          <cell r="C513">
            <v>16275</v>
          </cell>
          <cell r="D513" t="str">
            <v>16275</v>
          </cell>
          <cell r="E513" t="str">
            <v>Somerville Distribution - Maint</v>
          </cell>
          <cell r="F513" t="str">
            <v>Electric Operations</v>
          </cell>
          <cell r="G513" t="str">
            <v>Somerville Distribution - Maint</v>
          </cell>
          <cell r="H513" t="str">
            <v>120</v>
          </cell>
          <cell r="I513" t="str">
            <v>CT</v>
          </cell>
          <cell r="J513">
            <v>3619.69</v>
          </cell>
          <cell r="K513">
            <v>284.7</v>
          </cell>
          <cell r="L513">
            <v>0</v>
          </cell>
        </row>
        <row r="514">
          <cell r="A514" t="str">
            <v>O&amp;M</v>
          </cell>
          <cell r="B514" t="str">
            <v>Driscoll,Daniel C</v>
          </cell>
          <cell r="C514">
            <v>16275</v>
          </cell>
          <cell r="D514" t="str">
            <v>16275</v>
          </cell>
          <cell r="E514" t="str">
            <v>Somerville Distribution - Maint</v>
          </cell>
          <cell r="F514" t="str">
            <v>Electric Operations</v>
          </cell>
          <cell r="G514" t="str">
            <v>Somerville Distribution - Maint</v>
          </cell>
          <cell r="H514" t="str">
            <v>120</v>
          </cell>
          <cell r="I514" t="str">
            <v>IT</v>
          </cell>
          <cell r="J514">
            <v>66403.02</v>
          </cell>
          <cell r="K514">
            <v>9.89</v>
          </cell>
          <cell r="L514">
            <v>0</v>
          </cell>
          <cell r="M514">
            <v>37.82</v>
          </cell>
        </row>
        <row r="515">
          <cell r="A515" t="str">
            <v>O&amp;M</v>
          </cell>
          <cell r="B515" t="str">
            <v>Driscoll,Daniel C</v>
          </cell>
          <cell r="C515">
            <v>16275</v>
          </cell>
          <cell r="D515" t="str">
            <v>16275</v>
          </cell>
          <cell r="E515" t="str">
            <v>Somerville Distribution - Maint</v>
          </cell>
          <cell r="F515" t="str">
            <v>Electric Operations</v>
          </cell>
          <cell r="G515" t="str">
            <v>Somerville Distribution - Maint</v>
          </cell>
          <cell r="H515" t="str">
            <v>120</v>
          </cell>
          <cell r="I515" t="str">
            <v>LT</v>
          </cell>
          <cell r="J515">
            <v>85744.19</v>
          </cell>
          <cell r="K515">
            <v>16489.55</v>
          </cell>
          <cell r="L515">
            <v>2302.48</v>
          </cell>
        </row>
        <row r="516">
          <cell r="A516" t="str">
            <v>O&amp;M</v>
          </cell>
          <cell r="B516" t="str">
            <v>Driscoll,Daniel C</v>
          </cell>
          <cell r="C516">
            <v>16275</v>
          </cell>
          <cell r="D516" t="str">
            <v>16275</v>
          </cell>
          <cell r="E516" t="str">
            <v>Somerville Distribution - Maint</v>
          </cell>
          <cell r="F516" t="str">
            <v>Electric Operations</v>
          </cell>
          <cell r="G516" t="str">
            <v>Somerville Distribution - Maint</v>
          </cell>
          <cell r="H516" t="str">
            <v>120</v>
          </cell>
          <cell r="I516" t="str">
            <v>MT</v>
          </cell>
          <cell r="J516">
            <v>56093.91</v>
          </cell>
          <cell r="K516">
            <v>2129</v>
          </cell>
          <cell r="M516">
            <v>894.74</v>
          </cell>
        </row>
        <row r="517">
          <cell r="A517" t="str">
            <v>O&amp;M</v>
          </cell>
          <cell r="B517" t="str">
            <v>Driscoll,Daniel C</v>
          </cell>
          <cell r="C517">
            <v>16275</v>
          </cell>
          <cell r="D517" t="str">
            <v>16275</v>
          </cell>
          <cell r="E517" t="str">
            <v>Somerville Distribution - Maint</v>
          </cell>
          <cell r="F517" t="str">
            <v>Electric Operations</v>
          </cell>
          <cell r="G517" t="str">
            <v>Somerville Distribution - Maint</v>
          </cell>
          <cell r="H517" t="str">
            <v>120</v>
          </cell>
          <cell r="I517" t="str">
            <v>OT</v>
          </cell>
          <cell r="J517">
            <v>862.21</v>
          </cell>
        </row>
        <row r="518">
          <cell r="A518" t="str">
            <v>O&amp;M</v>
          </cell>
          <cell r="B518" t="str">
            <v>Driscoll,Daniel C</v>
          </cell>
          <cell r="C518">
            <v>16275</v>
          </cell>
          <cell r="D518" t="str">
            <v>16275</v>
          </cell>
          <cell r="E518" t="str">
            <v>Somerville Distribution - Maint</v>
          </cell>
          <cell r="F518" t="str">
            <v>Electric Operations</v>
          </cell>
          <cell r="G518" t="str">
            <v>Somerville Distribution - Maint</v>
          </cell>
          <cell r="H518" t="str">
            <v>120</v>
          </cell>
          <cell r="I518" t="str">
            <v>TT</v>
          </cell>
          <cell r="J518">
            <v>16484.72</v>
          </cell>
          <cell r="K518">
            <v>4757.8100000000004</v>
          </cell>
          <cell r="L518">
            <v>0</v>
          </cell>
        </row>
        <row r="519">
          <cell r="A519" t="str">
            <v>O&amp;M</v>
          </cell>
          <cell r="C519">
            <v>16276</v>
          </cell>
          <cell r="D519" t="str">
            <v>16276</v>
          </cell>
          <cell r="E519" t="str">
            <v>Mass Ave Transmission - Maint</v>
          </cell>
          <cell r="H519" t="str">
            <v>120</v>
          </cell>
          <cell r="I519" t="str">
            <v>BT</v>
          </cell>
          <cell r="J519">
            <v>14019.4</v>
          </cell>
          <cell r="K519">
            <v>892.47</v>
          </cell>
        </row>
        <row r="520">
          <cell r="A520" t="str">
            <v>CAP</v>
          </cell>
          <cell r="C520">
            <v>16276</v>
          </cell>
          <cell r="D520" t="str">
            <v>16276</v>
          </cell>
          <cell r="E520" t="str">
            <v>Mass Ave Transmission - Maint</v>
          </cell>
          <cell r="H520" t="str">
            <v>120</v>
          </cell>
          <cell r="I520" t="str">
            <v>CB</v>
          </cell>
          <cell r="K520">
            <v>12.48</v>
          </cell>
        </row>
        <row r="521">
          <cell r="A521" t="str">
            <v>CAP</v>
          </cell>
          <cell r="C521">
            <v>16276</v>
          </cell>
          <cell r="D521" t="str">
            <v>16276</v>
          </cell>
          <cell r="E521" t="str">
            <v>Mass Ave Transmission - Maint</v>
          </cell>
          <cell r="H521" t="str">
            <v>120</v>
          </cell>
          <cell r="I521" t="str">
            <v>CL</v>
          </cell>
          <cell r="K521">
            <v>28.36</v>
          </cell>
        </row>
        <row r="522">
          <cell r="A522" t="str">
            <v>O&amp;M</v>
          </cell>
          <cell r="C522">
            <v>16276</v>
          </cell>
          <cell r="D522" t="str">
            <v>16276</v>
          </cell>
          <cell r="E522" t="str">
            <v>Mass Ave Transmission - Maint</v>
          </cell>
          <cell r="H522" t="str">
            <v>120</v>
          </cell>
          <cell r="I522" t="str">
            <v>IT</v>
          </cell>
          <cell r="J522">
            <v>2107</v>
          </cell>
        </row>
        <row r="523">
          <cell r="A523" t="str">
            <v>O&amp;M</v>
          </cell>
          <cell r="C523">
            <v>16276</v>
          </cell>
          <cell r="D523" t="str">
            <v>16276</v>
          </cell>
          <cell r="E523" t="str">
            <v>Mass Ave Transmission - Maint</v>
          </cell>
          <cell r="H523" t="str">
            <v>120</v>
          </cell>
          <cell r="I523" t="str">
            <v>LT</v>
          </cell>
          <cell r="J523">
            <v>19819.12</v>
          </cell>
          <cell r="K523">
            <v>2648.98</v>
          </cell>
        </row>
        <row r="524">
          <cell r="A524" t="str">
            <v>O&amp;M</v>
          </cell>
          <cell r="C524">
            <v>16276</v>
          </cell>
          <cell r="D524" t="str">
            <v>16276</v>
          </cell>
          <cell r="E524" t="str">
            <v>Mass Ave Transmission - Maint</v>
          </cell>
          <cell r="H524" t="str">
            <v>120</v>
          </cell>
          <cell r="I524" t="str">
            <v>MT</v>
          </cell>
          <cell r="J524">
            <v>0</v>
          </cell>
          <cell r="M524">
            <v>18270.18</v>
          </cell>
        </row>
        <row r="525">
          <cell r="A525" t="str">
            <v>O&amp;M</v>
          </cell>
          <cell r="C525">
            <v>16276</v>
          </cell>
          <cell r="D525" t="str">
            <v>16276</v>
          </cell>
          <cell r="E525" t="str">
            <v>Mass Ave Transmission - Maint</v>
          </cell>
          <cell r="H525" t="str">
            <v>120</v>
          </cell>
          <cell r="I525" t="str">
            <v>OT</v>
          </cell>
          <cell r="J525">
            <v>43932.13</v>
          </cell>
        </row>
        <row r="526">
          <cell r="A526" t="str">
            <v>O&amp;M</v>
          </cell>
          <cell r="C526">
            <v>16276</v>
          </cell>
          <cell r="D526" t="str">
            <v>16276</v>
          </cell>
          <cell r="E526" t="str">
            <v>Mass Ave Transmission - Maint</v>
          </cell>
          <cell r="H526" t="str">
            <v>120</v>
          </cell>
          <cell r="I526" t="str">
            <v>TT</v>
          </cell>
          <cell r="J526">
            <v>3866.47</v>
          </cell>
          <cell r="K526">
            <v>892.28</v>
          </cell>
        </row>
        <row r="527">
          <cell r="A527" t="str">
            <v>O&amp;M</v>
          </cell>
          <cell r="C527">
            <v>16280</v>
          </cell>
          <cell r="D527" t="str">
            <v>16280</v>
          </cell>
          <cell r="E527" t="str">
            <v>Somerville Transmission - Maint</v>
          </cell>
          <cell r="H527" t="str">
            <v>120</v>
          </cell>
          <cell r="I527" t="str">
            <v>BT</v>
          </cell>
          <cell r="J527">
            <v>18655.03</v>
          </cell>
          <cell r="K527">
            <v>2255.64</v>
          </cell>
          <cell r="L527">
            <v>209.4</v>
          </cell>
        </row>
        <row r="528">
          <cell r="A528" t="str">
            <v>O&amp;M</v>
          </cell>
          <cell r="C528">
            <v>16280</v>
          </cell>
          <cell r="D528" t="str">
            <v>16280</v>
          </cell>
          <cell r="E528" t="str">
            <v>Somerville Transmission - Maint</v>
          </cell>
          <cell r="H528" t="str">
            <v>120</v>
          </cell>
          <cell r="I528" t="str">
            <v>IT</v>
          </cell>
          <cell r="J528">
            <v>39863.24</v>
          </cell>
          <cell r="K528">
            <v>-2177.7399999999998</v>
          </cell>
          <cell r="M528">
            <v>18885.46</v>
          </cell>
        </row>
        <row r="529">
          <cell r="A529" t="str">
            <v>O&amp;M</v>
          </cell>
          <cell r="C529">
            <v>16280</v>
          </cell>
          <cell r="D529" t="str">
            <v>16280</v>
          </cell>
          <cell r="E529" t="str">
            <v>Somerville Transmission - Maint</v>
          </cell>
          <cell r="H529" t="str">
            <v>120</v>
          </cell>
          <cell r="I529" t="str">
            <v>LT</v>
          </cell>
          <cell r="J529">
            <v>47489.64</v>
          </cell>
          <cell r="K529">
            <v>6463.61</v>
          </cell>
          <cell r="L529">
            <v>598.32000000000005</v>
          </cell>
        </row>
        <row r="530">
          <cell r="A530" t="str">
            <v>O&amp;M</v>
          </cell>
          <cell r="C530">
            <v>16280</v>
          </cell>
          <cell r="D530" t="str">
            <v>16280</v>
          </cell>
          <cell r="E530" t="str">
            <v>Somerville Transmission - Maint</v>
          </cell>
          <cell r="H530" t="str">
            <v>120</v>
          </cell>
          <cell r="I530" t="str">
            <v>OT</v>
          </cell>
          <cell r="J530">
            <v>34098.46</v>
          </cell>
          <cell r="K530">
            <v>6481.09</v>
          </cell>
        </row>
        <row r="531">
          <cell r="A531" t="str">
            <v>O&amp;M</v>
          </cell>
          <cell r="C531">
            <v>16280</v>
          </cell>
          <cell r="D531" t="str">
            <v>16280</v>
          </cell>
          <cell r="E531" t="str">
            <v>Somerville Transmission - Maint</v>
          </cell>
          <cell r="H531" t="str">
            <v>120</v>
          </cell>
          <cell r="I531" t="str">
            <v>TT</v>
          </cell>
          <cell r="J531">
            <v>17862.490000000002</v>
          </cell>
          <cell r="K531">
            <v>1690.18</v>
          </cell>
          <cell r="L531">
            <v>443.2</v>
          </cell>
        </row>
        <row r="532">
          <cell r="A532" t="str">
            <v>O&amp;M</v>
          </cell>
          <cell r="C532">
            <v>16285</v>
          </cell>
          <cell r="D532" t="str">
            <v>16285</v>
          </cell>
          <cell r="E532" t="str">
            <v>Camb Admin - Maint</v>
          </cell>
          <cell r="H532" t="str">
            <v>120</v>
          </cell>
          <cell r="I532" t="str">
            <v>IT</v>
          </cell>
          <cell r="J532">
            <v>1178.56</v>
          </cell>
        </row>
        <row r="533">
          <cell r="A533" t="str">
            <v>CAP</v>
          </cell>
          <cell r="C533">
            <v>16290</v>
          </cell>
          <cell r="D533" t="str">
            <v>16290</v>
          </cell>
          <cell r="E533" t="str">
            <v>Cambridge Distribution - Maint</v>
          </cell>
          <cell r="H533" t="str">
            <v>120</v>
          </cell>
          <cell r="I533" t="str">
            <v>CB</v>
          </cell>
          <cell r="J533">
            <v>117</v>
          </cell>
        </row>
        <row r="534">
          <cell r="A534" t="str">
            <v>CAP</v>
          </cell>
          <cell r="C534">
            <v>16290</v>
          </cell>
          <cell r="D534" t="str">
            <v>16290</v>
          </cell>
          <cell r="E534" t="str">
            <v>Cambridge Distribution - Maint</v>
          </cell>
          <cell r="H534" t="str">
            <v>120</v>
          </cell>
          <cell r="I534" t="str">
            <v>CL</v>
          </cell>
          <cell r="J534">
            <v>265.92</v>
          </cell>
          <cell r="M534">
            <v>178096.82</v>
          </cell>
        </row>
        <row r="535">
          <cell r="A535" t="str">
            <v>O&amp;M</v>
          </cell>
          <cell r="C535">
            <v>16295</v>
          </cell>
          <cell r="D535" t="str">
            <v>16295</v>
          </cell>
          <cell r="E535" t="str">
            <v>Cambridge Transmission - Maint</v>
          </cell>
          <cell r="H535" t="str">
            <v>120</v>
          </cell>
          <cell r="I535" t="str">
            <v>BT</v>
          </cell>
          <cell r="K535">
            <v>860.9</v>
          </cell>
        </row>
        <row r="536">
          <cell r="A536" t="str">
            <v>CAP</v>
          </cell>
          <cell r="C536">
            <v>16295</v>
          </cell>
          <cell r="D536" t="str">
            <v>16295</v>
          </cell>
          <cell r="E536" t="str">
            <v>Cambridge Transmission - Maint</v>
          </cell>
          <cell r="H536" t="str">
            <v>120</v>
          </cell>
          <cell r="I536" t="str">
            <v>CB</v>
          </cell>
          <cell r="L536">
            <v>422.68</v>
          </cell>
        </row>
        <row r="537">
          <cell r="A537" t="str">
            <v>CAP</v>
          </cell>
          <cell r="C537">
            <v>16295</v>
          </cell>
          <cell r="D537" t="str">
            <v>16295</v>
          </cell>
          <cell r="E537" t="str">
            <v>Cambridge Transmission - Maint</v>
          </cell>
          <cell r="H537" t="str">
            <v>120</v>
          </cell>
          <cell r="I537" t="str">
            <v>CL</v>
          </cell>
          <cell r="L537">
            <v>960.64</v>
          </cell>
          <cell r="M537">
            <v>1112938.69</v>
          </cell>
        </row>
        <row r="538">
          <cell r="A538" t="str">
            <v>O&amp;M</v>
          </cell>
          <cell r="C538">
            <v>16295</v>
          </cell>
          <cell r="D538" t="str">
            <v>16295</v>
          </cell>
          <cell r="E538" t="str">
            <v>Cambridge Transmission - Maint</v>
          </cell>
          <cell r="H538" t="str">
            <v>120</v>
          </cell>
          <cell r="I538" t="str">
            <v>IT</v>
          </cell>
          <cell r="J538">
            <v>115.38</v>
          </cell>
        </row>
        <row r="539">
          <cell r="A539" t="str">
            <v>O&amp;M</v>
          </cell>
          <cell r="C539">
            <v>16295</v>
          </cell>
          <cell r="D539" t="str">
            <v>16295</v>
          </cell>
          <cell r="E539" t="str">
            <v>Cambridge Transmission - Maint</v>
          </cell>
          <cell r="H539" t="str">
            <v>120</v>
          </cell>
          <cell r="I539" t="str">
            <v>LT</v>
          </cell>
          <cell r="K539">
            <v>2459.7600000000002</v>
          </cell>
        </row>
        <row r="540">
          <cell r="A540" t="str">
            <v>O&amp;M</v>
          </cell>
          <cell r="C540">
            <v>16295</v>
          </cell>
          <cell r="D540" t="str">
            <v>16295</v>
          </cell>
          <cell r="E540" t="str">
            <v>Cambridge Transmission - Maint</v>
          </cell>
          <cell r="H540" t="str">
            <v>120</v>
          </cell>
          <cell r="I540" t="str">
            <v>TT</v>
          </cell>
        </row>
        <row r="541">
          <cell r="A541" t="str">
            <v>O&amp;M</v>
          </cell>
          <cell r="C541">
            <v>16300</v>
          </cell>
          <cell r="D541" t="str">
            <v>16300</v>
          </cell>
          <cell r="E541" t="str">
            <v>H9 - EMPLOYEE DEVELOPMENT  XXX</v>
          </cell>
          <cell r="H541" t="str">
            <v>120</v>
          </cell>
          <cell r="I541" t="str">
            <v>BT</v>
          </cell>
          <cell r="J541">
            <v>60064.81</v>
          </cell>
        </row>
        <row r="542">
          <cell r="A542" t="str">
            <v>O&amp;M</v>
          </cell>
          <cell r="C542">
            <v>16300</v>
          </cell>
          <cell r="D542" t="str">
            <v>16300</v>
          </cell>
          <cell r="E542" t="str">
            <v>H9 - EMPLOYEE DEVELOPMENT  XXX</v>
          </cell>
          <cell r="H542" t="str">
            <v>120</v>
          </cell>
          <cell r="I542" t="str">
            <v>IT</v>
          </cell>
          <cell r="J542">
            <v>13967.17</v>
          </cell>
        </row>
        <row r="543">
          <cell r="A543" t="str">
            <v>O&amp;M</v>
          </cell>
          <cell r="C543">
            <v>16300</v>
          </cell>
          <cell r="D543" t="str">
            <v>16300</v>
          </cell>
          <cell r="E543" t="str">
            <v>H9 - EMPLOYEE DEVELOPMENT  XXX</v>
          </cell>
          <cell r="H543" t="str">
            <v>120</v>
          </cell>
          <cell r="I543" t="str">
            <v>LT</v>
          </cell>
          <cell r="J543">
            <v>155142.64000000001</v>
          </cell>
        </row>
        <row r="544">
          <cell r="A544" t="str">
            <v>O&amp;M</v>
          </cell>
          <cell r="C544">
            <v>16300</v>
          </cell>
          <cell r="D544" t="str">
            <v>16300</v>
          </cell>
          <cell r="E544" t="str">
            <v>H9 - EMPLOYEE DEVELOPMENT  XXX</v>
          </cell>
          <cell r="H544" t="str">
            <v>120</v>
          </cell>
          <cell r="I544" t="str">
            <v>MT</v>
          </cell>
          <cell r="J544">
            <v>5337.37</v>
          </cell>
          <cell r="K544">
            <v>1045.74</v>
          </cell>
          <cell r="L544">
            <v>8.1999999999999993</v>
          </cell>
        </row>
        <row r="545">
          <cell r="A545" t="str">
            <v>O&amp;M</v>
          </cell>
          <cell r="C545">
            <v>16300</v>
          </cell>
          <cell r="D545" t="str">
            <v>16300</v>
          </cell>
          <cell r="E545" t="str">
            <v>H9 - EMPLOYEE DEVELOPMENT  XXX</v>
          </cell>
          <cell r="H545" t="str">
            <v>120</v>
          </cell>
          <cell r="I545" t="str">
            <v>OT</v>
          </cell>
          <cell r="J545">
            <v>-238896.06</v>
          </cell>
        </row>
        <row r="546">
          <cell r="A546" t="str">
            <v>O&amp;M</v>
          </cell>
          <cell r="C546">
            <v>16300</v>
          </cell>
          <cell r="D546" t="str">
            <v>16300</v>
          </cell>
          <cell r="E546" t="str">
            <v>H9 - EMPLOYEE DEVELOPMENT  XXX</v>
          </cell>
          <cell r="H546" t="str">
            <v>120</v>
          </cell>
          <cell r="I546" t="str">
            <v>TT</v>
          </cell>
          <cell r="J546">
            <v>3304.74</v>
          </cell>
        </row>
        <row r="547">
          <cell r="A547" t="str">
            <v>O&amp;M</v>
          </cell>
          <cell r="C547">
            <v>16305</v>
          </cell>
          <cell r="D547" t="str">
            <v>16305</v>
          </cell>
          <cell r="E547" t="str">
            <v>Maintenance Mgr Nb, Plym, Cape</v>
          </cell>
          <cell r="H547" t="str">
            <v>120</v>
          </cell>
          <cell r="I547" t="str">
            <v>BT</v>
          </cell>
          <cell r="J547">
            <v>7852.27</v>
          </cell>
        </row>
        <row r="548">
          <cell r="A548" t="str">
            <v>O&amp;M</v>
          </cell>
          <cell r="C548">
            <v>16305</v>
          </cell>
          <cell r="D548" t="str">
            <v>16305</v>
          </cell>
          <cell r="E548" t="str">
            <v>Maintenance Mgr Nb, Plym, Cape</v>
          </cell>
          <cell r="H548" t="str">
            <v>120</v>
          </cell>
          <cell r="I548" t="str">
            <v>IT</v>
          </cell>
          <cell r="J548">
            <v>272.06</v>
          </cell>
        </row>
        <row r="549">
          <cell r="A549" t="str">
            <v>O&amp;M</v>
          </cell>
          <cell r="C549">
            <v>16305</v>
          </cell>
          <cell r="D549" t="str">
            <v>16305</v>
          </cell>
          <cell r="E549" t="str">
            <v>Maintenance Mgr Nb, Plym, Cape</v>
          </cell>
          <cell r="H549" t="str">
            <v>120</v>
          </cell>
          <cell r="I549" t="str">
            <v>LT</v>
          </cell>
          <cell r="J549">
            <v>22434.23</v>
          </cell>
          <cell r="K549">
            <v>738.96</v>
          </cell>
        </row>
        <row r="550">
          <cell r="A550" t="str">
            <v>O&amp;M</v>
          </cell>
          <cell r="C550">
            <v>16305</v>
          </cell>
          <cell r="D550" t="str">
            <v>16305</v>
          </cell>
          <cell r="E550" t="str">
            <v>Maintenance Mgr Nb, Plym, Cape</v>
          </cell>
          <cell r="H550" t="str">
            <v>120</v>
          </cell>
          <cell r="I550" t="str">
            <v>TT</v>
          </cell>
          <cell r="J550">
            <v>1046.18</v>
          </cell>
          <cell r="K550">
            <v>123.56</v>
          </cell>
        </row>
        <row r="551">
          <cell r="A551" t="str">
            <v>CAP</v>
          </cell>
          <cell r="C551">
            <v>16310</v>
          </cell>
          <cell r="D551" t="str">
            <v>16310</v>
          </cell>
          <cell r="E551" t="str">
            <v>Distribution Maintenance New Bedford</v>
          </cell>
          <cell r="H551" t="str">
            <v>120</v>
          </cell>
          <cell r="I551" t="str">
            <v>CT</v>
          </cell>
          <cell r="J551">
            <v>252.18</v>
          </cell>
        </row>
        <row r="552">
          <cell r="A552" t="str">
            <v>O&amp;M</v>
          </cell>
          <cell r="C552">
            <v>16310</v>
          </cell>
          <cell r="D552" t="str">
            <v>16310</v>
          </cell>
          <cell r="E552" t="str">
            <v>Distribution Maintenance New Bedford</v>
          </cell>
          <cell r="H552" t="str">
            <v>120</v>
          </cell>
          <cell r="I552" t="str">
            <v>IT</v>
          </cell>
          <cell r="J552">
            <v>2244.75</v>
          </cell>
        </row>
        <row r="553">
          <cell r="A553" t="str">
            <v>O&amp;M</v>
          </cell>
          <cell r="C553">
            <v>16315</v>
          </cell>
          <cell r="D553" t="str">
            <v>16315</v>
          </cell>
          <cell r="E553" t="str">
            <v>Distribution Maintenance  Plymouth</v>
          </cell>
          <cell r="H553" t="str">
            <v>120</v>
          </cell>
          <cell r="I553" t="str">
            <v>IT</v>
          </cell>
          <cell r="J553">
            <v>2019.75</v>
          </cell>
        </row>
        <row r="554">
          <cell r="A554" t="str">
            <v>O&amp;M</v>
          </cell>
          <cell r="C554">
            <v>16320</v>
          </cell>
          <cell r="D554" t="str">
            <v>16320</v>
          </cell>
          <cell r="E554" t="str">
            <v>Distribution Maint Cape and Vineyard</v>
          </cell>
          <cell r="H554" t="str">
            <v>120</v>
          </cell>
          <cell r="I554" t="str">
            <v>BT</v>
          </cell>
          <cell r="J554">
            <v>38.82</v>
          </cell>
        </row>
        <row r="555">
          <cell r="A555" t="str">
            <v>O&amp;M</v>
          </cell>
          <cell r="C555">
            <v>16320</v>
          </cell>
          <cell r="D555" t="str">
            <v>16320</v>
          </cell>
          <cell r="E555" t="str">
            <v>Distribution Maint Cape and Vineyard</v>
          </cell>
          <cell r="H555" t="str">
            <v>120</v>
          </cell>
          <cell r="I555" t="str">
            <v>IT</v>
          </cell>
          <cell r="J555">
            <v>815.88</v>
          </cell>
        </row>
        <row r="556">
          <cell r="A556" t="str">
            <v>O&amp;M</v>
          </cell>
          <cell r="C556">
            <v>16320</v>
          </cell>
          <cell r="D556" t="str">
            <v>16320</v>
          </cell>
          <cell r="E556" t="str">
            <v>Distribution Maint Cape and Vineyard</v>
          </cell>
          <cell r="H556" t="str">
            <v>120</v>
          </cell>
          <cell r="I556" t="str">
            <v>LT</v>
          </cell>
          <cell r="J556">
            <v>127.24</v>
          </cell>
        </row>
        <row r="557">
          <cell r="A557" t="str">
            <v>O&amp;M</v>
          </cell>
          <cell r="C557">
            <v>16325</v>
          </cell>
          <cell r="D557" t="str">
            <v>16325</v>
          </cell>
          <cell r="E557" t="str">
            <v>Transmission Maintenance New Bedford</v>
          </cell>
          <cell r="H557" t="str">
            <v>120</v>
          </cell>
          <cell r="I557" t="str">
            <v>BT</v>
          </cell>
          <cell r="K557">
            <v>39.229999999999997</v>
          </cell>
        </row>
        <row r="558">
          <cell r="A558" t="str">
            <v>CAP</v>
          </cell>
          <cell r="C558">
            <v>16325</v>
          </cell>
          <cell r="D558" t="str">
            <v>16325</v>
          </cell>
          <cell r="E558" t="str">
            <v>Transmission Maintenance New Bedford</v>
          </cell>
          <cell r="H558" t="str">
            <v>120</v>
          </cell>
          <cell r="I558" t="str">
            <v>CB</v>
          </cell>
        </row>
        <row r="559">
          <cell r="A559" t="str">
            <v>CAP</v>
          </cell>
          <cell r="C559">
            <v>16325</v>
          </cell>
          <cell r="D559" t="str">
            <v>16325</v>
          </cell>
          <cell r="E559" t="str">
            <v>Transmission Maintenance New Bedford</v>
          </cell>
          <cell r="H559" t="str">
            <v>120</v>
          </cell>
          <cell r="I559" t="str">
            <v>CL</v>
          </cell>
          <cell r="M559">
            <v>234665.08</v>
          </cell>
        </row>
        <row r="560">
          <cell r="A560" t="str">
            <v>CAP</v>
          </cell>
          <cell r="C560">
            <v>16325</v>
          </cell>
          <cell r="D560" t="str">
            <v>16325</v>
          </cell>
          <cell r="E560" t="str">
            <v>Transmission Maintenance New Bedford</v>
          </cell>
          <cell r="H560" t="str">
            <v>120</v>
          </cell>
          <cell r="I560" t="str">
            <v>CT</v>
          </cell>
        </row>
        <row r="561">
          <cell r="A561" t="str">
            <v>O&amp;M</v>
          </cell>
          <cell r="C561">
            <v>16325</v>
          </cell>
          <cell r="D561" t="str">
            <v>16325</v>
          </cell>
          <cell r="E561" t="str">
            <v>Transmission Maintenance New Bedford</v>
          </cell>
          <cell r="H561" t="str">
            <v>120</v>
          </cell>
          <cell r="I561" t="str">
            <v>LT</v>
          </cell>
          <cell r="K561">
            <v>112.08</v>
          </cell>
        </row>
        <row r="562">
          <cell r="A562" t="str">
            <v>O&amp;M</v>
          </cell>
          <cell r="B562" t="str">
            <v>Tzimorangas,John G</v>
          </cell>
          <cell r="C562">
            <v>16330</v>
          </cell>
          <cell r="D562" t="str">
            <v>16330</v>
          </cell>
          <cell r="E562" t="str">
            <v>Station Operations Transmission South</v>
          </cell>
          <cell r="F562" t="str">
            <v>Electric Operations</v>
          </cell>
          <cell r="G562" t="str">
            <v>Station Operations Transmission South</v>
          </cell>
          <cell r="H562" t="str">
            <v>120</v>
          </cell>
          <cell r="I562" t="str">
            <v>BT</v>
          </cell>
          <cell r="L562">
            <v>248.74</v>
          </cell>
        </row>
        <row r="563">
          <cell r="A563" t="str">
            <v>CAP</v>
          </cell>
          <cell r="B563" t="str">
            <v>Tzimorangas,John G</v>
          </cell>
          <cell r="C563">
            <v>16330</v>
          </cell>
          <cell r="D563" t="str">
            <v>16330</v>
          </cell>
          <cell r="E563" t="str">
            <v>Transmission Maintenance Plymouth</v>
          </cell>
          <cell r="F563" t="str">
            <v>Electric Operations</v>
          </cell>
          <cell r="G563" t="str">
            <v>Station Operations Transmission South</v>
          </cell>
          <cell r="H563" t="str">
            <v>120</v>
          </cell>
          <cell r="I563" t="str">
            <v>CI</v>
          </cell>
          <cell r="J563">
            <v>0</v>
          </cell>
        </row>
        <row r="564">
          <cell r="A564" t="str">
            <v>O&amp;M</v>
          </cell>
          <cell r="B564" t="str">
            <v>Tzimorangas,John G</v>
          </cell>
          <cell r="C564">
            <v>16330</v>
          </cell>
          <cell r="D564" t="str">
            <v>16330</v>
          </cell>
          <cell r="E564" t="str">
            <v>Station Operations Transmission South</v>
          </cell>
          <cell r="F564" t="str">
            <v>Electric Operations</v>
          </cell>
          <cell r="G564" t="str">
            <v>Station Operations Transmission South</v>
          </cell>
          <cell r="H564" t="str">
            <v>120</v>
          </cell>
          <cell r="I564" t="str">
            <v>IT</v>
          </cell>
          <cell r="K564">
            <v>1596.73</v>
          </cell>
          <cell r="L564">
            <v>15507.84</v>
          </cell>
        </row>
        <row r="565">
          <cell r="A565" t="str">
            <v>O&amp;M</v>
          </cell>
          <cell r="B565" t="str">
            <v>Tzimorangas,John G</v>
          </cell>
          <cell r="C565">
            <v>16330</v>
          </cell>
          <cell r="D565" t="str">
            <v>16330</v>
          </cell>
          <cell r="E565" t="str">
            <v>Station Operations Transmission South</v>
          </cell>
          <cell r="F565" t="str">
            <v>Electric Operations</v>
          </cell>
          <cell r="G565" t="str">
            <v>Station Operations Transmission South</v>
          </cell>
          <cell r="H565" t="str">
            <v>120</v>
          </cell>
          <cell r="I565" t="str">
            <v>LT</v>
          </cell>
          <cell r="L565">
            <v>710.66</v>
          </cell>
          <cell r="M565">
            <v>255.16</v>
          </cell>
        </row>
        <row r="566">
          <cell r="A566" t="str">
            <v>O&amp;M</v>
          </cell>
          <cell r="B566" t="str">
            <v>Tzimorangas,John G</v>
          </cell>
          <cell r="C566">
            <v>16330</v>
          </cell>
          <cell r="D566" t="str">
            <v>16330</v>
          </cell>
          <cell r="E566" t="str">
            <v>Station Operations Transmission South</v>
          </cell>
          <cell r="F566" t="str">
            <v>Electric Operations</v>
          </cell>
          <cell r="G566" t="str">
            <v>Station Operations Transmission South</v>
          </cell>
          <cell r="H566" t="str">
            <v>120</v>
          </cell>
          <cell r="I566" t="str">
            <v>TT</v>
          </cell>
          <cell r="L566">
            <v>72.400000000000006</v>
          </cell>
        </row>
        <row r="567">
          <cell r="A567" t="str">
            <v>O&amp;M</v>
          </cell>
          <cell r="B567" t="str">
            <v>Tzimorangas,John G</v>
          </cell>
          <cell r="C567">
            <v>16340</v>
          </cell>
          <cell r="D567" t="str">
            <v>16340</v>
          </cell>
          <cell r="E567" t="str">
            <v>Maintenance Mgr Fram, Walp, Walth</v>
          </cell>
          <cell r="F567" t="str">
            <v>Electric Operations</v>
          </cell>
          <cell r="G567" t="str">
            <v>Tran Ops SubSta North Central</v>
          </cell>
          <cell r="H567" t="str">
            <v>120</v>
          </cell>
          <cell r="I567" t="str">
            <v>BT</v>
          </cell>
          <cell r="J567">
            <v>136023.15</v>
          </cell>
          <cell r="K567">
            <v>-1195.9000000000001</v>
          </cell>
        </row>
        <row r="568">
          <cell r="A568" t="str">
            <v>O&amp;M</v>
          </cell>
          <cell r="B568" t="str">
            <v>Tzimorangas,John G</v>
          </cell>
          <cell r="C568">
            <v>16340</v>
          </cell>
          <cell r="D568" t="str">
            <v>16340</v>
          </cell>
          <cell r="E568" t="str">
            <v>Tran Ops SubSta North Central</v>
          </cell>
          <cell r="F568" t="str">
            <v>Electric Operations</v>
          </cell>
          <cell r="G568" t="str">
            <v>Tran Ops SubSta North Central</v>
          </cell>
          <cell r="H568" t="str">
            <v>120</v>
          </cell>
          <cell r="I568" t="str">
            <v>BT</v>
          </cell>
          <cell r="L568">
            <v>60947.92</v>
          </cell>
        </row>
        <row r="569">
          <cell r="A569" t="str">
            <v>CAP</v>
          </cell>
          <cell r="B569" t="str">
            <v>Tzimorangas,John G</v>
          </cell>
          <cell r="C569">
            <v>16340</v>
          </cell>
          <cell r="D569" t="str">
            <v>16340</v>
          </cell>
          <cell r="E569" t="str">
            <v>Maintenance Mgr Fram, Walp, Walth</v>
          </cell>
          <cell r="F569" t="str">
            <v>Electric Operations</v>
          </cell>
          <cell r="G569" t="str">
            <v>Tran Ops SubSta North Central</v>
          </cell>
          <cell r="H569" t="str">
            <v>120</v>
          </cell>
          <cell r="I569" t="str">
            <v>CB</v>
          </cell>
          <cell r="J569">
            <v>28537.34</v>
          </cell>
        </row>
        <row r="570">
          <cell r="A570" t="str">
            <v>CAP</v>
          </cell>
          <cell r="B570" t="str">
            <v>Tzimorangas,John G</v>
          </cell>
          <cell r="C570">
            <v>16340</v>
          </cell>
          <cell r="D570" t="str">
            <v>16340</v>
          </cell>
          <cell r="E570" t="str">
            <v>Tran Ops SubSta North Central</v>
          </cell>
          <cell r="F570" t="str">
            <v>Electric Operations</v>
          </cell>
          <cell r="G570" t="str">
            <v>Tran Ops SubSta North Central</v>
          </cell>
          <cell r="H570" t="str">
            <v>120</v>
          </cell>
          <cell r="I570" t="str">
            <v>CB</v>
          </cell>
          <cell r="K570">
            <v>1460.45</v>
          </cell>
        </row>
        <row r="571">
          <cell r="A571" t="str">
            <v>CAP</v>
          </cell>
          <cell r="B571" t="str">
            <v>Tzimorangas,John G</v>
          </cell>
          <cell r="C571">
            <v>16340</v>
          </cell>
          <cell r="D571" t="str">
            <v>16340</v>
          </cell>
          <cell r="E571" t="str">
            <v>Tran Ops SubSta North Central</v>
          </cell>
          <cell r="F571" t="str">
            <v>Electric Operations</v>
          </cell>
          <cell r="G571" t="str">
            <v>Tran Ops SubSta North Central</v>
          </cell>
          <cell r="H571" t="str">
            <v>120</v>
          </cell>
          <cell r="I571" t="str">
            <v>CI</v>
          </cell>
          <cell r="L571">
            <v>827.46</v>
          </cell>
        </row>
        <row r="572">
          <cell r="A572" t="str">
            <v>CAP</v>
          </cell>
          <cell r="B572" t="str">
            <v>Tzimorangas,John G</v>
          </cell>
          <cell r="C572">
            <v>16340</v>
          </cell>
          <cell r="D572" t="str">
            <v>16340</v>
          </cell>
          <cell r="E572" t="str">
            <v>Maintenance Mgr Fram, Walp, Walth</v>
          </cell>
          <cell r="F572" t="str">
            <v>Electric Operations</v>
          </cell>
          <cell r="G572" t="str">
            <v>Tran Ops SubSta North Central</v>
          </cell>
          <cell r="H572" t="str">
            <v>120</v>
          </cell>
          <cell r="I572" t="str">
            <v>CL</v>
          </cell>
          <cell r="J572">
            <v>64758.9</v>
          </cell>
          <cell r="M572">
            <v>418661.24</v>
          </cell>
        </row>
        <row r="573">
          <cell r="A573" t="str">
            <v>CAP</v>
          </cell>
          <cell r="B573" t="str">
            <v>Tzimorangas,John G</v>
          </cell>
          <cell r="C573">
            <v>16340</v>
          </cell>
          <cell r="D573" t="str">
            <v>16340</v>
          </cell>
          <cell r="E573" t="str">
            <v>Tran Ops SubSta North Central</v>
          </cell>
          <cell r="F573" t="str">
            <v>Electric Operations</v>
          </cell>
          <cell r="G573" t="str">
            <v>Tran Ops SubSta North Central</v>
          </cell>
          <cell r="H573" t="str">
            <v>120</v>
          </cell>
          <cell r="I573" t="str">
            <v>CL</v>
          </cell>
          <cell r="K573">
            <v>3319.5</v>
          </cell>
        </row>
        <row r="574">
          <cell r="A574" t="str">
            <v>CAP</v>
          </cell>
          <cell r="B574" t="str">
            <v>Tzimorangas,John G</v>
          </cell>
          <cell r="C574">
            <v>16340</v>
          </cell>
          <cell r="D574" t="str">
            <v>16340</v>
          </cell>
          <cell r="E574" t="str">
            <v>Maintenance Mgr Fram, Walp, Walth</v>
          </cell>
          <cell r="F574" t="str">
            <v>Electric Operations</v>
          </cell>
          <cell r="G574" t="str">
            <v>Tran Ops SubSta North Central</v>
          </cell>
          <cell r="H574" t="str">
            <v>120</v>
          </cell>
          <cell r="I574" t="str">
            <v>CT</v>
          </cell>
          <cell r="J574">
            <v>5495.17</v>
          </cell>
        </row>
        <row r="575">
          <cell r="A575" t="str">
            <v>CAP</v>
          </cell>
          <cell r="B575" t="str">
            <v>Tzimorangas,John G</v>
          </cell>
          <cell r="C575">
            <v>16340</v>
          </cell>
          <cell r="D575" t="str">
            <v>16340</v>
          </cell>
          <cell r="E575" t="str">
            <v>Tran Ops SubSta North Central</v>
          </cell>
          <cell r="F575" t="str">
            <v>Electric Operations</v>
          </cell>
          <cell r="G575" t="str">
            <v>Tran Ops SubSta North Central</v>
          </cell>
          <cell r="H575" t="str">
            <v>120</v>
          </cell>
          <cell r="I575" t="str">
            <v>CT</v>
          </cell>
          <cell r="K575">
            <v>0</v>
          </cell>
        </row>
        <row r="576">
          <cell r="A576" t="str">
            <v>O&amp;M</v>
          </cell>
          <cell r="B576" t="str">
            <v>Tzimorangas,John G</v>
          </cell>
          <cell r="C576">
            <v>16340</v>
          </cell>
          <cell r="D576" t="str">
            <v>16340</v>
          </cell>
          <cell r="E576" t="str">
            <v>Maintenance Mgr Fram, Walp, Walth</v>
          </cell>
          <cell r="F576" t="str">
            <v>Electric Operations</v>
          </cell>
          <cell r="G576" t="str">
            <v>Tran Ops SubSta North Central</v>
          </cell>
          <cell r="H576" t="str">
            <v>120</v>
          </cell>
          <cell r="I576" t="str">
            <v>IT</v>
          </cell>
          <cell r="J576">
            <v>6491.16</v>
          </cell>
          <cell r="K576">
            <v>-619.12</v>
          </cell>
        </row>
        <row r="577">
          <cell r="A577" t="str">
            <v>O&amp;M</v>
          </cell>
          <cell r="B577" t="str">
            <v>Tzimorangas,John G</v>
          </cell>
          <cell r="C577">
            <v>16340</v>
          </cell>
          <cell r="D577" t="str">
            <v>16340</v>
          </cell>
          <cell r="E577" t="str">
            <v>Tran Ops SubSta North Central</v>
          </cell>
          <cell r="F577" t="str">
            <v>Electric Operations</v>
          </cell>
          <cell r="G577" t="str">
            <v>Tran Ops SubSta North Central</v>
          </cell>
          <cell r="H577" t="str">
            <v>120</v>
          </cell>
          <cell r="I577" t="str">
            <v>IT</v>
          </cell>
          <cell r="L577">
            <v>961153.63</v>
          </cell>
        </row>
        <row r="578">
          <cell r="A578" t="str">
            <v>O&amp;M</v>
          </cell>
          <cell r="B578" t="str">
            <v>Tzimorangas,John G</v>
          </cell>
          <cell r="C578">
            <v>16340</v>
          </cell>
          <cell r="D578" t="str">
            <v>16340</v>
          </cell>
          <cell r="E578" t="str">
            <v>Maintenance Mgr Fram, Walp, Walth</v>
          </cell>
          <cell r="F578" t="str">
            <v>Electric Operations</v>
          </cell>
          <cell r="G578" t="str">
            <v>Tran Ops SubSta North Central</v>
          </cell>
          <cell r="H578" t="str">
            <v>120</v>
          </cell>
          <cell r="I578" t="str">
            <v>LT</v>
          </cell>
          <cell r="J578">
            <v>398738.97</v>
          </cell>
          <cell r="K578">
            <v>-2682.08</v>
          </cell>
        </row>
        <row r="579">
          <cell r="A579" t="str">
            <v>O&amp;M</v>
          </cell>
          <cell r="B579" t="str">
            <v>Tzimorangas,John G</v>
          </cell>
          <cell r="C579">
            <v>16340</v>
          </cell>
          <cell r="D579" t="str">
            <v>16340</v>
          </cell>
          <cell r="E579" t="str">
            <v>Tran Ops SubSta North Central</v>
          </cell>
          <cell r="F579" t="str">
            <v>Electric Operations</v>
          </cell>
          <cell r="G579" t="str">
            <v>Tran Ops SubSta North Central</v>
          </cell>
          <cell r="H579" t="str">
            <v>120</v>
          </cell>
          <cell r="I579" t="str">
            <v>LT</v>
          </cell>
          <cell r="L579">
            <v>180884.46</v>
          </cell>
        </row>
        <row r="580">
          <cell r="A580" t="str">
            <v>O&amp;M</v>
          </cell>
          <cell r="B580" t="str">
            <v>Tzimorangas,John G</v>
          </cell>
          <cell r="C580">
            <v>16340</v>
          </cell>
          <cell r="D580" t="str">
            <v>16340</v>
          </cell>
          <cell r="E580" t="str">
            <v>Maintenance Mgr Fram, Walp, Walth</v>
          </cell>
          <cell r="F580" t="str">
            <v>Electric Operations</v>
          </cell>
          <cell r="G580" t="str">
            <v>Tran Ops SubSta North Central</v>
          </cell>
          <cell r="H580" t="str">
            <v>120</v>
          </cell>
          <cell r="I580" t="str">
            <v>MT</v>
          </cell>
          <cell r="J580">
            <v>266.16000000000003</v>
          </cell>
          <cell r="M580">
            <v>70.11</v>
          </cell>
        </row>
        <row r="581">
          <cell r="A581" t="str">
            <v>O&amp;M</v>
          </cell>
          <cell r="B581" t="str">
            <v>Tzimorangas,John G</v>
          </cell>
          <cell r="C581">
            <v>16340</v>
          </cell>
          <cell r="D581" t="str">
            <v>16340</v>
          </cell>
          <cell r="E581" t="str">
            <v>Tran Ops SubSta North Central</v>
          </cell>
          <cell r="F581" t="str">
            <v>Electric Operations</v>
          </cell>
          <cell r="G581" t="str">
            <v>Tran Ops SubSta North Central</v>
          </cell>
          <cell r="H581" t="str">
            <v>120</v>
          </cell>
          <cell r="I581" t="str">
            <v>MT</v>
          </cell>
          <cell r="L581">
            <v>23084.66</v>
          </cell>
        </row>
        <row r="582">
          <cell r="A582" t="str">
            <v>O&amp;M</v>
          </cell>
          <cell r="B582" t="str">
            <v>Tzimorangas,John G</v>
          </cell>
          <cell r="C582">
            <v>16340</v>
          </cell>
          <cell r="D582" t="str">
            <v>16340</v>
          </cell>
          <cell r="E582" t="str">
            <v>Maintenance Mgr Fram, Walp, Walth</v>
          </cell>
          <cell r="F582" t="str">
            <v>Electric Operations</v>
          </cell>
          <cell r="G582" t="str">
            <v>Tran Ops SubSta North Central</v>
          </cell>
          <cell r="H582" t="str">
            <v>120</v>
          </cell>
          <cell r="I582" t="str">
            <v>OT</v>
          </cell>
          <cell r="J582">
            <v>4629.2700000000004</v>
          </cell>
          <cell r="K582">
            <v>425.71</v>
          </cell>
        </row>
        <row r="583">
          <cell r="A583" t="str">
            <v>O&amp;M</v>
          </cell>
          <cell r="B583" t="str">
            <v>Tzimorangas,John G</v>
          </cell>
          <cell r="C583">
            <v>16340</v>
          </cell>
          <cell r="D583" t="str">
            <v>16340</v>
          </cell>
          <cell r="E583" t="str">
            <v>Tran Ops SubSta North Central</v>
          </cell>
          <cell r="F583" t="str">
            <v>Electric Operations</v>
          </cell>
          <cell r="G583" t="str">
            <v>Tran Ops SubSta North Central</v>
          </cell>
          <cell r="H583" t="str">
            <v>120</v>
          </cell>
          <cell r="I583" t="str">
            <v>OT</v>
          </cell>
          <cell r="L583">
            <v>11912.78</v>
          </cell>
        </row>
        <row r="584">
          <cell r="A584" t="str">
            <v>O&amp;M</v>
          </cell>
          <cell r="B584" t="str">
            <v>Tzimorangas,John G</v>
          </cell>
          <cell r="C584">
            <v>16340</v>
          </cell>
          <cell r="D584" t="str">
            <v>16340</v>
          </cell>
          <cell r="E584" t="str">
            <v>Maintenance Mgr Fram, Walp, Walth</v>
          </cell>
          <cell r="F584" t="str">
            <v>Electric Operations</v>
          </cell>
          <cell r="G584" t="str">
            <v>Tran Ops SubSta North Central</v>
          </cell>
          <cell r="H584" t="str">
            <v>120</v>
          </cell>
          <cell r="I584" t="str">
            <v>TT</v>
          </cell>
          <cell r="J584">
            <v>6381.4</v>
          </cell>
          <cell r="K584">
            <v>1646</v>
          </cell>
        </row>
        <row r="585">
          <cell r="A585" t="str">
            <v>O&amp;M</v>
          </cell>
          <cell r="B585" t="str">
            <v>Tzimorangas,John G</v>
          </cell>
          <cell r="C585">
            <v>16340</v>
          </cell>
          <cell r="D585" t="str">
            <v>16340</v>
          </cell>
          <cell r="E585" t="str">
            <v>Tran Ops SubSta North Central</v>
          </cell>
          <cell r="F585" t="str">
            <v>Electric Operations</v>
          </cell>
          <cell r="G585" t="str">
            <v>Tran Ops SubSta North Central</v>
          </cell>
          <cell r="H585" t="str">
            <v>120</v>
          </cell>
          <cell r="I585" t="str">
            <v>TT</v>
          </cell>
          <cell r="L585">
            <v>72856.39</v>
          </cell>
        </row>
        <row r="586">
          <cell r="A586" t="str">
            <v>O&amp;M</v>
          </cell>
          <cell r="C586">
            <v>16345</v>
          </cell>
          <cell r="D586" t="str">
            <v>16345</v>
          </cell>
          <cell r="E586" t="str">
            <v>Distribution Maintenance Framingham</v>
          </cell>
          <cell r="H586" t="str">
            <v>120</v>
          </cell>
          <cell r="I586" t="str">
            <v>BT</v>
          </cell>
          <cell r="J586">
            <v>36431.919999999998</v>
          </cell>
          <cell r="K586">
            <v>85.19</v>
          </cell>
          <cell r="L586">
            <v>0</v>
          </cell>
        </row>
        <row r="587">
          <cell r="A587" t="str">
            <v>CAP</v>
          </cell>
          <cell r="C587">
            <v>16345</v>
          </cell>
          <cell r="D587" t="str">
            <v>16345</v>
          </cell>
          <cell r="E587" t="str">
            <v>Distribution Maintenance Framingham</v>
          </cell>
          <cell r="H587" t="str">
            <v>120</v>
          </cell>
          <cell r="I587" t="str">
            <v>CB</v>
          </cell>
          <cell r="J587">
            <v>15793.09</v>
          </cell>
          <cell r="K587">
            <v>853.55</v>
          </cell>
        </row>
        <row r="588">
          <cell r="A588" t="str">
            <v>CAP</v>
          </cell>
          <cell r="C588">
            <v>16345</v>
          </cell>
          <cell r="D588" t="str">
            <v>16345</v>
          </cell>
          <cell r="E588" t="str">
            <v>Distribution Maintenance Framingham</v>
          </cell>
          <cell r="H588" t="str">
            <v>120</v>
          </cell>
          <cell r="I588" t="str">
            <v>CI</v>
          </cell>
          <cell r="J588">
            <v>9442.08</v>
          </cell>
          <cell r="K588">
            <v>424</v>
          </cell>
        </row>
        <row r="589">
          <cell r="A589" t="str">
            <v>CAP</v>
          </cell>
          <cell r="C589">
            <v>16345</v>
          </cell>
          <cell r="D589" t="str">
            <v>16345</v>
          </cell>
          <cell r="E589" t="str">
            <v>Distribution Maintenance Framingham</v>
          </cell>
          <cell r="H589" t="str">
            <v>120</v>
          </cell>
          <cell r="I589" t="str">
            <v>CL</v>
          </cell>
          <cell r="J589">
            <v>35013.11</v>
          </cell>
          <cell r="K589">
            <v>1939.94</v>
          </cell>
          <cell r="M589">
            <v>86147.66</v>
          </cell>
        </row>
        <row r="590">
          <cell r="A590" t="str">
            <v>CAP</v>
          </cell>
          <cell r="C590">
            <v>16345</v>
          </cell>
          <cell r="D590" t="str">
            <v>16345</v>
          </cell>
          <cell r="E590" t="str">
            <v>Distribution Maintenance Framingham</v>
          </cell>
          <cell r="H590" t="str">
            <v>120</v>
          </cell>
          <cell r="I590" t="str">
            <v>CM</v>
          </cell>
          <cell r="J590">
            <v>13488.6</v>
          </cell>
          <cell r="K590">
            <v>1229.54</v>
          </cell>
          <cell r="L590">
            <v>277.44</v>
          </cell>
        </row>
        <row r="591">
          <cell r="A591" t="str">
            <v>CAP</v>
          </cell>
          <cell r="C591">
            <v>16345</v>
          </cell>
          <cell r="D591" t="str">
            <v>16345</v>
          </cell>
          <cell r="E591" t="str">
            <v>Distribution Maintenance Framingham</v>
          </cell>
          <cell r="H591" t="str">
            <v>120</v>
          </cell>
          <cell r="I591" t="str">
            <v>CT</v>
          </cell>
          <cell r="J591">
            <v>9027.02</v>
          </cell>
          <cell r="K591">
            <v>0</v>
          </cell>
        </row>
        <row r="592">
          <cell r="A592" t="str">
            <v>O&amp;M</v>
          </cell>
          <cell r="C592">
            <v>16345</v>
          </cell>
          <cell r="D592" t="str">
            <v>16345</v>
          </cell>
          <cell r="E592" t="str">
            <v>Distribution Maintenance Framingham</v>
          </cell>
          <cell r="H592" t="str">
            <v>120</v>
          </cell>
          <cell r="I592" t="str">
            <v>IT</v>
          </cell>
          <cell r="J592">
            <v>78717.63</v>
          </cell>
          <cell r="K592">
            <v>658.15</v>
          </cell>
          <cell r="L592">
            <v>2640</v>
          </cell>
        </row>
        <row r="593">
          <cell r="A593" t="str">
            <v>O&amp;M</v>
          </cell>
          <cell r="C593">
            <v>16345</v>
          </cell>
          <cell r="D593" t="str">
            <v>16345</v>
          </cell>
          <cell r="E593" t="str">
            <v>Distribution Maintenance Framingham</v>
          </cell>
          <cell r="H593" t="str">
            <v>120</v>
          </cell>
          <cell r="I593" t="str">
            <v>LT</v>
          </cell>
          <cell r="J593">
            <v>75709.83</v>
          </cell>
          <cell r="K593">
            <v>285.47000000000003</v>
          </cell>
          <cell r="L593">
            <v>0</v>
          </cell>
        </row>
        <row r="594">
          <cell r="A594" t="str">
            <v>O&amp;M</v>
          </cell>
          <cell r="C594">
            <v>16345</v>
          </cell>
          <cell r="D594" t="str">
            <v>16345</v>
          </cell>
          <cell r="E594" t="str">
            <v>Distribution Maintenance Framingham</v>
          </cell>
          <cell r="H594" t="str">
            <v>120</v>
          </cell>
          <cell r="I594" t="str">
            <v>MT</v>
          </cell>
          <cell r="J594">
            <v>797.98</v>
          </cell>
          <cell r="K594">
            <v>42.93</v>
          </cell>
        </row>
        <row r="595">
          <cell r="A595" t="str">
            <v>O&amp;M</v>
          </cell>
          <cell r="C595">
            <v>16345</v>
          </cell>
          <cell r="D595" t="str">
            <v>16345</v>
          </cell>
          <cell r="E595" t="str">
            <v>Distribution Maintenance Framingham</v>
          </cell>
          <cell r="H595" t="str">
            <v>120</v>
          </cell>
          <cell r="I595" t="str">
            <v>OT</v>
          </cell>
          <cell r="J595">
            <v>1863.27</v>
          </cell>
          <cell r="K595">
            <v>1190.8599999999999</v>
          </cell>
        </row>
        <row r="596">
          <cell r="A596" t="str">
            <v>O&amp;M</v>
          </cell>
          <cell r="C596">
            <v>16345</v>
          </cell>
          <cell r="D596" t="str">
            <v>16345</v>
          </cell>
          <cell r="E596" t="str">
            <v>Distribution Maintenance Framingham</v>
          </cell>
          <cell r="H596" t="str">
            <v>120</v>
          </cell>
          <cell r="I596" t="str">
            <v>TT</v>
          </cell>
          <cell r="J596">
            <v>23911.01</v>
          </cell>
          <cell r="K596">
            <v>3152.76</v>
          </cell>
          <cell r="L596">
            <v>0</v>
          </cell>
        </row>
        <row r="597">
          <cell r="A597" t="str">
            <v>O&amp;M</v>
          </cell>
          <cell r="C597">
            <v>16350</v>
          </cell>
          <cell r="D597" t="str">
            <v>16350</v>
          </cell>
          <cell r="E597" t="str">
            <v>Distribution Maintenance Walpole</v>
          </cell>
          <cell r="H597" t="str">
            <v>120</v>
          </cell>
          <cell r="I597" t="str">
            <v>BT</v>
          </cell>
          <cell r="J597">
            <v>25638.17</v>
          </cell>
          <cell r="K597">
            <v>807.71</v>
          </cell>
          <cell r="L597">
            <v>745.99</v>
          </cell>
        </row>
        <row r="598">
          <cell r="A598" t="str">
            <v>CAP</v>
          </cell>
          <cell r="C598">
            <v>16350</v>
          </cell>
          <cell r="D598" t="str">
            <v>16350</v>
          </cell>
          <cell r="E598" t="str">
            <v>Distribution Maintenance Walpole</v>
          </cell>
          <cell r="H598" t="str">
            <v>120</v>
          </cell>
          <cell r="I598" t="str">
            <v>CB</v>
          </cell>
          <cell r="J598">
            <v>8819.58</v>
          </cell>
          <cell r="K598">
            <v>0</v>
          </cell>
        </row>
        <row r="599">
          <cell r="A599" t="str">
            <v>CAP</v>
          </cell>
          <cell r="C599">
            <v>16350</v>
          </cell>
          <cell r="D599" t="str">
            <v>16350</v>
          </cell>
          <cell r="E599" t="str">
            <v>Distribution Maintenance Walpole</v>
          </cell>
          <cell r="H599" t="str">
            <v>120</v>
          </cell>
          <cell r="I599" t="str">
            <v>CL</v>
          </cell>
          <cell r="J599">
            <v>19635.89</v>
          </cell>
          <cell r="K599">
            <v>0</v>
          </cell>
        </row>
        <row r="600">
          <cell r="A600" t="str">
            <v>CAP</v>
          </cell>
          <cell r="C600">
            <v>16350</v>
          </cell>
          <cell r="D600" t="str">
            <v>16350</v>
          </cell>
          <cell r="E600" t="str">
            <v>Distribution Maintenance Walpole</v>
          </cell>
          <cell r="H600" t="str">
            <v>120</v>
          </cell>
          <cell r="I600" t="str">
            <v>CM</v>
          </cell>
          <cell r="J600">
            <v>4211.1000000000004</v>
          </cell>
        </row>
        <row r="601">
          <cell r="A601" t="str">
            <v>CAP</v>
          </cell>
          <cell r="C601">
            <v>16350</v>
          </cell>
          <cell r="D601" t="str">
            <v>16350</v>
          </cell>
          <cell r="E601" t="str">
            <v>Distribution Maintenance Walpole</v>
          </cell>
          <cell r="H601" t="str">
            <v>120</v>
          </cell>
          <cell r="I601" t="str">
            <v>CT</v>
          </cell>
          <cell r="J601">
            <v>6582.6</v>
          </cell>
          <cell r="K601">
            <v>82.24</v>
          </cell>
        </row>
        <row r="602">
          <cell r="A602" t="str">
            <v>O&amp;M</v>
          </cell>
          <cell r="C602">
            <v>16350</v>
          </cell>
          <cell r="D602" t="str">
            <v>16350</v>
          </cell>
          <cell r="E602" t="str">
            <v>Distribution Maintenance Walpole</v>
          </cell>
          <cell r="H602" t="str">
            <v>120</v>
          </cell>
          <cell r="I602" t="str">
            <v>IT</v>
          </cell>
          <cell r="J602">
            <v>40369.589999999997</v>
          </cell>
        </row>
        <row r="603">
          <cell r="A603" t="str">
            <v>O&amp;M</v>
          </cell>
          <cell r="C603">
            <v>16350</v>
          </cell>
          <cell r="D603" t="str">
            <v>16350</v>
          </cell>
          <cell r="E603" t="str">
            <v>Distribution Maintenance Walpole</v>
          </cell>
          <cell r="H603" t="str">
            <v>120</v>
          </cell>
          <cell r="I603" t="str">
            <v>LT</v>
          </cell>
          <cell r="J603">
            <v>56525.85</v>
          </cell>
          <cell r="K603">
            <v>2376.6</v>
          </cell>
          <cell r="L603">
            <v>2138.06</v>
          </cell>
        </row>
        <row r="604">
          <cell r="A604" t="str">
            <v>O&amp;M</v>
          </cell>
          <cell r="C604">
            <v>16350</v>
          </cell>
          <cell r="D604" t="str">
            <v>16350</v>
          </cell>
          <cell r="E604" t="str">
            <v>Distribution Maintenance Walpole</v>
          </cell>
          <cell r="H604" t="str">
            <v>120</v>
          </cell>
          <cell r="I604" t="str">
            <v>MT</v>
          </cell>
          <cell r="J604">
            <v>15786.15</v>
          </cell>
          <cell r="K604">
            <v>117.78</v>
          </cell>
        </row>
        <row r="605">
          <cell r="A605" t="str">
            <v>O&amp;M</v>
          </cell>
          <cell r="C605">
            <v>16350</v>
          </cell>
          <cell r="D605" t="str">
            <v>16350</v>
          </cell>
          <cell r="E605" t="str">
            <v>Distribution Maintenance Walpole</v>
          </cell>
          <cell r="H605" t="str">
            <v>120</v>
          </cell>
          <cell r="I605" t="str">
            <v>OT</v>
          </cell>
          <cell r="J605">
            <v>1488.56</v>
          </cell>
          <cell r="K605">
            <v>797.73</v>
          </cell>
          <cell r="L605">
            <v>14.16</v>
          </cell>
        </row>
        <row r="606">
          <cell r="A606" t="str">
            <v>O&amp;M</v>
          </cell>
          <cell r="C606">
            <v>16350</v>
          </cell>
          <cell r="D606" t="str">
            <v>16350</v>
          </cell>
          <cell r="E606" t="str">
            <v>Distribution Maintenance Walpole</v>
          </cell>
          <cell r="H606" t="str">
            <v>120</v>
          </cell>
          <cell r="I606" t="str">
            <v>TT</v>
          </cell>
          <cell r="J606">
            <v>23717.13</v>
          </cell>
          <cell r="K606">
            <v>8221.84</v>
          </cell>
          <cell r="L606">
            <v>806.43</v>
          </cell>
        </row>
        <row r="607">
          <cell r="A607" t="str">
            <v>O&amp;M</v>
          </cell>
          <cell r="C607">
            <v>16355</v>
          </cell>
          <cell r="D607" t="str">
            <v>16355</v>
          </cell>
          <cell r="E607" t="str">
            <v>Distribution Maintenance Waltham</v>
          </cell>
          <cell r="H607" t="str">
            <v>120</v>
          </cell>
          <cell r="I607" t="str">
            <v>BT</v>
          </cell>
          <cell r="J607">
            <v>36026.129999999997</v>
          </cell>
          <cell r="K607">
            <v>434.71</v>
          </cell>
          <cell r="L607">
            <v>0</v>
          </cell>
        </row>
        <row r="608">
          <cell r="A608" t="str">
            <v>CAP</v>
          </cell>
          <cell r="C608">
            <v>16355</v>
          </cell>
          <cell r="D608" t="str">
            <v>16355</v>
          </cell>
          <cell r="E608" t="str">
            <v>Distribution Maintenance Waltham</v>
          </cell>
          <cell r="H608" t="str">
            <v>120</v>
          </cell>
          <cell r="I608" t="str">
            <v>CB</v>
          </cell>
          <cell r="J608">
            <v>28063.74</v>
          </cell>
          <cell r="K608">
            <v>0</v>
          </cell>
          <cell r="M608">
            <v>909818.25</v>
          </cell>
        </row>
        <row r="609">
          <cell r="A609" t="str">
            <v>CAP</v>
          </cell>
          <cell r="C609">
            <v>16355</v>
          </cell>
          <cell r="D609" t="str">
            <v>16355</v>
          </cell>
          <cell r="E609" t="str">
            <v>Distribution Maintenance Waltham</v>
          </cell>
          <cell r="H609" t="str">
            <v>120</v>
          </cell>
          <cell r="I609" t="str">
            <v>CI</v>
          </cell>
          <cell r="J609">
            <v>6924.43</v>
          </cell>
          <cell r="K609">
            <v>1072.78</v>
          </cell>
        </row>
        <row r="610">
          <cell r="A610" t="str">
            <v>CAP</v>
          </cell>
          <cell r="C610">
            <v>16355</v>
          </cell>
          <cell r="D610" t="str">
            <v>16355</v>
          </cell>
          <cell r="E610" t="str">
            <v>Distribution Maintenance Waltham</v>
          </cell>
          <cell r="H610" t="str">
            <v>120</v>
          </cell>
          <cell r="I610" t="str">
            <v>CL</v>
          </cell>
          <cell r="J610">
            <v>63461.06</v>
          </cell>
          <cell r="K610">
            <v>0</v>
          </cell>
        </row>
        <row r="611">
          <cell r="A611" t="str">
            <v>CAP</v>
          </cell>
          <cell r="C611">
            <v>16355</v>
          </cell>
          <cell r="D611" t="str">
            <v>16355</v>
          </cell>
          <cell r="E611" t="str">
            <v>Distribution Maintenance Waltham</v>
          </cell>
          <cell r="H611" t="str">
            <v>120</v>
          </cell>
          <cell r="I611" t="str">
            <v>CM</v>
          </cell>
          <cell r="J611">
            <v>12452.65</v>
          </cell>
          <cell r="K611">
            <v>205</v>
          </cell>
        </row>
        <row r="612">
          <cell r="A612" t="str">
            <v>CAP</v>
          </cell>
          <cell r="C612">
            <v>16355</v>
          </cell>
          <cell r="D612" t="str">
            <v>16355</v>
          </cell>
          <cell r="E612" t="str">
            <v>Distribution Maintenance Waltham</v>
          </cell>
          <cell r="H612" t="str">
            <v>120</v>
          </cell>
          <cell r="I612" t="str">
            <v>CT</v>
          </cell>
          <cell r="J612">
            <v>18501.36</v>
          </cell>
          <cell r="K612">
            <v>0</v>
          </cell>
        </row>
        <row r="613">
          <cell r="A613" t="str">
            <v>O&amp;M</v>
          </cell>
          <cell r="C613">
            <v>16355</v>
          </cell>
          <cell r="D613" t="str">
            <v>16355</v>
          </cell>
          <cell r="E613" t="str">
            <v>Distribution Maintenance Waltham</v>
          </cell>
          <cell r="H613" t="str">
            <v>120</v>
          </cell>
          <cell r="I613" t="str">
            <v>IT</v>
          </cell>
          <cell r="J613">
            <v>33631.31</v>
          </cell>
          <cell r="K613">
            <v>-4227.75</v>
          </cell>
        </row>
        <row r="614">
          <cell r="A614" t="str">
            <v>O&amp;M</v>
          </cell>
          <cell r="C614">
            <v>16355</v>
          </cell>
          <cell r="D614" t="str">
            <v>16355</v>
          </cell>
          <cell r="E614" t="str">
            <v>Distribution Maintenance Waltham</v>
          </cell>
          <cell r="H614" t="str">
            <v>120</v>
          </cell>
          <cell r="I614" t="str">
            <v>LT</v>
          </cell>
          <cell r="J614">
            <v>95232.47</v>
          </cell>
          <cell r="K614">
            <v>1249.02</v>
          </cell>
          <cell r="L614">
            <v>0</v>
          </cell>
        </row>
        <row r="615">
          <cell r="A615" t="str">
            <v>O&amp;M</v>
          </cell>
          <cell r="C615">
            <v>16355</v>
          </cell>
          <cell r="D615" t="str">
            <v>16355</v>
          </cell>
          <cell r="E615" t="str">
            <v>Distribution Maintenance Waltham</v>
          </cell>
          <cell r="H615" t="str">
            <v>120</v>
          </cell>
          <cell r="I615" t="str">
            <v>MT</v>
          </cell>
          <cell r="J615">
            <v>13559.62</v>
          </cell>
          <cell r="K615">
            <v>680.63</v>
          </cell>
        </row>
        <row r="616">
          <cell r="A616" t="str">
            <v>O&amp;M</v>
          </cell>
          <cell r="C616">
            <v>16355</v>
          </cell>
          <cell r="D616" t="str">
            <v>16355</v>
          </cell>
          <cell r="E616" t="str">
            <v>Distribution Maintenance Waltham</v>
          </cell>
          <cell r="H616" t="str">
            <v>120</v>
          </cell>
          <cell r="I616" t="str">
            <v>OT</v>
          </cell>
          <cell r="J616">
            <v>831.82</v>
          </cell>
        </row>
        <row r="617">
          <cell r="A617" t="str">
            <v>O&amp;M</v>
          </cell>
          <cell r="C617">
            <v>16355</v>
          </cell>
          <cell r="D617" t="str">
            <v>16355</v>
          </cell>
          <cell r="E617" t="str">
            <v>Distribution Maintenance Waltham</v>
          </cell>
          <cell r="H617" t="str">
            <v>120</v>
          </cell>
          <cell r="I617" t="str">
            <v>TT</v>
          </cell>
          <cell r="J617">
            <v>32356.82</v>
          </cell>
          <cell r="K617">
            <v>3077.36</v>
          </cell>
          <cell r="L617">
            <v>0</v>
          </cell>
        </row>
        <row r="618">
          <cell r="A618" t="str">
            <v>O&amp;M</v>
          </cell>
          <cell r="B618" t="str">
            <v>Tzimorangas,John G</v>
          </cell>
          <cell r="C618">
            <v>16360</v>
          </cell>
          <cell r="D618" t="str">
            <v>16360</v>
          </cell>
          <cell r="E618" t="str">
            <v>Sta Ops Tran North Suburban</v>
          </cell>
          <cell r="F618" t="str">
            <v>Electric Operations</v>
          </cell>
          <cell r="G618" t="str">
            <v>Sta Ops Tran North Suburban</v>
          </cell>
          <cell r="H618" t="str">
            <v>120</v>
          </cell>
          <cell r="I618" t="str">
            <v>BT</v>
          </cell>
          <cell r="L618">
            <v>157049.21</v>
          </cell>
        </row>
        <row r="619">
          <cell r="A619" t="str">
            <v>O&amp;M</v>
          </cell>
          <cell r="B619" t="str">
            <v>Tzimorangas,John G</v>
          </cell>
          <cell r="C619">
            <v>16360</v>
          </cell>
          <cell r="D619" t="str">
            <v>16360</v>
          </cell>
          <cell r="E619" t="str">
            <v>Station Operations Transmission North</v>
          </cell>
          <cell r="F619" t="str">
            <v>Electric Operations</v>
          </cell>
          <cell r="G619" t="str">
            <v>Sta Ops Tran North Suburban</v>
          </cell>
          <cell r="H619" t="str">
            <v>120</v>
          </cell>
          <cell r="I619" t="str">
            <v>BT</v>
          </cell>
          <cell r="K619">
            <v>224973.81</v>
          </cell>
        </row>
        <row r="620">
          <cell r="A620" t="str">
            <v>O&amp;M</v>
          </cell>
          <cell r="B620" t="str">
            <v>Tzimorangas,John G</v>
          </cell>
          <cell r="C620">
            <v>16360</v>
          </cell>
          <cell r="D620" t="str">
            <v>16360</v>
          </cell>
          <cell r="E620" t="str">
            <v>Transmission Maintenance Framingham</v>
          </cell>
          <cell r="F620" t="str">
            <v>Electric Operations</v>
          </cell>
          <cell r="G620" t="str">
            <v>Sta Ops Tran North Suburban</v>
          </cell>
          <cell r="H620" t="str">
            <v>120</v>
          </cell>
          <cell r="I620" t="str">
            <v>BT</v>
          </cell>
          <cell r="J620">
            <v>4979.6099999999997</v>
          </cell>
        </row>
        <row r="621">
          <cell r="A621" t="str">
            <v>CAP</v>
          </cell>
          <cell r="B621" t="str">
            <v>Tzimorangas,John G</v>
          </cell>
          <cell r="C621">
            <v>16360</v>
          </cell>
          <cell r="D621" t="str">
            <v>16360</v>
          </cell>
          <cell r="E621" t="str">
            <v>Sta Ops Tran North Suburban</v>
          </cell>
          <cell r="F621" t="str">
            <v>Electric Operations</v>
          </cell>
          <cell r="G621" t="str">
            <v>Sta Ops Tran North Suburban</v>
          </cell>
          <cell r="H621" t="str">
            <v>120</v>
          </cell>
          <cell r="I621" t="str">
            <v>CB</v>
          </cell>
          <cell r="K621">
            <v>14745.54</v>
          </cell>
          <cell r="L621">
            <v>23977.62</v>
          </cell>
          <cell r="M621">
            <v>1295324.8899999999</v>
          </cell>
        </row>
        <row r="622">
          <cell r="A622" t="str">
            <v>CAP</v>
          </cell>
          <cell r="B622" t="str">
            <v>Tzimorangas,John G</v>
          </cell>
          <cell r="C622">
            <v>16360</v>
          </cell>
          <cell r="D622" t="str">
            <v>16360</v>
          </cell>
          <cell r="E622" t="str">
            <v>Sta Ops Tran North Suburban</v>
          </cell>
          <cell r="F622" t="str">
            <v>Electric Operations</v>
          </cell>
          <cell r="G622" t="str">
            <v>Sta Ops Tran North Suburban</v>
          </cell>
          <cell r="H622" t="str">
            <v>120</v>
          </cell>
          <cell r="I622" t="str">
            <v>CI</v>
          </cell>
          <cell r="K622">
            <v>81158.960000000006</v>
          </cell>
          <cell r="L622">
            <v>217094.32</v>
          </cell>
        </row>
        <row r="623">
          <cell r="A623" t="str">
            <v>CAP</v>
          </cell>
          <cell r="B623" t="str">
            <v>Tzimorangas,John G</v>
          </cell>
          <cell r="C623">
            <v>16360</v>
          </cell>
          <cell r="D623" t="str">
            <v>16360</v>
          </cell>
          <cell r="E623" t="str">
            <v>Sta Ops Tran North Suburban</v>
          </cell>
          <cell r="F623" t="str">
            <v>Electric Operations</v>
          </cell>
          <cell r="G623" t="str">
            <v>Sta Ops Tran North Suburban</v>
          </cell>
          <cell r="H623" t="str">
            <v>120</v>
          </cell>
          <cell r="I623" t="str">
            <v>CL</v>
          </cell>
          <cell r="K623">
            <v>33234.25</v>
          </cell>
          <cell r="L623">
            <v>60810.720000000001</v>
          </cell>
        </row>
        <row r="624">
          <cell r="A624" t="str">
            <v>CAP</v>
          </cell>
          <cell r="B624" t="str">
            <v>Tzimorangas,John G</v>
          </cell>
          <cell r="C624">
            <v>16360</v>
          </cell>
          <cell r="D624" t="str">
            <v>16360</v>
          </cell>
          <cell r="E624" t="str">
            <v>Sta Ops Tran North Suburban</v>
          </cell>
          <cell r="F624" t="str">
            <v>Electric Operations</v>
          </cell>
          <cell r="G624" t="str">
            <v>Sta Ops Tran North Suburban</v>
          </cell>
          <cell r="H624" t="str">
            <v>120</v>
          </cell>
          <cell r="I624" t="str">
            <v>CM</v>
          </cell>
          <cell r="K624">
            <v>33481</v>
          </cell>
          <cell r="L624">
            <v>62051.68</v>
          </cell>
        </row>
        <row r="625">
          <cell r="A625" t="str">
            <v>CAP</v>
          </cell>
          <cell r="B625" t="str">
            <v>Tzimorangas,John G</v>
          </cell>
          <cell r="C625">
            <v>16360</v>
          </cell>
          <cell r="D625" t="str">
            <v>16360</v>
          </cell>
          <cell r="E625" t="str">
            <v>Sta Ops Tran North Suburban</v>
          </cell>
          <cell r="F625" t="str">
            <v>Electric Operations</v>
          </cell>
          <cell r="G625" t="str">
            <v>Sta Ops Tran North Suburban</v>
          </cell>
          <cell r="H625" t="str">
            <v>120</v>
          </cell>
          <cell r="I625" t="str">
            <v>CO</v>
          </cell>
          <cell r="L625">
            <v>492.76</v>
          </cell>
        </row>
        <row r="626">
          <cell r="A626" t="str">
            <v>CAP</v>
          </cell>
          <cell r="B626" t="str">
            <v>Tzimorangas,John G</v>
          </cell>
          <cell r="C626">
            <v>16360</v>
          </cell>
          <cell r="D626" t="str">
            <v>16360</v>
          </cell>
          <cell r="E626" t="str">
            <v>Sta Ops Tran North Suburban</v>
          </cell>
          <cell r="F626" t="str">
            <v>Electric Operations</v>
          </cell>
          <cell r="G626" t="str">
            <v>Sta Ops Tran North Suburban</v>
          </cell>
          <cell r="H626" t="str">
            <v>120</v>
          </cell>
          <cell r="I626" t="str">
            <v>CT</v>
          </cell>
          <cell r="K626">
            <v>13783.37</v>
          </cell>
          <cell r="L626">
            <v>54293.81</v>
          </cell>
        </row>
        <row r="627">
          <cell r="A627" t="str">
            <v>O&amp;M</v>
          </cell>
          <cell r="B627" t="str">
            <v>Tzimorangas,John G</v>
          </cell>
          <cell r="C627">
            <v>16360</v>
          </cell>
          <cell r="D627" t="str">
            <v>16360</v>
          </cell>
          <cell r="E627" t="str">
            <v>Sta Ops Tran North Suburban</v>
          </cell>
          <cell r="F627" t="str">
            <v>Electric Operations</v>
          </cell>
          <cell r="G627" t="str">
            <v>Sta Ops Tran North Suburban</v>
          </cell>
          <cell r="H627" t="str">
            <v>120</v>
          </cell>
          <cell r="I627" t="str">
            <v>IT</v>
          </cell>
          <cell r="L627">
            <v>623286.89</v>
          </cell>
        </row>
        <row r="628">
          <cell r="A628" t="str">
            <v>O&amp;M</v>
          </cell>
          <cell r="B628" t="str">
            <v>Tzimorangas,John G</v>
          </cell>
          <cell r="C628">
            <v>16360</v>
          </cell>
          <cell r="D628" t="str">
            <v>16360</v>
          </cell>
          <cell r="E628" t="str">
            <v>Station Operations Transmission North</v>
          </cell>
          <cell r="F628" t="str">
            <v>Electric Operations</v>
          </cell>
          <cell r="G628" t="str">
            <v>Sta Ops Tran North Suburban</v>
          </cell>
          <cell r="H628" t="str">
            <v>120</v>
          </cell>
          <cell r="I628" t="str">
            <v>IT</v>
          </cell>
          <cell r="K628">
            <v>814939.24</v>
          </cell>
        </row>
        <row r="629">
          <cell r="A629" t="str">
            <v>O&amp;M</v>
          </cell>
          <cell r="B629" t="str">
            <v>Tzimorangas,John G</v>
          </cell>
          <cell r="C629">
            <v>16360</v>
          </cell>
          <cell r="D629" t="str">
            <v>16360</v>
          </cell>
          <cell r="E629" t="str">
            <v>Transmission Maintenance Framingham</v>
          </cell>
          <cell r="F629" t="str">
            <v>Electric Operations</v>
          </cell>
          <cell r="G629" t="str">
            <v>Sta Ops Tran North Suburban</v>
          </cell>
          <cell r="H629" t="str">
            <v>120</v>
          </cell>
          <cell r="I629" t="str">
            <v>IT</v>
          </cell>
          <cell r="J629">
            <v>7119.88</v>
          </cell>
        </row>
        <row r="630">
          <cell r="A630" t="str">
            <v>O&amp;M</v>
          </cell>
          <cell r="B630" t="str">
            <v>Tzimorangas,John G</v>
          </cell>
          <cell r="C630">
            <v>16360</v>
          </cell>
          <cell r="D630" t="str">
            <v>16360</v>
          </cell>
          <cell r="E630" t="str">
            <v>Sta Ops Tran North Suburban</v>
          </cell>
          <cell r="F630" t="str">
            <v>Electric Operations</v>
          </cell>
          <cell r="G630" t="str">
            <v>Sta Ops Tran North Suburban</v>
          </cell>
          <cell r="H630" t="str">
            <v>120</v>
          </cell>
          <cell r="I630" t="str">
            <v>LT</v>
          </cell>
          <cell r="L630">
            <v>454923.35</v>
          </cell>
        </row>
        <row r="631">
          <cell r="A631" t="str">
            <v>O&amp;M</v>
          </cell>
          <cell r="B631" t="str">
            <v>Tzimorangas,John G</v>
          </cell>
          <cell r="C631">
            <v>16360</v>
          </cell>
          <cell r="D631" t="str">
            <v>16360</v>
          </cell>
          <cell r="E631" t="str">
            <v>Station Operations Transmission North</v>
          </cell>
          <cell r="F631" t="str">
            <v>Electric Operations</v>
          </cell>
          <cell r="G631" t="str">
            <v>Sta Ops Tran North Suburban</v>
          </cell>
          <cell r="H631" t="str">
            <v>120</v>
          </cell>
          <cell r="I631" t="str">
            <v>LT</v>
          </cell>
          <cell r="K631">
            <v>684646.38</v>
          </cell>
        </row>
        <row r="632">
          <cell r="A632" t="str">
            <v>O&amp;M</v>
          </cell>
          <cell r="B632" t="str">
            <v>Tzimorangas,John G</v>
          </cell>
          <cell r="C632">
            <v>16360</v>
          </cell>
          <cell r="D632" t="str">
            <v>16360</v>
          </cell>
          <cell r="E632" t="str">
            <v>Transmission Maintenance Framingham</v>
          </cell>
          <cell r="F632" t="str">
            <v>Electric Operations</v>
          </cell>
          <cell r="G632" t="str">
            <v>Sta Ops Tran North Suburban</v>
          </cell>
          <cell r="H632" t="str">
            <v>120</v>
          </cell>
          <cell r="I632" t="str">
            <v>LT</v>
          </cell>
          <cell r="J632">
            <v>14227.51</v>
          </cell>
        </row>
        <row r="633">
          <cell r="A633" t="str">
            <v>O&amp;M</v>
          </cell>
          <cell r="B633" t="str">
            <v>Tzimorangas,John G</v>
          </cell>
          <cell r="C633">
            <v>16360</v>
          </cell>
          <cell r="D633" t="str">
            <v>16360</v>
          </cell>
          <cell r="E633" t="str">
            <v>Sta Ops Tran North Suburban</v>
          </cell>
          <cell r="F633" t="str">
            <v>Electric Operations</v>
          </cell>
          <cell r="G633" t="str">
            <v>Sta Ops Tran North Suburban</v>
          </cell>
          <cell r="H633" t="str">
            <v>120</v>
          </cell>
          <cell r="I633" t="str">
            <v>MT</v>
          </cell>
          <cell r="L633">
            <v>171713.89</v>
          </cell>
        </row>
        <row r="634">
          <cell r="A634" t="str">
            <v>O&amp;M</v>
          </cell>
          <cell r="B634" t="str">
            <v>Tzimorangas,John G</v>
          </cell>
          <cell r="C634">
            <v>16360</v>
          </cell>
          <cell r="D634" t="str">
            <v>16360</v>
          </cell>
          <cell r="E634" t="str">
            <v>Station Operations Transmission North</v>
          </cell>
          <cell r="F634" t="str">
            <v>Electric Operations</v>
          </cell>
          <cell r="G634" t="str">
            <v>Sta Ops Tran North Suburban</v>
          </cell>
          <cell r="H634" t="str">
            <v>120</v>
          </cell>
          <cell r="I634" t="str">
            <v>MT</v>
          </cell>
          <cell r="K634">
            <v>27239.47</v>
          </cell>
        </row>
        <row r="635">
          <cell r="A635" t="str">
            <v>O&amp;M</v>
          </cell>
          <cell r="B635" t="str">
            <v>Tzimorangas,John G</v>
          </cell>
          <cell r="C635">
            <v>16360</v>
          </cell>
          <cell r="D635" t="str">
            <v>16360</v>
          </cell>
          <cell r="E635" t="str">
            <v>Transmission Maintenance Framingham</v>
          </cell>
          <cell r="F635" t="str">
            <v>Electric Operations</v>
          </cell>
          <cell r="G635" t="str">
            <v>Sta Ops Tran North Suburban</v>
          </cell>
          <cell r="H635" t="str">
            <v>120</v>
          </cell>
          <cell r="I635" t="str">
            <v>MT</v>
          </cell>
          <cell r="J635">
            <v>0</v>
          </cell>
          <cell r="M635">
            <v>-1662.69</v>
          </cell>
        </row>
        <row r="636">
          <cell r="A636" t="str">
            <v>O&amp;M</v>
          </cell>
          <cell r="B636" t="str">
            <v>Tzimorangas,John G</v>
          </cell>
          <cell r="C636">
            <v>16360</v>
          </cell>
          <cell r="D636" t="str">
            <v>16360</v>
          </cell>
          <cell r="E636" t="str">
            <v>Sta Ops Tran North Suburban</v>
          </cell>
          <cell r="F636" t="str">
            <v>Electric Operations</v>
          </cell>
          <cell r="G636" t="str">
            <v>Sta Ops Tran North Suburban</v>
          </cell>
          <cell r="H636" t="str">
            <v>120</v>
          </cell>
          <cell r="I636" t="str">
            <v>OT</v>
          </cell>
          <cell r="L636">
            <v>218.93</v>
          </cell>
        </row>
        <row r="637">
          <cell r="A637" t="str">
            <v>O&amp;M</v>
          </cell>
          <cell r="B637" t="str">
            <v>Tzimorangas,John G</v>
          </cell>
          <cell r="C637">
            <v>16360</v>
          </cell>
          <cell r="D637" t="str">
            <v>16360</v>
          </cell>
          <cell r="E637" t="str">
            <v>Station Operations Transmission North</v>
          </cell>
          <cell r="F637" t="str">
            <v>Electric Operations</v>
          </cell>
          <cell r="G637" t="str">
            <v>Sta Ops Tran North Suburban</v>
          </cell>
          <cell r="H637" t="str">
            <v>120</v>
          </cell>
          <cell r="I637" t="str">
            <v>OT</v>
          </cell>
          <cell r="K637">
            <v>0</v>
          </cell>
        </row>
        <row r="638">
          <cell r="A638" t="str">
            <v>O&amp;M</v>
          </cell>
          <cell r="B638" t="str">
            <v>Tzimorangas,John G</v>
          </cell>
          <cell r="C638">
            <v>16360</v>
          </cell>
          <cell r="D638" t="str">
            <v>16360</v>
          </cell>
          <cell r="E638" t="str">
            <v>Transmission Maintenance Framingham</v>
          </cell>
          <cell r="F638" t="str">
            <v>Electric Operations</v>
          </cell>
          <cell r="G638" t="str">
            <v>Sta Ops Tran North Suburban</v>
          </cell>
          <cell r="H638" t="str">
            <v>120</v>
          </cell>
          <cell r="I638" t="str">
            <v>OT</v>
          </cell>
          <cell r="J638">
            <v>0</v>
          </cell>
        </row>
        <row r="639">
          <cell r="A639" t="str">
            <v>O&amp;M</v>
          </cell>
          <cell r="B639" t="str">
            <v>Tzimorangas,John G</v>
          </cell>
          <cell r="C639">
            <v>16360</v>
          </cell>
          <cell r="D639" t="str">
            <v>16360</v>
          </cell>
          <cell r="E639" t="str">
            <v>Sta Ops Tran North Suburban</v>
          </cell>
          <cell r="F639" t="str">
            <v>Electric Operations</v>
          </cell>
          <cell r="G639" t="str">
            <v>Sta Ops Tran North Suburban</v>
          </cell>
          <cell r="H639" t="str">
            <v>120</v>
          </cell>
          <cell r="I639" t="str">
            <v>TT</v>
          </cell>
          <cell r="L639">
            <v>214679.52</v>
          </cell>
        </row>
        <row r="640">
          <cell r="A640" t="str">
            <v>O&amp;M</v>
          </cell>
          <cell r="B640" t="str">
            <v>Tzimorangas,John G</v>
          </cell>
          <cell r="C640">
            <v>16360</v>
          </cell>
          <cell r="D640" t="str">
            <v>16360</v>
          </cell>
          <cell r="E640" t="str">
            <v>Station Operations Transmission North</v>
          </cell>
          <cell r="F640" t="str">
            <v>Electric Operations</v>
          </cell>
          <cell r="G640" t="str">
            <v>Sta Ops Tran North Suburban</v>
          </cell>
          <cell r="H640" t="str">
            <v>120</v>
          </cell>
          <cell r="I640" t="str">
            <v>TT</v>
          </cell>
          <cell r="K640">
            <v>454276.06</v>
          </cell>
        </row>
        <row r="641">
          <cell r="A641" t="str">
            <v>O&amp;M</v>
          </cell>
          <cell r="B641" t="str">
            <v>Tzimorangas,John G</v>
          </cell>
          <cell r="C641">
            <v>16360</v>
          </cell>
          <cell r="D641" t="str">
            <v>16360</v>
          </cell>
          <cell r="E641" t="str">
            <v>Transmission Maintenance Framingham</v>
          </cell>
          <cell r="F641" t="str">
            <v>Electric Operations</v>
          </cell>
          <cell r="G641" t="str">
            <v>Sta Ops Tran North Suburban</v>
          </cell>
          <cell r="H641" t="str">
            <v>120</v>
          </cell>
          <cell r="I641" t="str">
            <v>TT</v>
          </cell>
          <cell r="J641">
            <v>5615.62</v>
          </cell>
        </row>
        <row r="642">
          <cell r="A642" t="str">
            <v>O&amp;M</v>
          </cell>
          <cell r="B642" t="str">
            <v>Tzimorangas,John G</v>
          </cell>
          <cell r="C642">
            <v>16365</v>
          </cell>
          <cell r="D642" t="str">
            <v>16365</v>
          </cell>
          <cell r="E642" t="str">
            <v>Field Support Transmission NSTAR</v>
          </cell>
          <cell r="F642" t="str">
            <v>Electric Operations</v>
          </cell>
          <cell r="G642" t="str">
            <v>Field Support Transmission NSTAR</v>
          </cell>
          <cell r="H642" t="str">
            <v>120</v>
          </cell>
          <cell r="I642" t="str">
            <v>BT</v>
          </cell>
          <cell r="K642">
            <v>70.36</v>
          </cell>
          <cell r="L642">
            <v>72570.8</v>
          </cell>
        </row>
        <row r="643">
          <cell r="A643" t="str">
            <v>CAP</v>
          </cell>
          <cell r="B643" t="str">
            <v>Tzimorangas,John G</v>
          </cell>
          <cell r="C643">
            <v>16365</v>
          </cell>
          <cell r="D643" t="str">
            <v>16365</v>
          </cell>
          <cell r="E643" t="str">
            <v>Field Support Transmission NSTAR</v>
          </cell>
          <cell r="F643" t="str">
            <v>Electric Operations</v>
          </cell>
          <cell r="G643" t="str">
            <v>Field Support Transmission NSTAR</v>
          </cell>
          <cell r="H643" t="str">
            <v>120</v>
          </cell>
          <cell r="I643" t="str">
            <v>CB</v>
          </cell>
          <cell r="L643">
            <v>802.59</v>
          </cell>
          <cell r="M643">
            <v>1115934.98</v>
          </cell>
        </row>
        <row r="644">
          <cell r="A644" t="str">
            <v>CAP</v>
          </cell>
          <cell r="B644" t="str">
            <v>Tzimorangas,John G</v>
          </cell>
          <cell r="C644">
            <v>16365</v>
          </cell>
          <cell r="D644" t="str">
            <v>16365</v>
          </cell>
          <cell r="E644" t="str">
            <v>Field Support Transmission NSTAR</v>
          </cell>
          <cell r="F644" t="str">
            <v>Electric Operations</v>
          </cell>
          <cell r="G644" t="str">
            <v>Field Support Transmission NSTAR</v>
          </cell>
          <cell r="H644" t="str">
            <v>120</v>
          </cell>
          <cell r="I644" t="str">
            <v>CL</v>
          </cell>
          <cell r="L644">
            <v>1823.96</v>
          </cell>
        </row>
        <row r="645">
          <cell r="A645" t="str">
            <v>CAP</v>
          </cell>
          <cell r="B645" t="str">
            <v>Tzimorangas,John G</v>
          </cell>
          <cell r="C645">
            <v>16365</v>
          </cell>
          <cell r="D645" t="str">
            <v>16365</v>
          </cell>
          <cell r="E645" t="str">
            <v>Field Support Transmission NSTAR</v>
          </cell>
          <cell r="F645" t="str">
            <v>Electric Operations</v>
          </cell>
          <cell r="G645" t="str">
            <v>Field Support Transmission NSTAR</v>
          </cell>
          <cell r="H645" t="str">
            <v>120</v>
          </cell>
          <cell r="I645" t="str">
            <v>CM</v>
          </cell>
          <cell r="L645">
            <v>17710</v>
          </cell>
        </row>
        <row r="646">
          <cell r="A646" t="str">
            <v>CAP</v>
          </cell>
          <cell r="B646" t="str">
            <v>Tzimorangas,John G</v>
          </cell>
          <cell r="C646">
            <v>16365</v>
          </cell>
          <cell r="D646" t="str">
            <v>16365</v>
          </cell>
          <cell r="E646" t="str">
            <v>Field Support Transmission NSTAR</v>
          </cell>
          <cell r="F646" t="str">
            <v>Electric Operations</v>
          </cell>
          <cell r="G646" t="str">
            <v>Field Support Transmission NSTAR</v>
          </cell>
          <cell r="H646" t="str">
            <v>120</v>
          </cell>
          <cell r="I646" t="str">
            <v>CT</v>
          </cell>
          <cell r="L646">
            <v>45</v>
          </cell>
        </row>
        <row r="647">
          <cell r="A647" t="str">
            <v>O&amp;M</v>
          </cell>
          <cell r="B647" t="str">
            <v>Tzimorangas,John G</v>
          </cell>
          <cell r="C647">
            <v>16365</v>
          </cell>
          <cell r="D647" t="str">
            <v>16365</v>
          </cell>
          <cell r="E647" t="str">
            <v>Field Support Transmission NSTAR</v>
          </cell>
          <cell r="F647" t="str">
            <v>Electric Operations</v>
          </cell>
          <cell r="G647" t="str">
            <v>Field Support Transmission NSTAR</v>
          </cell>
          <cell r="H647" t="str">
            <v>120</v>
          </cell>
          <cell r="I647" t="str">
            <v>IT</v>
          </cell>
          <cell r="K647">
            <v>8500</v>
          </cell>
          <cell r="L647">
            <v>15232.25</v>
          </cell>
        </row>
        <row r="648">
          <cell r="A648" t="str">
            <v>O&amp;M</v>
          </cell>
          <cell r="B648" t="str">
            <v>Tzimorangas,John G</v>
          </cell>
          <cell r="C648">
            <v>16365</v>
          </cell>
          <cell r="D648" t="str">
            <v>16365</v>
          </cell>
          <cell r="E648" t="str">
            <v>Field Support Transmission NSTAR</v>
          </cell>
          <cell r="F648" t="str">
            <v>Electric Operations</v>
          </cell>
          <cell r="G648" t="str">
            <v>Field Support Transmission NSTAR</v>
          </cell>
          <cell r="H648" t="str">
            <v>120</v>
          </cell>
          <cell r="I648" t="str">
            <v>LT</v>
          </cell>
          <cell r="K648">
            <v>201.04</v>
          </cell>
          <cell r="L648">
            <v>207613.17</v>
          </cell>
          <cell r="M648">
            <v>11094.64</v>
          </cell>
        </row>
        <row r="649">
          <cell r="A649" t="str">
            <v>O&amp;M</v>
          </cell>
          <cell r="B649" t="str">
            <v>Tzimorangas,John G</v>
          </cell>
          <cell r="C649">
            <v>16365</v>
          </cell>
          <cell r="D649" t="str">
            <v>16365</v>
          </cell>
          <cell r="E649" t="str">
            <v>Field Support Transmission NSTAR</v>
          </cell>
          <cell r="F649" t="str">
            <v>Electric Operations</v>
          </cell>
          <cell r="G649" t="str">
            <v>Field Support Transmission NSTAR</v>
          </cell>
          <cell r="H649" t="str">
            <v>120</v>
          </cell>
          <cell r="I649" t="str">
            <v>MT</v>
          </cell>
          <cell r="L649">
            <v>0</v>
          </cell>
          <cell r="M649">
            <v>43566.04</v>
          </cell>
        </row>
        <row r="650">
          <cell r="A650" t="str">
            <v>O&amp;M</v>
          </cell>
          <cell r="B650" t="str">
            <v>Tzimorangas,John G</v>
          </cell>
          <cell r="C650">
            <v>16365</v>
          </cell>
          <cell r="D650" t="str">
            <v>16365</v>
          </cell>
          <cell r="E650" t="str">
            <v>Field Support Transmission NSTAR</v>
          </cell>
          <cell r="F650" t="str">
            <v>Electric Operations</v>
          </cell>
          <cell r="G650" t="str">
            <v>Field Support Transmission NSTAR</v>
          </cell>
          <cell r="H650" t="str">
            <v>120</v>
          </cell>
          <cell r="I650" t="str">
            <v>OT</v>
          </cell>
          <cell r="L650">
            <v>3405.87</v>
          </cell>
        </row>
        <row r="651">
          <cell r="A651" t="str">
            <v>O&amp;M</v>
          </cell>
          <cell r="B651" t="str">
            <v>Tzimorangas,John G</v>
          </cell>
          <cell r="C651">
            <v>16365</v>
          </cell>
          <cell r="D651" t="str">
            <v>16365</v>
          </cell>
          <cell r="E651" t="str">
            <v>Field Support Transmission NSTAR</v>
          </cell>
          <cell r="F651" t="str">
            <v>Electric Operations</v>
          </cell>
          <cell r="G651" t="str">
            <v>Field Support Transmission NSTAR</v>
          </cell>
          <cell r="H651" t="str">
            <v>120</v>
          </cell>
          <cell r="I651" t="str">
            <v>TT</v>
          </cell>
          <cell r="K651">
            <v>69.84</v>
          </cell>
          <cell r="L651">
            <v>77007.67</v>
          </cell>
        </row>
        <row r="652">
          <cell r="A652" t="str">
            <v>O&amp;M</v>
          </cell>
          <cell r="C652">
            <v>16370</v>
          </cell>
          <cell r="D652" t="str">
            <v>16370</v>
          </cell>
          <cell r="E652" t="str">
            <v>Transmission Maintenance Walpole</v>
          </cell>
          <cell r="H652" t="str">
            <v>120</v>
          </cell>
          <cell r="I652" t="str">
            <v>BT</v>
          </cell>
          <cell r="J652">
            <v>18764.41</v>
          </cell>
          <cell r="K652">
            <v>1608.7</v>
          </cell>
          <cell r="L652">
            <v>893.38</v>
          </cell>
        </row>
        <row r="653">
          <cell r="A653" t="str">
            <v>CAP</v>
          </cell>
          <cell r="C653">
            <v>16370</v>
          </cell>
          <cell r="D653" t="str">
            <v>16370</v>
          </cell>
          <cell r="E653" t="str">
            <v>Transmission Maintenance Walpole</v>
          </cell>
          <cell r="H653" t="str">
            <v>120</v>
          </cell>
          <cell r="I653" t="str">
            <v>CB</v>
          </cell>
          <cell r="J653">
            <v>45.18</v>
          </cell>
          <cell r="K653">
            <v>62.39</v>
          </cell>
          <cell r="M653">
            <v>2042985.02</v>
          </cell>
        </row>
        <row r="654">
          <cell r="A654" t="str">
            <v>CAP</v>
          </cell>
          <cell r="C654">
            <v>16370</v>
          </cell>
          <cell r="D654" t="str">
            <v>16370</v>
          </cell>
          <cell r="E654" t="str">
            <v>Transmission Maintenance Walpole</v>
          </cell>
          <cell r="H654" t="str">
            <v>120</v>
          </cell>
          <cell r="I654" t="str">
            <v>CL</v>
          </cell>
          <cell r="J654">
            <v>102.72</v>
          </cell>
          <cell r="K654">
            <v>141.80000000000001</v>
          </cell>
        </row>
        <row r="655">
          <cell r="A655" t="str">
            <v>CAP</v>
          </cell>
          <cell r="C655">
            <v>16370</v>
          </cell>
          <cell r="D655" t="str">
            <v>16370</v>
          </cell>
          <cell r="E655" t="str">
            <v>Transmission Maintenance Walpole</v>
          </cell>
          <cell r="H655" t="str">
            <v>120</v>
          </cell>
          <cell r="I655" t="str">
            <v>CT</v>
          </cell>
          <cell r="K655">
            <v>85.08</v>
          </cell>
        </row>
        <row r="656">
          <cell r="A656" t="str">
            <v>O&amp;M</v>
          </cell>
          <cell r="C656">
            <v>16370</v>
          </cell>
          <cell r="D656" t="str">
            <v>16370</v>
          </cell>
          <cell r="E656" t="str">
            <v>Transmission Maintenance Walpole</v>
          </cell>
          <cell r="H656" t="str">
            <v>120</v>
          </cell>
          <cell r="I656" t="str">
            <v>IT</v>
          </cell>
          <cell r="J656">
            <v>48825.69</v>
          </cell>
        </row>
        <row r="657">
          <cell r="A657" t="str">
            <v>O&amp;M</v>
          </cell>
          <cell r="C657">
            <v>16370</v>
          </cell>
          <cell r="D657" t="str">
            <v>16370</v>
          </cell>
          <cell r="E657" t="str">
            <v>Transmission Maintenance Walpole</v>
          </cell>
          <cell r="H657" t="str">
            <v>120</v>
          </cell>
          <cell r="I657" t="str">
            <v>LT</v>
          </cell>
          <cell r="J657">
            <v>54386.080000000002</v>
          </cell>
          <cell r="K657">
            <v>4546.8900000000003</v>
          </cell>
          <cell r="L657">
            <v>2607.71</v>
          </cell>
          <cell r="M657">
            <v>4508.8900000000003</v>
          </cell>
        </row>
        <row r="658">
          <cell r="A658" t="str">
            <v>O&amp;M</v>
          </cell>
          <cell r="C658">
            <v>16370</v>
          </cell>
          <cell r="D658" t="str">
            <v>16370</v>
          </cell>
          <cell r="E658" t="str">
            <v>Transmission Maintenance Walpole</v>
          </cell>
          <cell r="H658" t="str">
            <v>120</v>
          </cell>
          <cell r="I658" t="str">
            <v>MT</v>
          </cell>
          <cell r="J658">
            <v>0</v>
          </cell>
          <cell r="M658">
            <v>-38190.269999999997</v>
          </cell>
        </row>
        <row r="659">
          <cell r="A659" t="str">
            <v>O&amp;M</v>
          </cell>
          <cell r="C659">
            <v>16370</v>
          </cell>
          <cell r="D659" t="str">
            <v>16370</v>
          </cell>
          <cell r="E659" t="str">
            <v>Transmission Maintenance Walpole</v>
          </cell>
          <cell r="H659" t="str">
            <v>120</v>
          </cell>
          <cell r="I659" t="str">
            <v>OT</v>
          </cell>
          <cell r="J659">
            <v>0</v>
          </cell>
        </row>
        <row r="660">
          <cell r="A660" t="str">
            <v>O&amp;M</v>
          </cell>
          <cell r="C660">
            <v>16370</v>
          </cell>
          <cell r="D660" t="str">
            <v>16370</v>
          </cell>
          <cell r="E660" t="str">
            <v>Transmission Maintenance Walpole</v>
          </cell>
          <cell r="H660" t="str">
            <v>120</v>
          </cell>
          <cell r="I660" t="str">
            <v>TT</v>
          </cell>
          <cell r="J660">
            <v>20845.11</v>
          </cell>
          <cell r="K660">
            <v>1822.25</v>
          </cell>
          <cell r="L660">
            <v>0</v>
          </cell>
          <cell r="M660">
            <v>1938635.55</v>
          </cell>
        </row>
        <row r="661">
          <cell r="A661" t="str">
            <v>O&amp;M</v>
          </cell>
          <cell r="C661">
            <v>16375</v>
          </cell>
          <cell r="D661" t="str">
            <v>16375</v>
          </cell>
          <cell r="E661" t="str">
            <v>Transmission Maintenance Waltham</v>
          </cell>
          <cell r="H661" t="str">
            <v>120</v>
          </cell>
          <cell r="I661" t="str">
            <v>BT</v>
          </cell>
          <cell r="J661">
            <v>9893.6200000000008</v>
          </cell>
          <cell r="K661">
            <v>258.98</v>
          </cell>
          <cell r="L661">
            <v>340.07</v>
          </cell>
        </row>
        <row r="662">
          <cell r="A662" t="str">
            <v>CAP</v>
          </cell>
          <cell r="C662">
            <v>16375</v>
          </cell>
          <cell r="D662" t="str">
            <v>16375</v>
          </cell>
          <cell r="E662" t="str">
            <v>Transmission Maintenance Waltham</v>
          </cell>
          <cell r="H662" t="str">
            <v>120</v>
          </cell>
          <cell r="I662" t="str">
            <v>CB</v>
          </cell>
          <cell r="J662">
            <v>48.22</v>
          </cell>
          <cell r="K662">
            <v>180.94</v>
          </cell>
          <cell r="L662">
            <v>149.54</v>
          </cell>
          <cell r="M662">
            <v>252817.61</v>
          </cell>
        </row>
        <row r="663">
          <cell r="A663" t="str">
            <v>CAP</v>
          </cell>
          <cell r="C663">
            <v>16375</v>
          </cell>
          <cell r="D663" t="str">
            <v>16375</v>
          </cell>
          <cell r="E663" t="str">
            <v>Transmission Maintenance Waltham</v>
          </cell>
          <cell r="H663" t="str">
            <v>120</v>
          </cell>
          <cell r="I663" t="str">
            <v>CI</v>
          </cell>
          <cell r="J663">
            <v>11292.58</v>
          </cell>
        </row>
        <row r="664">
          <cell r="A664" t="str">
            <v>CAP</v>
          </cell>
          <cell r="C664">
            <v>16375</v>
          </cell>
          <cell r="D664" t="str">
            <v>16375</v>
          </cell>
          <cell r="E664" t="str">
            <v>Transmission Maintenance Waltham</v>
          </cell>
          <cell r="H664" t="str">
            <v>120</v>
          </cell>
          <cell r="I664" t="str">
            <v>CL</v>
          </cell>
          <cell r="J664">
            <v>109.6</v>
          </cell>
          <cell r="K664">
            <v>413.03</v>
          </cell>
          <cell r="L664">
            <v>351.62</v>
          </cell>
        </row>
        <row r="665">
          <cell r="A665" t="str">
            <v>CAP</v>
          </cell>
          <cell r="C665">
            <v>16375</v>
          </cell>
          <cell r="D665" t="str">
            <v>16375</v>
          </cell>
          <cell r="E665" t="str">
            <v>Transmission Maintenance Waltham</v>
          </cell>
          <cell r="H665" t="str">
            <v>120</v>
          </cell>
          <cell r="I665" t="str">
            <v>CT</v>
          </cell>
          <cell r="J665">
            <v>123.3</v>
          </cell>
          <cell r="K665">
            <v>223.98</v>
          </cell>
          <cell r="L665">
            <v>71.03</v>
          </cell>
        </row>
        <row r="666">
          <cell r="A666" t="str">
            <v>O&amp;M</v>
          </cell>
          <cell r="C666">
            <v>16375</v>
          </cell>
          <cell r="D666" t="str">
            <v>16375</v>
          </cell>
          <cell r="E666" t="str">
            <v>Transmission Maintenance Waltham</v>
          </cell>
          <cell r="H666" t="str">
            <v>120</v>
          </cell>
          <cell r="I666" t="str">
            <v>IT</v>
          </cell>
          <cell r="J666">
            <v>13016.85</v>
          </cell>
        </row>
        <row r="667">
          <cell r="A667" t="str">
            <v>O&amp;M</v>
          </cell>
          <cell r="C667">
            <v>16375</v>
          </cell>
          <cell r="D667" t="str">
            <v>16375</v>
          </cell>
          <cell r="E667" t="str">
            <v>Transmission Maintenance Waltham</v>
          </cell>
          <cell r="H667" t="str">
            <v>120</v>
          </cell>
          <cell r="I667" t="str">
            <v>LT</v>
          </cell>
          <cell r="J667">
            <v>27585.91</v>
          </cell>
          <cell r="K667">
            <v>825.26</v>
          </cell>
          <cell r="L667">
            <v>1004.76</v>
          </cell>
          <cell r="M667">
            <v>17922.87</v>
          </cell>
        </row>
        <row r="668">
          <cell r="A668" t="str">
            <v>O&amp;M</v>
          </cell>
          <cell r="C668">
            <v>16375</v>
          </cell>
          <cell r="D668" t="str">
            <v>16375</v>
          </cell>
          <cell r="E668" t="str">
            <v>Transmission Maintenance Waltham</v>
          </cell>
          <cell r="H668" t="str">
            <v>120</v>
          </cell>
          <cell r="I668" t="str">
            <v>MT</v>
          </cell>
          <cell r="J668">
            <v>4642.53</v>
          </cell>
          <cell r="M668">
            <v>66992.02</v>
          </cell>
        </row>
        <row r="669">
          <cell r="A669" t="str">
            <v>O&amp;M</v>
          </cell>
          <cell r="C669">
            <v>16375</v>
          </cell>
          <cell r="D669" t="str">
            <v>16375</v>
          </cell>
          <cell r="E669" t="str">
            <v>Transmission Maintenance Waltham</v>
          </cell>
          <cell r="H669" t="str">
            <v>120</v>
          </cell>
          <cell r="I669" t="str">
            <v>OT</v>
          </cell>
          <cell r="J669">
            <v>0</v>
          </cell>
          <cell r="M669">
            <v>276.24</v>
          </cell>
        </row>
        <row r="670">
          <cell r="A670" t="str">
            <v>O&amp;M</v>
          </cell>
          <cell r="C670">
            <v>16375</v>
          </cell>
          <cell r="D670" t="str">
            <v>16375</v>
          </cell>
          <cell r="E670" t="str">
            <v>Transmission Maintenance Waltham</v>
          </cell>
          <cell r="H670" t="str">
            <v>120</v>
          </cell>
          <cell r="I670" t="str">
            <v>TT</v>
          </cell>
          <cell r="J670">
            <v>7710.69</v>
          </cell>
          <cell r="K670">
            <v>3387.46</v>
          </cell>
          <cell r="L670">
            <v>114.9</v>
          </cell>
          <cell r="M670">
            <v>394717.4</v>
          </cell>
        </row>
        <row r="671">
          <cell r="A671" t="str">
            <v>O&amp;M</v>
          </cell>
          <cell r="C671">
            <v>16380</v>
          </cell>
          <cell r="D671" t="str">
            <v>16380</v>
          </cell>
          <cell r="E671" t="str">
            <v>Construction Mgr Mass Ave, Somerville, Cambridge</v>
          </cell>
          <cell r="H671" t="str">
            <v>120</v>
          </cell>
          <cell r="I671" t="str">
            <v>BT</v>
          </cell>
          <cell r="J671">
            <v>8711.01</v>
          </cell>
        </row>
        <row r="672">
          <cell r="A672" t="str">
            <v>CAP</v>
          </cell>
          <cell r="C672">
            <v>16380</v>
          </cell>
          <cell r="D672" t="str">
            <v>16380</v>
          </cell>
          <cell r="E672" t="str">
            <v>Construction Mgr Mass Ave, Somerville, Cambridge</v>
          </cell>
          <cell r="H672" t="str">
            <v>120</v>
          </cell>
          <cell r="I672" t="str">
            <v>CB</v>
          </cell>
          <cell r="J672">
            <v>5381.76</v>
          </cell>
          <cell r="K672">
            <v>0</v>
          </cell>
          <cell r="L672">
            <v>9.91</v>
          </cell>
          <cell r="M672">
            <v>407483.84</v>
          </cell>
        </row>
        <row r="673">
          <cell r="A673" t="str">
            <v>CAP</v>
          </cell>
          <cell r="C673">
            <v>16380</v>
          </cell>
          <cell r="D673" t="str">
            <v>16380</v>
          </cell>
          <cell r="E673" t="str">
            <v>Construction Mgr Mass Ave, Somerville, Cambridge</v>
          </cell>
          <cell r="H673" t="str">
            <v>120</v>
          </cell>
          <cell r="I673" t="str">
            <v>CL</v>
          </cell>
          <cell r="J673">
            <v>12231.17</v>
          </cell>
          <cell r="K673">
            <v>0</v>
          </cell>
          <cell r="L673">
            <v>22.84</v>
          </cell>
          <cell r="M673">
            <v>469596.22</v>
          </cell>
        </row>
        <row r="674">
          <cell r="A674" t="str">
            <v>CAP</v>
          </cell>
          <cell r="C674">
            <v>16380</v>
          </cell>
          <cell r="D674" t="str">
            <v>16380</v>
          </cell>
          <cell r="E674" t="str">
            <v>Construction Mgr Mass Ave, Somerville, Cambridge</v>
          </cell>
          <cell r="H674" t="str">
            <v>120</v>
          </cell>
          <cell r="I674" t="str">
            <v>CT</v>
          </cell>
          <cell r="J674">
            <v>1611.76</v>
          </cell>
          <cell r="K674">
            <v>0</v>
          </cell>
          <cell r="L674">
            <v>240.97</v>
          </cell>
        </row>
        <row r="675">
          <cell r="A675" t="str">
            <v>O&amp;M</v>
          </cell>
          <cell r="C675">
            <v>16380</v>
          </cell>
          <cell r="D675" t="str">
            <v>16380</v>
          </cell>
          <cell r="E675" t="str">
            <v>Construction Mgr Mass Ave, Somerville, Cambridge</v>
          </cell>
          <cell r="H675" t="str">
            <v>120</v>
          </cell>
          <cell r="I675" t="str">
            <v>IT</v>
          </cell>
          <cell r="J675">
            <v>894.66</v>
          </cell>
        </row>
        <row r="676">
          <cell r="A676" t="str">
            <v>O&amp;M</v>
          </cell>
          <cell r="C676">
            <v>16380</v>
          </cell>
          <cell r="D676" t="str">
            <v>16380</v>
          </cell>
          <cell r="E676" t="str">
            <v>Construction Mgr Mass Ave, Somerville, Cambridge</v>
          </cell>
          <cell r="H676" t="str">
            <v>120</v>
          </cell>
          <cell r="I676" t="str">
            <v>LT</v>
          </cell>
          <cell r="J676">
            <v>24898.720000000001</v>
          </cell>
          <cell r="M676">
            <v>429.16</v>
          </cell>
        </row>
        <row r="677">
          <cell r="A677" t="str">
            <v>O&amp;M</v>
          </cell>
          <cell r="C677">
            <v>16380</v>
          </cell>
          <cell r="D677" t="str">
            <v>16380</v>
          </cell>
          <cell r="E677" t="str">
            <v>Construction Mgr Mass Ave, Somerville, Cambridge</v>
          </cell>
          <cell r="H677" t="str">
            <v>120</v>
          </cell>
          <cell r="I677" t="str">
            <v>TT</v>
          </cell>
          <cell r="J677">
            <v>1815.26</v>
          </cell>
          <cell r="M677">
            <v>2662957.39</v>
          </cell>
        </row>
        <row r="678">
          <cell r="A678" t="str">
            <v>O&amp;M</v>
          </cell>
          <cell r="B678" t="str">
            <v>Andreas,Philip B</v>
          </cell>
          <cell r="C678">
            <v>16385</v>
          </cell>
          <cell r="D678" t="str">
            <v>16385</v>
          </cell>
          <cell r="E678" t="str">
            <v>Mass Ave, Som  Admin - Construction</v>
          </cell>
          <cell r="F678" t="str">
            <v>Electric Operations</v>
          </cell>
          <cell r="G678" t="str">
            <v>Planning &amp; Scheduling Central</v>
          </cell>
          <cell r="H678" t="str">
            <v>120</v>
          </cell>
          <cell r="I678" t="str">
            <v>BT</v>
          </cell>
          <cell r="J678">
            <v>114.44</v>
          </cell>
          <cell r="K678">
            <v>297378.37</v>
          </cell>
          <cell r="M678">
            <v>240.61</v>
          </cell>
        </row>
        <row r="679">
          <cell r="A679" t="str">
            <v>O&amp;M</v>
          </cell>
          <cell r="B679" t="str">
            <v>Andreas,Philip B</v>
          </cell>
          <cell r="C679">
            <v>16385</v>
          </cell>
          <cell r="D679" t="str">
            <v>16385</v>
          </cell>
          <cell r="E679" t="str">
            <v>Planning &amp; Scheduling Central</v>
          </cell>
          <cell r="F679" t="str">
            <v>Electric Operations</v>
          </cell>
          <cell r="G679" t="str">
            <v>Planning &amp; Scheduling Central</v>
          </cell>
          <cell r="H679" t="str">
            <v>120</v>
          </cell>
          <cell r="I679" t="str">
            <v>BT</v>
          </cell>
          <cell r="L679">
            <v>390415.58</v>
          </cell>
          <cell r="M679">
            <v>293.44</v>
          </cell>
        </row>
        <row r="680">
          <cell r="A680" t="str">
            <v>CAP</v>
          </cell>
          <cell r="B680" t="str">
            <v>Andreas,Philip B</v>
          </cell>
          <cell r="C680">
            <v>16385</v>
          </cell>
          <cell r="D680" t="str">
            <v>16385</v>
          </cell>
          <cell r="E680" t="str">
            <v>Mass Ave, Som  Admin - Construction</v>
          </cell>
          <cell r="F680" t="str">
            <v>Electric Operations</v>
          </cell>
          <cell r="G680" t="str">
            <v>Planning &amp; Scheduling Central</v>
          </cell>
          <cell r="H680" t="str">
            <v>120</v>
          </cell>
          <cell r="I680" t="str">
            <v>CB</v>
          </cell>
          <cell r="J680">
            <v>465.63</v>
          </cell>
        </row>
        <row r="681">
          <cell r="A681" t="str">
            <v>CAP</v>
          </cell>
          <cell r="B681" t="str">
            <v>Andreas,Philip B</v>
          </cell>
          <cell r="C681">
            <v>16385</v>
          </cell>
          <cell r="D681" t="str">
            <v>16385</v>
          </cell>
          <cell r="E681" t="str">
            <v>Plan &amp; Sched North Central</v>
          </cell>
          <cell r="F681" t="str">
            <v>Electric Operations</v>
          </cell>
          <cell r="G681" t="str">
            <v>Planning &amp; Scheduling Central</v>
          </cell>
          <cell r="H681" t="str">
            <v>120</v>
          </cell>
          <cell r="I681" t="str">
            <v>CB</v>
          </cell>
          <cell r="K681">
            <v>551325.31999999995</v>
          </cell>
        </row>
        <row r="682">
          <cell r="A682" t="str">
            <v>CAP</v>
          </cell>
          <cell r="B682" t="str">
            <v>Andreas,Philip B</v>
          </cell>
          <cell r="C682">
            <v>16385</v>
          </cell>
          <cell r="D682" t="str">
            <v>16385</v>
          </cell>
          <cell r="E682" t="str">
            <v>Planning &amp; Scheduling Central</v>
          </cell>
          <cell r="F682" t="str">
            <v>Electric Operations</v>
          </cell>
          <cell r="G682" t="str">
            <v>Planning &amp; Scheduling Central</v>
          </cell>
          <cell r="H682" t="str">
            <v>120</v>
          </cell>
          <cell r="I682" t="str">
            <v>CB</v>
          </cell>
          <cell r="L682">
            <v>455815.83</v>
          </cell>
        </row>
        <row r="683">
          <cell r="A683" t="str">
            <v>CAP</v>
          </cell>
          <cell r="B683" t="str">
            <v>Andreas,Philip B</v>
          </cell>
          <cell r="C683">
            <v>16385</v>
          </cell>
          <cell r="D683" t="str">
            <v>16385</v>
          </cell>
          <cell r="E683" t="str">
            <v>Plan &amp; Sched North Central</v>
          </cell>
          <cell r="F683" t="str">
            <v>Electric Operations</v>
          </cell>
          <cell r="G683" t="str">
            <v>Planning &amp; Scheduling Central</v>
          </cell>
          <cell r="H683" t="str">
            <v>120</v>
          </cell>
          <cell r="I683" t="str">
            <v>CI</v>
          </cell>
          <cell r="K683">
            <v>62341.22</v>
          </cell>
        </row>
        <row r="684">
          <cell r="A684" t="str">
            <v>CAP</v>
          </cell>
          <cell r="B684" t="str">
            <v>Andreas,Philip B</v>
          </cell>
          <cell r="C684">
            <v>16385</v>
          </cell>
          <cell r="D684" t="str">
            <v>16385</v>
          </cell>
          <cell r="E684" t="str">
            <v>Planning &amp; Scheduling Central</v>
          </cell>
          <cell r="F684" t="str">
            <v>Electric Operations</v>
          </cell>
          <cell r="G684" t="str">
            <v>Planning &amp; Scheduling Central</v>
          </cell>
          <cell r="H684" t="str">
            <v>120</v>
          </cell>
          <cell r="I684" t="str">
            <v>CI</v>
          </cell>
          <cell r="L684">
            <v>189657.7</v>
          </cell>
        </row>
        <row r="685">
          <cell r="A685" t="str">
            <v>CAP</v>
          </cell>
          <cell r="B685" t="str">
            <v>Andreas,Philip B</v>
          </cell>
          <cell r="C685">
            <v>16385</v>
          </cell>
          <cell r="D685" t="str">
            <v>16385</v>
          </cell>
          <cell r="E685" t="str">
            <v>Mass Ave, Som  Admin - Construction</v>
          </cell>
          <cell r="F685" t="str">
            <v>Electric Operations</v>
          </cell>
          <cell r="G685" t="str">
            <v>Planning &amp; Scheduling Central</v>
          </cell>
          <cell r="H685" t="str">
            <v>120</v>
          </cell>
          <cell r="I685" t="str">
            <v>CL</v>
          </cell>
          <cell r="J685">
            <v>1058.25</v>
          </cell>
          <cell r="M685">
            <v>242172.38</v>
          </cell>
        </row>
        <row r="686">
          <cell r="A686" t="str">
            <v>CAP</v>
          </cell>
          <cell r="B686" t="str">
            <v>Andreas,Philip B</v>
          </cell>
          <cell r="C686">
            <v>16385</v>
          </cell>
          <cell r="D686" t="str">
            <v>16385</v>
          </cell>
          <cell r="E686" t="str">
            <v>Plan &amp; Sched North Central</v>
          </cell>
          <cell r="F686" t="str">
            <v>Electric Operations</v>
          </cell>
          <cell r="G686" t="str">
            <v>Planning &amp; Scheduling Central</v>
          </cell>
          <cell r="H686" t="str">
            <v>120</v>
          </cell>
          <cell r="I686" t="str">
            <v>CL</v>
          </cell>
          <cell r="K686">
            <v>1293568.01</v>
          </cell>
          <cell r="M686">
            <v>546236.19999999995</v>
          </cell>
        </row>
        <row r="687">
          <cell r="A687" t="str">
            <v>CAP</v>
          </cell>
          <cell r="B687" t="str">
            <v>Andreas,Philip B</v>
          </cell>
          <cell r="C687">
            <v>16385</v>
          </cell>
          <cell r="D687" t="str">
            <v>16385</v>
          </cell>
          <cell r="E687" t="str">
            <v>Planning &amp; Scheduling Central</v>
          </cell>
          <cell r="F687" t="str">
            <v>Electric Operations</v>
          </cell>
          <cell r="G687" t="str">
            <v>Planning &amp; Scheduling Central</v>
          </cell>
          <cell r="H687" t="str">
            <v>120</v>
          </cell>
          <cell r="I687" t="str">
            <v>CL</v>
          </cell>
          <cell r="L687">
            <v>1053868.29</v>
          </cell>
          <cell r="M687">
            <v>171630.36</v>
          </cell>
        </row>
        <row r="688">
          <cell r="A688" t="str">
            <v>CAP</v>
          </cell>
          <cell r="B688" t="str">
            <v>Andreas,Philip B</v>
          </cell>
          <cell r="C688">
            <v>16385</v>
          </cell>
          <cell r="D688" t="str">
            <v>16385</v>
          </cell>
          <cell r="E688" t="str">
            <v>Plan &amp; Sched North Central</v>
          </cell>
          <cell r="F688" t="str">
            <v>Electric Operations</v>
          </cell>
          <cell r="G688" t="str">
            <v>Planning &amp; Scheduling Central</v>
          </cell>
          <cell r="H688" t="str">
            <v>120</v>
          </cell>
          <cell r="I688" t="str">
            <v>CM</v>
          </cell>
          <cell r="K688">
            <v>1960</v>
          </cell>
        </row>
        <row r="689">
          <cell r="A689" t="str">
            <v>CAP</v>
          </cell>
          <cell r="B689" t="str">
            <v>Andreas,Philip B</v>
          </cell>
          <cell r="C689">
            <v>16385</v>
          </cell>
          <cell r="D689" t="str">
            <v>16385</v>
          </cell>
          <cell r="E689" t="str">
            <v>Planning &amp; Scheduling Central</v>
          </cell>
          <cell r="F689" t="str">
            <v>Electric Operations</v>
          </cell>
          <cell r="G689" t="str">
            <v>Planning &amp; Scheduling Central</v>
          </cell>
          <cell r="H689" t="str">
            <v>120</v>
          </cell>
          <cell r="I689" t="str">
            <v>CM</v>
          </cell>
          <cell r="L689">
            <v>7605.28</v>
          </cell>
        </row>
        <row r="690">
          <cell r="A690" t="str">
            <v>CAP</v>
          </cell>
          <cell r="B690" t="str">
            <v>Andreas,Philip B</v>
          </cell>
          <cell r="C690">
            <v>16385</v>
          </cell>
          <cell r="D690" t="str">
            <v>16385</v>
          </cell>
          <cell r="E690" t="str">
            <v>Planning &amp; Scheduling Central</v>
          </cell>
          <cell r="F690" t="str">
            <v>Electric Operations</v>
          </cell>
          <cell r="G690" t="str">
            <v>Planning &amp; Scheduling Central</v>
          </cell>
          <cell r="H690" t="str">
            <v>120</v>
          </cell>
          <cell r="I690" t="str">
            <v>CO</v>
          </cell>
        </row>
        <row r="691">
          <cell r="A691" t="str">
            <v>CAP</v>
          </cell>
          <cell r="B691" t="str">
            <v>Andreas,Philip B</v>
          </cell>
          <cell r="C691">
            <v>16385</v>
          </cell>
          <cell r="D691" t="str">
            <v>16385</v>
          </cell>
          <cell r="E691" t="str">
            <v>Mass Ave, Som  Admin - Construction</v>
          </cell>
          <cell r="F691" t="str">
            <v>Electric Operations</v>
          </cell>
          <cell r="G691" t="str">
            <v>Planning &amp; Scheduling Central</v>
          </cell>
          <cell r="H691" t="str">
            <v>120</v>
          </cell>
          <cell r="I691" t="str">
            <v>CT</v>
          </cell>
          <cell r="J691">
            <v>320.89999999999998</v>
          </cell>
        </row>
        <row r="692">
          <cell r="A692" t="str">
            <v>CAP</v>
          </cell>
          <cell r="B692" t="str">
            <v>Andreas,Philip B</v>
          </cell>
          <cell r="C692">
            <v>16385</v>
          </cell>
          <cell r="D692" t="str">
            <v>16385</v>
          </cell>
          <cell r="E692" t="str">
            <v>Plan &amp; Sched North Central</v>
          </cell>
          <cell r="F692" t="str">
            <v>Electric Operations</v>
          </cell>
          <cell r="G692" t="str">
            <v>Planning &amp; Scheduling Central</v>
          </cell>
          <cell r="H692" t="str">
            <v>120</v>
          </cell>
          <cell r="I692" t="str">
            <v>CT</v>
          </cell>
          <cell r="K692">
            <v>216563.91</v>
          </cell>
        </row>
        <row r="693">
          <cell r="A693" t="str">
            <v>CAP</v>
          </cell>
          <cell r="B693" t="str">
            <v>Andreas,Philip B</v>
          </cell>
          <cell r="C693">
            <v>16385</v>
          </cell>
          <cell r="D693" t="str">
            <v>16385</v>
          </cell>
          <cell r="E693" t="str">
            <v>Planning &amp; Scheduling Central</v>
          </cell>
          <cell r="F693" t="str">
            <v>Electric Operations</v>
          </cell>
          <cell r="G693" t="str">
            <v>Planning &amp; Scheduling Central</v>
          </cell>
          <cell r="H693" t="str">
            <v>120</v>
          </cell>
          <cell r="I693" t="str">
            <v>CT</v>
          </cell>
          <cell r="L693">
            <v>195015.99</v>
          </cell>
        </row>
        <row r="694">
          <cell r="A694" t="str">
            <v>O&amp;M</v>
          </cell>
          <cell r="B694" t="str">
            <v>Andreas,Philip B</v>
          </cell>
          <cell r="C694">
            <v>16385</v>
          </cell>
          <cell r="D694" t="str">
            <v>16385</v>
          </cell>
          <cell r="E694" t="str">
            <v>Mass Ave, Som  Admin - Construction</v>
          </cell>
          <cell r="F694" t="str">
            <v>Electric Operations</v>
          </cell>
          <cell r="G694" t="str">
            <v>Planning &amp; Scheduling Central</v>
          </cell>
          <cell r="H694" t="str">
            <v>120</v>
          </cell>
          <cell r="I694" t="str">
            <v>IT</v>
          </cell>
          <cell r="J694">
            <v>33821.199999999997</v>
          </cell>
          <cell r="K694">
            <v>321537.7</v>
          </cell>
        </row>
        <row r="695">
          <cell r="A695" t="str">
            <v>O&amp;M</v>
          </cell>
          <cell r="B695" t="str">
            <v>Andreas,Philip B</v>
          </cell>
          <cell r="C695">
            <v>16385</v>
          </cell>
          <cell r="D695" t="str">
            <v>16385</v>
          </cell>
          <cell r="E695" t="str">
            <v>Planning &amp; Scheduling Central</v>
          </cell>
          <cell r="F695" t="str">
            <v>Electric Operations</v>
          </cell>
          <cell r="G695" t="str">
            <v>Planning &amp; Scheduling Central</v>
          </cell>
          <cell r="H695" t="str">
            <v>120</v>
          </cell>
          <cell r="I695" t="str">
            <v>IT</v>
          </cell>
          <cell r="L695">
            <v>1244707.24</v>
          </cell>
        </row>
        <row r="696">
          <cell r="A696" t="str">
            <v>O&amp;M</v>
          </cell>
          <cell r="B696" t="str">
            <v>Andreas,Philip B</v>
          </cell>
          <cell r="C696">
            <v>16385</v>
          </cell>
          <cell r="D696" t="str">
            <v>16385</v>
          </cell>
          <cell r="E696" t="str">
            <v>Mass Ave, Som  Admin - Construction</v>
          </cell>
          <cell r="F696" t="str">
            <v>Electric Operations</v>
          </cell>
          <cell r="G696" t="str">
            <v>Planning &amp; Scheduling Central</v>
          </cell>
          <cell r="H696" t="str">
            <v>120</v>
          </cell>
          <cell r="I696" t="str">
            <v>LT</v>
          </cell>
          <cell r="J696">
            <v>326.97000000000003</v>
          </cell>
          <cell r="K696">
            <v>869016.06</v>
          </cell>
        </row>
        <row r="697">
          <cell r="A697" t="str">
            <v>O&amp;M</v>
          </cell>
          <cell r="B697" t="str">
            <v>Andreas,Philip B</v>
          </cell>
          <cell r="C697">
            <v>16385</v>
          </cell>
          <cell r="D697" t="str">
            <v>16385</v>
          </cell>
          <cell r="E697" t="str">
            <v>Planning &amp; Scheduling Central</v>
          </cell>
          <cell r="F697" t="str">
            <v>Electric Operations</v>
          </cell>
          <cell r="G697" t="str">
            <v>Planning &amp; Scheduling Central</v>
          </cell>
          <cell r="H697" t="str">
            <v>120</v>
          </cell>
          <cell r="I697" t="str">
            <v>LT</v>
          </cell>
          <cell r="L697">
            <v>1118693.78</v>
          </cell>
        </row>
        <row r="698">
          <cell r="A698" t="str">
            <v>O&amp;M</v>
          </cell>
          <cell r="B698" t="str">
            <v>Andreas,Philip B</v>
          </cell>
          <cell r="C698">
            <v>16385</v>
          </cell>
          <cell r="D698" t="str">
            <v>16385</v>
          </cell>
          <cell r="E698" t="str">
            <v>Mass Ave, Som  Admin - Construction</v>
          </cell>
          <cell r="F698" t="str">
            <v>Electric Operations</v>
          </cell>
          <cell r="G698" t="str">
            <v>Planning &amp; Scheduling Central</v>
          </cell>
          <cell r="H698" t="str">
            <v>120</v>
          </cell>
          <cell r="I698" t="str">
            <v>MT</v>
          </cell>
          <cell r="K698">
            <v>30</v>
          </cell>
          <cell r="M698">
            <v>65242.68</v>
          </cell>
        </row>
        <row r="699">
          <cell r="A699" t="str">
            <v>O&amp;M</v>
          </cell>
          <cell r="B699" t="str">
            <v>Andreas,Philip B</v>
          </cell>
          <cell r="C699">
            <v>16385</v>
          </cell>
          <cell r="D699" t="str">
            <v>16385</v>
          </cell>
          <cell r="E699" t="str">
            <v>Planning &amp; Scheduling Central</v>
          </cell>
          <cell r="F699" t="str">
            <v>Electric Operations</v>
          </cell>
          <cell r="G699" t="str">
            <v>Planning &amp; Scheduling Central</v>
          </cell>
          <cell r="H699" t="str">
            <v>120</v>
          </cell>
          <cell r="I699" t="str">
            <v>MT</v>
          </cell>
          <cell r="M699">
            <v>1648.76</v>
          </cell>
        </row>
        <row r="700">
          <cell r="A700" t="str">
            <v>O&amp;M</v>
          </cell>
          <cell r="B700" t="str">
            <v>Andreas,Philip B</v>
          </cell>
          <cell r="C700">
            <v>16385</v>
          </cell>
          <cell r="D700" t="str">
            <v>16385</v>
          </cell>
          <cell r="E700" t="str">
            <v>Mass Ave, Som  Admin - Construction</v>
          </cell>
          <cell r="F700" t="str">
            <v>Electric Operations</v>
          </cell>
          <cell r="G700" t="str">
            <v>Planning &amp; Scheduling Central</v>
          </cell>
          <cell r="H700" t="str">
            <v>120</v>
          </cell>
          <cell r="I700" t="str">
            <v>OT</v>
          </cell>
          <cell r="K700">
            <v>18222.349999999999</v>
          </cell>
          <cell r="M700">
            <v>378.4</v>
          </cell>
        </row>
        <row r="701">
          <cell r="A701" t="str">
            <v>O&amp;M</v>
          </cell>
          <cell r="B701" t="str">
            <v>Andreas,Philip B</v>
          </cell>
          <cell r="C701">
            <v>16385</v>
          </cell>
          <cell r="D701" t="str">
            <v>16385</v>
          </cell>
          <cell r="E701" t="str">
            <v>Planning &amp; Scheduling Central</v>
          </cell>
          <cell r="F701" t="str">
            <v>Electric Operations</v>
          </cell>
          <cell r="G701" t="str">
            <v>Planning &amp; Scheduling Central</v>
          </cell>
          <cell r="H701" t="str">
            <v>120</v>
          </cell>
          <cell r="I701" t="str">
            <v>OT</v>
          </cell>
          <cell r="L701">
            <v>32009.61</v>
          </cell>
          <cell r="M701">
            <v>309.60000000000002</v>
          </cell>
        </row>
        <row r="702">
          <cell r="A702" t="str">
            <v>O&amp;M</v>
          </cell>
          <cell r="B702" t="str">
            <v>Andreas,Philip B</v>
          </cell>
          <cell r="C702">
            <v>16385</v>
          </cell>
          <cell r="D702" t="str">
            <v>16385</v>
          </cell>
          <cell r="E702" t="str">
            <v>Mass Ave, Som  Admin - Construction</v>
          </cell>
          <cell r="F702" t="str">
            <v>Electric Operations</v>
          </cell>
          <cell r="G702" t="str">
            <v>Planning &amp; Scheduling Central</v>
          </cell>
          <cell r="H702" t="str">
            <v>120</v>
          </cell>
          <cell r="I702" t="str">
            <v>TT</v>
          </cell>
          <cell r="J702">
            <v>259.60000000000002</v>
          </cell>
          <cell r="K702">
            <v>78605.77</v>
          </cell>
          <cell r="M702">
            <v>45856.75</v>
          </cell>
        </row>
        <row r="703">
          <cell r="A703" t="str">
            <v>O&amp;M</v>
          </cell>
          <cell r="B703" t="str">
            <v>Andreas,Philip B</v>
          </cell>
          <cell r="C703">
            <v>16385</v>
          </cell>
          <cell r="D703" t="str">
            <v>16385</v>
          </cell>
          <cell r="E703" t="str">
            <v>Planning &amp; Scheduling Central</v>
          </cell>
          <cell r="F703" t="str">
            <v>Electric Operations</v>
          </cell>
          <cell r="G703" t="str">
            <v>Planning &amp; Scheduling Central</v>
          </cell>
          <cell r="H703" t="str">
            <v>120</v>
          </cell>
          <cell r="I703" t="str">
            <v>TT</v>
          </cell>
          <cell r="L703">
            <v>110006.57</v>
          </cell>
          <cell r="M703">
            <v>326749.43</v>
          </cell>
        </row>
        <row r="704">
          <cell r="A704" t="str">
            <v>O&amp;M</v>
          </cell>
          <cell r="B704" t="str">
            <v>Andreas,Philip B</v>
          </cell>
          <cell r="C704">
            <v>16387</v>
          </cell>
          <cell r="D704" t="str">
            <v>16387</v>
          </cell>
          <cell r="E704" t="str">
            <v>Planning &amp; Scheduling West</v>
          </cell>
          <cell r="F704" t="str">
            <v>Electric Operations</v>
          </cell>
          <cell r="G704" t="str">
            <v>Planning &amp; Scheduling West</v>
          </cell>
          <cell r="H704" t="str">
            <v>120</v>
          </cell>
          <cell r="I704" t="str">
            <v>BT</v>
          </cell>
          <cell r="L704">
            <v>344322.56</v>
          </cell>
          <cell r="M704">
            <v>0</v>
          </cell>
        </row>
        <row r="705">
          <cell r="A705" t="str">
            <v>CAP</v>
          </cell>
          <cell r="B705" t="str">
            <v>Andreas,Philip B</v>
          </cell>
          <cell r="C705">
            <v>16387</v>
          </cell>
          <cell r="D705" t="str">
            <v>16387</v>
          </cell>
          <cell r="E705" t="str">
            <v>Planning &amp; Scheduling West</v>
          </cell>
          <cell r="F705" t="str">
            <v>Electric Operations</v>
          </cell>
          <cell r="G705" t="str">
            <v>Planning &amp; Scheduling West</v>
          </cell>
          <cell r="H705" t="str">
            <v>120</v>
          </cell>
          <cell r="I705" t="str">
            <v>CB</v>
          </cell>
          <cell r="L705">
            <v>400960.75</v>
          </cell>
        </row>
        <row r="706">
          <cell r="A706" t="str">
            <v>CAP</v>
          </cell>
          <cell r="B706" t="str">
            <v>Andreas,Philip B</v>
          </cell>
          <cell r="C706">
            <v>16387</v>
          </cell>
          <cell r="D706" t="str">
            <v>16387</v>
          </cell>
          <cell r="E706" t="str">
            <v>Planning &amp; Scheduling West</v>
          </cell>
          <cell r="F706" t="str">
            <v>Electric Operations</v>
          </cell>
          <cell r="G706" t="str">
            <v>Planning &amp; Scheduling West</v>
          </cell>
          <cell r="H706" t="str">
            <v>120</v>
          </cell>
          <cell r="I706" t="str">
            <v>CI</v>
          </cell>
        </row>
        <row r="707">
          <cell r="A707" t="str">
            <v>CAP</v>
          </cell>
          <cell r="B707" t="str">
            <v>Andreas,Philip B</v>
          </cell>
          <cell r="C707">
            <v>16387</v>
          </cell>
          <cell r="D707" t="str">
            <v>16387</v>
          </cell>
          <cell r="E707" t="str">
            <v>Planning &amp; Scheduling West</v>
          </cell>
          <cell r="F707" t="str">
            <v>Electric Operations</v>
          </cell>
          <cell r="G707" t="str">
            <v>Planning &amp; Scheduling West</v>
          </cell>
          <cell r="H707" t="str">
            <v>120</v>
          </cell>
          <cell r="I707" t="str">
            <v>CL</v>
          </cell>
          <cell r="L707">
            <v>916435.34</v>
          </cell>
          <cell r="M707">
            <v>-329011.59999999998</v>
          </cell>
        </row>
        <row r="708">
          <cell r="A708" t="str">
            <v>CAP</v>
          </cell>
          <cell r="B708" t="str">
            <v>Andreas,Philip B</v>
          </cell>
          <cell r="C708">
            <v>16387</v>
          </cell>
          <cell r="D708" t="str">
            <v>16387</v>
          </cell>
          <cell r="E708" t="str">
            <v>Planning &amp; Scheduling West</v>
          </cell>
          <cell r="F708" t="str">
            <v>Electric Operations</v>
          </cell>
          <cell r="G708" t="str">
            <v>Planning &amp; Scheduling West</v>
          </cell>
          <cell r="H708" t="str">
            <v>120</v>
          </cell>
          <cell r="I708" t="str">
            <v>CT</v>
          </cell>
          <cell r="L708">
            <v>130966.74</v>
          </cell>
        </row>
        <row r="709">
          <cell r="A709" t="str">
            <v>O&amp;M</v>
          </cell>
          <cell r="B709" t="str">
            <v>Andreas,Philip B</v>
          </cell>
          <cell r="C709">
            <v>16387</v>
          </cell>
          <cell r="D709" t="str">
            <v>16387</v>
          </cell>
          <cell r="E709" t="str">
            <v>Planning &amp; Scheduling West</v>
          </cell>
          <cell r="F709" t="str">
            <v>Electric Operations</v>
          </cell>
          <cell r="G709" t="str">
            <v>Planning &amp; Scheduling West</v>
          </cell>
          <cell r="H709" t="str">
            <v>120</v>
          </cell>
          <cell r="I709" t="str">
            <v>IT</v>
          </cell>
          <cell r="L709">
            <v>28081.02</v>
          </cell>
        </row>
        <row r="710">
          <cell r="A710" t="str">
            <v>O&amp;M</v>
          </cell>
          <cell r="B710" t="str">
            <v>Andreas,Philip B</v>
          </cell>
          <cell r="C710">
            <v>16387</v>
          </cell>
          <cell r="D710" t="str">
            <v>16387</v>
          </cell>
          <cell r="E710" t="str">
            <v>Planning &amp; Scheduling West</v>
          </cell>
          <cell r="F710" t="str">
            <v>Electric Operations</v>
          </cell>
          <cell r="G710" t="str">
            <v>Planning &amp; Scheduling West</v>
          </cell>
          <cell r="H710" t="str">
            <v>120</v>
          </cell>
          <cell r="I710" t="str">
            <v>LT</v>
          </cell>
          <cell r="L710">
            <v>989687.18</v>
          </cell>
        </row>
        <row r="711">
          <cell r="A711" t="str">
            <v>O&amp;M</v>
          </cell>
          <cell r="B711" t="str">
            <v>Andreas,Philip B</v>
          </cell>
          <cell r="C711">
            <v>16387</v>
          </cell>
          <cell r="D711" t="str">
            <v>16387</v>
          </cell>
          <cell r="E711" t="str">
            <v>Planning &amp; Scheduling West</v>
          </cell>
          <cell r="F711" t="str">
            <v>Electric Operations</v>
          </cell>
          <cell r="G711" t="str">
            <v>Planning &amp; Scheduling West</v>
          </cell>
          <cell r="H711" t="str">
            <v>120</v>
          </cell>
          <cell r="I711" t="str">
            <v>OT</v>
          </cell>
          <cell r="L711">
            <v>10650.95</v>
          </cell>
        </row>
        <row r="712">
          <cell r="A712" t="str">
            <v>O&amp;M</v>
          </cell>
          <cell r="B712" t="str">
            <v>Andreas,Philip B</v>
          </cell>
          <cell r="C712">
            <v>16387</v>
          </cell>
          <cell r="D712" t="str">
            <v>16387</v>
          </cell>
          <cell r="E712" t="str">
            <v>Planning &amp; Scheduling West</v>
          </cell>
          <cell r="F712" t="str">
            <v>Electric Operations</v>
          </cell>
          <cell r="G712" t="str">
            <v>Planning &amp; Scheduling West</v>
          </cell>
          <cell r="H712" t="str">
            <v>120</v>
          </cell>
          <cell r="I712" t="str">
            <v>TT</v>
          </cell>
          <cell r="L712">
            <v>97774.82</v>
          </cell>
          <cell r="M712">
            <v>231074.41</v>
          </cell>
        </row>
        <row r="713">
          <cell r="A713" t="str">
            <v>O&amp;M</v>
          </cell>
          <cell r="B713" t="str">
            <v>Hallstrom,Craig A</v>
          </cell>
          <cell r="C713">
            <v>16390</v>
          </cell>
          <cell r="D713" t="str">
            <v>16390</v>
          </cell>
          <cell r="E713" t="str">
            <v>Mass Ave Distribution - Const</v>
          </cell>
          <cell r="F713" t="str">
            <v>Electric Operations</v>
          </cell>
          <cell r="G713" t="str">
            <v>Mass Ave Distribution - Const</v>
          </cell>
          <cell r="H713" t="str">
            <v>120</v>
          </cell>
          <cell r="I713" t="str">
            <v>BT</v>
          </cell>
          <cell r="J713">
            <v>10625.13</v>
          </cell>
          <cell r="K713">
            <v>396825.94</v>
          </cell>
          <cell r="L713">
            <v>680926.62</v>
          </cell>
        </row>
        <row r="714">
          <cell r="A714" t="str">
            <v>CAP</v>
          </cell>
          <cell r="B714" t="str">
            <v>Hallstrom,Craig A</v>
          </cell>
          <cell r="C714">
            <v>16390</v>
          </cell>
          <cell r="D714" t="str">
            <v>16390</v>
          </cell>
          <cell r="E714" t="str">
            <v>Mass Ave Distribution - Const</v>
          </cell>
          <cell r="F714" t="str">
            <v>Electric Operations</v>
          </cell>
          <cell r="G714" t="str">
            <v>Mass Ave Distribution - Const</v>
          </cell>
          <cell r="H714" t="str">
            <v>120</v>
          </cell>
          <cell r="I714" t="str">
            <v>CB</v>
          </cell>
          <cell r="J714">
            <v>672686.81</v>
          </cell>
          <cell r="K714">
            <v>1323681</v>
          </cell>
          <cell r="L714">
            <v>1705770.15</v>
          </cell>
        </row>
        <row r="715">
          <cell r="A715" t="str">
            <v>CAP</v>
          </cell>
          <cell r="B715" t="str">
            <v>Hallstrom,Craig A</v>
          </cell>
          <cell r="C715">
            <v>16390</v>
          </cell>
          <cell r="D715" t="str">
            <v>16390</v>
          </cell>
          <cell r="E715" t="str">
            <v>Mass Ave Distribution - Const</v>
          </cell>
          <cell r="F715" t="str">
            <v>Electric Operations</v>
          </cell>
          <cell r="G715" t="str">
            <v>Mass Ave Distribution - Const</v>
          </cell>
          <cell r="H715" t="str">
            <v>120</v>
          </cell>
          <cell r="I715" t="str">
            <v>CI</v>
          </cell>
          <cell r="J715">
            <v>1710015.56</v>
          </cell>
          <cell r="K715">
            <v>10336171.369999999</v>
          </cell>
          <cell r="L715">
            <v>23504096.159999993</v>
          </cell>
        </row>
        <row r="716">
          <cell r="A716" t="str">
            <v>CAP</v>
          </cell>
          <cell r="B716" t="str">
            <v>Hallstrom,Craig A</v>
          </cell>
          <cell r="C716">
            <v>16390</v>
          </cell>
          <cell r="D716" t="str">
            <v>16390</v>
          </cell>
          <cell r="E716" t="str">
            <v>Mass Ave Distribution - Const</v>
          </cell>
          <cell r="F716" t="str">
            <v>Electric Operations</v>
          </cell>
          <cell r="G716" t="str">
            <v>Mass Ave Distribution - Const</v>
          </cell>
          <cell r="H716" t="str">
            <v>120</v>
          </cell>
          <cell r="I716" t="str">
            <v>CL</v>
          </cell>
          <cell r="J716">
            <v>1547985.96</v>
          </cell>
          <cell r="K716">
            <v>3056581.01</v>
          </cell>
          <cell r="L716">
            <v>3946714.95</v>
          </cell>
          <cell r="M716">
            <v>77463.13</v>
          </cell>
        </row>
        <row r="717">
          <cell r="A717" t="str">
            <v>CAP</v>
          </cell>
          <cell r="B717" t="str">
            <v>Hallstrom,Craig A</v>
          </cell>
          <cell r="C717">
            <v>16390</v>
          </cell>
          <cell r="D717" t="str">
            <v>16390</v>
          </cell>
          <cell r="E717" t="str">
            <v>Mass Ave Distribution - Const</v>
          </cell>
          <cell r="F717" t="str">
            <v>Electric Operations</v>
          </cell>
          <cell r="G717" t="str">
            <v>Mass Ave Distribution - Const</v>
          </cell>
          <cell r="H717" t="str">
            <v>120</v>
          </cell>
          <cell r="I717" t="str">
            <v>CM</v>
          </cell>
          <cell r="J717">
            <v>1668589.56</v>
          </cell>
          <cell r="K717">
            <v>5454187.8199999994</v>
          </cell>
          <cell r="L717">
            <v>6150886.2699999996</v>
          </cell>
        </row>
        <row r="718">
          <cell r="A718" t="str">
            <v>CAP</v>
          </cell>
          <cell r="B718" t="str">
            <v>Hallstrom,Craig A</v>
          </cell>
          <cell r="C718">
            <v>16390</v>
          </cell>
          <cell r="D718" t="str">
            <v>16390</v>
          </cell>
          <cell r="E718" t="str">
            <v>Mass Ave Distribution - Const</v>
          </cell>
          <cell r="F718" t="str">
            <v>Electric Operations</v>
          </cell>
          <cell r="G718" t="str">
            <v>Mass Ave Distribution - Const</v>
          </cell>
          <cell r="H718" t="str">
            <v>120</v>
          </cell>
          <cell r="I718" t="str">
            <v>CO</v>
          </cell>
          <cell r="J718">
            <v>543</v>
          </cell>
          <cell r="K718">
            <v>-24088.42</v>
          </cell>
          <cell r="L718">
            <v>12213.04</v>
          </cell>
        </row>
        <row r="719">
          <cell r="A719" t="str">
            <v>CAP</v>
          </cell>
          <cell r="B719" t="str">
            <v>Hallstrom,Craig A</v>
          </cell>
          <cell r="C719">
            <v>16390</v>
          </cell>
          <cell r="D719" t="str">
            <v>16390</v>
          </cell>
          <cell r="E719" t="str">
            <v>Mass Ave Distribution - Const</v>
          </cell>
          <cell r="F719" t="str">
            <v>Electric Operations</v>
          </cell>
          <cell r="G719" t="str">
            <v>Mass Ave Distribution - Const</v>
          </cell>
          <cell r="H719" t="str">
            <v>120</v>
          </cell>
          <cell r="I719" t="str">
            <v>CT</v>
          </cell>
          <cell r="J719">
            <v>877310.76</v>
          </cell>
          <cell r="K719">
            <v>1548061.46</v>
          </cell>
          <cell r="L719">
            <v>2265363.0099999998</v>
          </cell>
        </row>
        <row r="720">
          <cell r="A720" t="str">
            <v>O&amp;M</v>
          </cell>
          <cell r="B720" t="str">
            <v>Hallstrom,Craig A</v>
          </cell>
          <cell r="C720">
            <v>16390</v>
          </cell>
          <cell r="D720" t="str">
            <v>16390</v>
          </cell>
          <cell r="E720" t="str">
            <v>Mass Ave Distribution - Const</v>
          </cell>
          <cell r="F720" t="str">
            <v>Electric Operations</v>
          </cell>
          <cell r="G720" t="str">
            <v>Mass Ave Distribution - Const</v>
          </cell>
          <cell r="H720" t="str">
            <v>120</v>
          </cell>
          <cell r="I720" t="str">
            <v>IT</v>
          </cell>
          <cell r="J720">
            <v>13601.3</v>
          </cell>
          <cell r="K720">
            <v>1383071.59</v>
          </cell>
          <cell r="L720">
            <v>1444842.39</v>
          </cell>
        </row>
        <row r="721">
          <cell r="A721" t="str">
            <v>O&amp;M</v>
          </cell>
          <cell r="B721" t="str">
            <v>Hallstrom,Craig A</v>
          </cell>
          <cell r="C721">
            <v>16390</v>
          </cell>
          <cell r="D721" t="str">
            <v>16390</v>
          </cell>
          <cell r="E721" t="str">
            <v>Mass Ave Distribution - Const</v>
          </cell>
          <cell r="F721" t="str">
            <v>Electric Operations</v>
          </cell>
          <cell r="G721" t="str">
            <v>Mass Ave Distribution - Const</v>
          </cell>
          <cell r="H721" t="str">
            <v>120</v>
          </cell>
          <cell r="I721" t="str">
            <v>LT</v>
          </cell>
          <cell r="J721">
            <v>26927.49</v>
          </cell>
          <cell r="K721">
            <v>1175522.52</v>
          </cell>
          <cell r="L721">
            <v>1967809.87</v>
          </cell>
        </row>
        <row r="722">
          <cell r="A722" t="str">
            <v>O&amp;M</v>
          </cell>
          <cell r="B722" t="str">
            <v>Hallstrom,Craig A</v>
          </cell>
          <cell r="C722">
            <v>16390</v>
          </cell>
          <cell r="D722" t="str">
            <v>16390</v>
          </cell>
          <cell r="E722" t="str">
            <v>Mass Ave Distribution - Const</v>
          </cell>
          <cell r="F722" t="str">
            <v>Electric Operations</v>
          </cell>
          <cell r="G722" t="str">
            <v>Mass Ave Distribution - Const</v>
          </cell>
          <cell r="H722" t="str">
            <v>120</v>
          </cell>
          <cell r="I722" t="str">
            <v>MT</v>
          </cell>
          <cell r="J722">
            <v>1577.8</v>
          </cell>
          <cell r="K722">
            <v>146515.59</v>
          </cell>
          <cell r="L722">
            <v>263003.77</v>
          </cell>
          <cell r="M722">
            <v>15670.1</v>
          </cell>
        </row>
        <row r="723">
          <cell r="A723" t="str">
            <v>O&amp;M</v>
          </cell>
          <cell r="B723" t="str">
            <v>Hallstrom,Craig A</v>
          </cell>
          <cell r="C723">
            <v>16390</v>
          </cell>
          <cell r="D723" t="str">
            <v>16390</v>
          </cell>
          <cell r="E723" t="str">
            <v>Mass Ave Distribution - Const</v>
          </cell>
          <cell r="F723" t="str">
            <v>Electric Operations</v>
          </cell>
          <cell r="G723" t="str">
            <v>Mass Ave Distribution - Const</v>
          </cell>
          <cell r="H723" t="str">
            <v>120</v>
          </cell>
          <cell r="I723" t="str">
            <v>OT</v>
          </cell>
          <cell r="J723">
            <v>7143.24</v>
          </cell>
          <cell r="K723">
            <v>44785.760000000002</v>
          </cell>
          <cell r="L723">
            <v>40175.08</v>
          </cell>
        </row>
        <row r="724">
          <cell r="A724" t="str">
            <v>O&amp;M</v>
          </cell>
          <cell r="B724" t="str">
            <v>Hallstrom,Craig A</v>
          </cell>
          <cell r="C724">
            <v>16390</v>
          </cell>
          <cell r="D724" t="str">
            <v>16390</v>
          </cell>
          <cell r="E724" t="str">
            <v>Mass Ave Distribution - Const</v>
          </cell>
          <cell r="F724" t="str">
            <v>Electric Operations</v>
          </cell>
          <cell r="G724" t="str">
            <v>Mass Ave Distribution - Const</v>
          </cell>
          <cell r="H724" t="str">
            <v>120</v>
          </cell>
          <cell r="I724" t="str">
            <v>TT</v>
          </cell>
          <cell r="J724">
            <v>9967.56</v>
          </cell>
          <cell r="K724">
            <v>298087.98</v>
          </cell>
          <cell r="L724">
            <v>385549.79</v>
          </cell>
        </row>
        <row r="725">
          <cell r="A725" t="str">
            <v>O&amp;M</v>
          </cell>
          <cell r="C725">
            <v>16395</v>
          </cell>
          <cell r="D725" t="str">
            <v>16395</v>
          </cell>
          <cell r="E725" t="str">
            <v>Somerville Distribution - Const</v>
          </cell>
          <cell r="H725" t="str">
            <v>120</v>
          </cell>
          <cell r="I725" t="str">
            <v>BT</v>
          </cell>
          <cell r="J725">
            <v>2475.64</v>
          </cell>
          <cell r="K725">
            <v>60.34</v>
          </cell>
          <cell r="L725">
            <v>12.22</v>
          </cell>
        </row>
        <row r="726">
          <cell r="A726" t="str">
            <v>CAP</v>
          </cell>
          <cell r="C726">
            <v>16395</v>
          </cell>
          <cell r="D726" t="str">
            <v>16395</v>
          </cell>
          <cell r="E726" t="str">
            <v>Somerville Distribution - Const</v>
          </cell>
          <cell r="H726" t="str">
            <v>120</v>
          </cell>
          <cell r="I726" t="str">
            <v>CB</v>
          </cell>
          <cell r="J726">
            <v>278609.77</v>
          </cell>
          <cell r="K726">
            <v>4305.63</v>
          </cell>
          <cell r="L726">
            <v>42560.61</v>
          </cell>
        </row>
        <row r="727">
          <cell r="A727" t="str">
            <v>CAP</v>
          </cell>
          <cell r="C727">
            <v>16395</v>
          </cell>
          <cell r="D727" t="str">
            <v>16395</v>
          </cell>
          <cell r="E727" t="str">
            <v>Somerville Distribution - Const</v>
          </cell>
          <cell r="H727" t="str">
            <v>120</v>
          </cell>
          <cell r="I727" t="str">
            <v>CI</v>
          </cell>
          <cell r="J727">
            <v>307859.68</v>
          </cell>
          <cell r="K727">
            <v>164136.70000000001</v>
          </cell>
          <cell r="L727">
            <v>199820.43</v>
          </cell>
        </row>
        <row r="728">
          <cell r="A728" t="str">
            <v>CAP</v>
          </cell>
          <cell r="C728">
            <v>16395</v>
          </cell>
          <cell r="D728" t="str">
            <v>16395</v>
          </cell>
          <cell r="E728" t="str">
            <v>Somerville Distribution - Const</v>
          </cell>
          <cell r="H728" t="str">
            <v>120</v>
          </cell>
          <cell r="I728" t="str">
            <v>CL</v>
          </cell>
          <cell r="J728">
            <v>635050.54</v>
          </cell>
          <cell r="K728">
            <v>10125.86</v>
          </cell>
          <cell r="L728">
            <v>98051.63</v>
          </cell>
          <cell r="M728">
            <v>613568.1</v>
          </cell>
        </row>
        <row r="729">
          <cell r="A729" t="str">
            <v>CAP</v>
          </cell>
          <cell r="C729">
            <v>16395</v>
          </cell>
          <cell r="D729" t="str">
            <v>16395</v>
          </cell>
          <cell r="E729" t="str">
            <v>Somerville Distribution - Const</v>
          </cell>
          <cell r="H729" t="str">
            <v>120</v>
          </cell>
          <cell r="I729" t="str">
            <v>CM</v>
          </cell>
          <cell r="J729">
            <v>1153427.75</v>
          </cell>
          <cell r="K729">
            <v>11078.05</v>
          </cell>
          <cell r="L729">
            <v>284145.09000000003</v>
          </cell>
        </row>
        <row r="730">
          <cell r="A730" t="str">
            <v>CAP</v>
          </cell>
          <cell r="C730">
            <v>16395</v>
          </cell>
          <cell r="D730" t="str">
            <v>16395</v>
          </cell>
          <cell r="E730" t="str">
            <v>Somerville Distribution - Const</v>
          </cell>
          <cell r="H730" t="str">
            <v>120</v>
          </cell>
          <cell r="I730" t="str">
            <v>CO</v>
          </cell>
          <cell r="J730">
            <v>-138.96</v>
          </cell>
          <cell r="K730">
            <v>0</v>
          </cell>
          <cell r="M730">
            <v>0.01</v>
          </cell>
        </row>
        <row r="731">
          <cell r="A731" t="str">
            <v>CAP</v>
          </cell>
          <cell r="C731">
            <v>16395</v>
          </cell>
          <cell r="D731" t="str">
            <v>16395</v>
          </cell>
          <cell r="E731" t="str">
            <v>Somerville Distribution - Const</v>
          </cell>
          <cell r="H731" t="str">
            <v>120</v>
          </cell>
          <cell r="I731" t="str">
            <v>CT</v>
          </cell>
          <cell r="J731">
            <v>248483.97</v>
          </cell>
          <cell r="K731">
            <v>3490.07</v>
          </cell>
          <cell r="L731">
            <v>74313.16</v>
          </cell>
        </row>
        <row r="732">
          <cell r="A732" t="str">
            <v>O&amp;M</v>
          </cell>
          <cell r="C732">
            <v>16395</v>
          </cell>
          <cell r="D732" t="str">
            <v>16395</v>
          </cell>
          <cell r="E732" t="str">
            <v>Somerville Distribution - Const</v>
          </cell>
          <cell r="H732" t="str">
            <v>120</v>
          </cell>
          <cell r="I732" t="str">
            <v>IT</v>
          </cell>
          <cell r="J732">
            <v>3967.1</v>
          </cell>
          <cell r="M732">
            <v>1439.81</v>
          </cell>
        </row>
        <row r="733">
          <cell r="A733" t="str">
            <v>O&amp;M</v>
          </cell>
          <cell r="C733">
            <v>16395</v>
          </cell>
          <cell r="D733" t="str">
            <v>16395</v>
          </cell>
          <cell r="E733" t="str">
            <v>Somerville Distribution - Const</v>
          </cell>
          <cell r="H733" t="str">
            <v>120</v>
          </cell>
          <cell r="I733" t="str">
            <v>LT</v>
          </cell>
          <cell r="J733">
            <v>4791.97</v>
          </cell>
          <cell r="K733">
            <v>172.4</v>
          </cell>
          <cell r="L733">
            <v>10.92</v>
          </cell>
        </row>
        <row r="734">
          <cell r="A734" t="str">
            <v>O&amp;M</v>
          </cell>
          <cell r="C734">
            <v>16395</v>
          </cell>
          <cell r="D734" t="str">
            <v>16395</v>
          </cell>
          <cell r="E734" t="str">
            <v>Somerville Distribution - Const</v>
          </cell>
          <cell r="H734" t="str">
            <v>120</v>
          </cell>
          <cell r="I734" t="str">
            <v>MT</v>
          </cell>
          <cell r="J734">
            <v>-2042.17</v>
          </cell>
          <cell r="L734">
            <v>513.72</v>
          </cell>
        </row>
        <row r="735">
          <cell r="A735" t="str">
            <v>O&amp;M</v>
          </cell>
          <cell r="C735">
            <v>16395</v>
          </cell>
          <cell r="D735" t="str">
            <v>16395</v>
          </cell>
          <cell r="E735" t="str">
            <v>Somerville Distribution - Const</v>
          </cell>
          <cell r="H735" t="str">
            <v>120</v>
          </cell>
          <cell r="I735" t="str">
            <v>TT</v>
          </cell>
          <cell r="J735">
            <v>3320.97</v>
          </cell>
          <cell r="L735">
            <v>0</v>
          </cell>
        </row>
        <row r="736">
          <cell r="A736" t="str">
            <v>O&amp;M</v>
          </cell>
          <cell r="B736" t="str">
            <v>Hallstrom,Craig A</v>
          </cell>
          <cell r="C736">
            <v>16400</v>
          </cell>
          <cell r="D736" t="str">
            <v>16400</v>
          </cell>
          <cell r="E736" t="str">
            <v>H7 - COMMUNITY LIGHTING SERVICE XXX</v>
          </cell>
          <cell r="F736" t="str">
            <v>Electric Operations</v>
          </cell>
          <cell r="G736" t="str">
            <v>OLD H7 - COMMUNITY LIGHTING SERVICE XXX</v>
          </cell>
          <cell r="H736" t="str">
            <v>120</v>
          </cell>
          <cell r="I736" t="str">
            <v>BT</v>
          </cell>
          <cell r="J736">
            <v>35858.58</v>
          </cell>
          <cell r="K736">
            <v>10.19</v>
          </cell>
        </row>
        <row r="737">
          <cell r="A737" t="str">
            <v>CAP</v>
          </cell>
          <cell r="B737" t="str">
            <v>Hallstrom,Craig A</v>
          </cell>
          <cell r="C737">
            <v>16400</v>
          </cell>
          <cell r="D737" t="str">
            <v>16400</v>
          </cell>
          <cell r="E737" t="str">
            <v>H7 - COMMUNITY LIGHTING SERVICE XXX</v>
          </cell>
          <cell r="F737" t="str">
            <v>Electric Operations</v>
          </cell>
          <cell r="G737" t="str">
            <v>OLD H7 - COMMUNITY LIGHTING SERVICE XXX</v>
          </cell>
          <cell r="H737" t="str">
            <v>120</v>
          </cell>
          <cell r="I737" t="str">
            <v>CB</v>
          </cell>
          <cell r="J737">
            <v>6707.82</v>
          </cell>
          <cell r="K737">
            <v>1167.94</v>
          </cell>
          <cell r="M737">
            <v>943783.38</v>
          </cell>
        </row>
        <row r="738">
          <cell r="A738" t="str">
            <v>CAP</v>
          </cell>
          <cell r="B738" t="str">
            <v>Hallstrom,Craig A</v>
          </cell>
          <cell r="C738">
            <v>16400</v>
          </cell>
          <cell r="D738" t="str">
            <v>16400</v>
          </cell>
          <cell r="E738" t="str">
            <v>H7 - COMMUNITY LIGHTING SERVICE XXX</v>
          </cell>
          <cell r="F738" t="str">
            <v>Electric Operations</v>
          </cell>
          <cell r="G738" t="str">
            <v>OLD H7 - COMMUNITY LIGHTING SERVICE XXX</v>
          </cell>
          <cell r="H738" t="str">
            <v>120</v>
          </cell>
          <cell r="I738" t="str">
            <v>CI</v>
          </cell>
          <cell r="J738">
            <v>7.0000000000000007E-2</v>
          </cell>
        </row>
        <row r="739">
          <cell r="A739" t="str">
            <v>CAP</v>
          </cell>
          <cell r="B739" t="str">
            <v>Hallstrom,Craig A</v>
          </cell>
          <cell r="C739">
            <v>16400</v>
          </cell>
          <cell r="D739" t="str">
            <v>16400</v>
          </cell>
          <cell r="E739" t="str">
            <v>H7 - COMMUNITY LIGHTING SERVICE XXX</v>
          </cell>
          <cell r="F739" t="str">
            <v>Electric Operations</v>
          </cell>
          <cell r="G739" t="str">
            <v>OLD H7 - COMMUNITY LIGHTING SERVICE XXX</v>
          </cell>
          <cell r="H739" t="str">
            <v>120</v>
          </cell>
          <cell r="I739" t="str">
            <v>CL</v>
          </cell>
          <cell r="J739">
            <v>15367.6</v>
          </cell>
          <cell r="K739">
            <v>2534.81</v>
          </cell>
          <cell r="M739">
            <v>215403.02</v>
          </cell>
        </row>
        <row r="740">
          <cell r="A740" t="str">
            <v>CAP</v>
          </cell>
          <cell r="B740" t="str">
            <v>Hallstrom,Craig A</v>
          </cell>
          <cell r="C740">
            <v>16400</v>
          </cell>
          <cell r="D740" t="str">
            <v>16400</v>
          </cell>
          <cell r="E740" t="str">
            <v>H7 - COMMUNITY LIGHTING SERVICE XXX</v>
          </cell>
          <cell r="F740" t="str">
            <v>Electric Operations</v>
          </cell>
          <cell r="G740" t="str">
            <v>OLD H7 - COMMUNITY LIGHTING SERVICE XXX</v>
          </cell>
          <cell r="H740" t="str">
            <v>120</v>
          </cell>
          <cell r="I740" t="str">
            <v>CM</v>
          </cell>
          <cell r="J740">
            <v>115914.82</v>
          </cell>
          <cell r="K740">
            <v>590.82000000000005</v>
          </cell>
        </row>
        <row r="741">
          <cell r="A741" t="str">
            <v>CAP</v>
          </cell>
          <cell r="B741" t="str">
            <v>Hallstrom,Craig A</v>
          </cell>
          <cell r="C741">
            <v>16400</v>
          </cell>
          <cell r="D741" t="str">
            <v>16400</v>
          </cell>
          <cell r="E741" t="str">
            <v>OLD H7 - COMMUNITY LIGHTING SERVICE XXX</v>
          </cell>
          <cell r="F741" t="str">
            <v>Electric Operations</v>
          </cell>
          <cell r="G741" t="str">
            <v>OLD H7 - COMMUNITY LIGHTING SERVICE XXX</v>
          </cell>
          <cell r="H741" t="str">
            <v>120</v>
          </cell>
          <cell r="I741" t="str">
            <v>CM</v>
          </cell>
          <cell r="L741">
            <v>433.42</v>
          </cell>
        </row>
        <row r="742">
          <cell r="A742" t="str">
            <v>CAP</v>
          </cell>
          <cell r="B742" t="str">
            <v>Hallstrom,Craig A</v>
          </cell>
          <cell r="C742">
            <v>16400</v>
          </cell>
          <cell r="D742" t="str">
            <v>16400</v>
          </cell>
          <cell r="E742" t="str">
            <v>H7 - COMMUNITY LIGHTING SERVICE XXX</v>
          </cell>
          <cell r="F742" t="str">
            <v>Electric Operations</v>
          </cell>
          <cell r="G742" t="str">
            <v>OLD H7 - COMMUNITY LIGHTING SERVICE XXX</v>
          </cell>
          <cell r="H742" t="str">
            <v>120</v>
          </cell>
          <cell r="I742" t="str">
            <v>CO</v>
          </cell>
          <cell r="J742">
            <v>-4525</v>
          </cell>
          <cell r="M742">
            <v>0</v>
          </cell>
        </row>
        <row r="743">
          <cell r="A743" t="str">
            <v>CAP</v>
          </cell>
          <cell r="B743" t="str">
            <v>Hallstrom,Craig A</v>
          </cell>
          <cell r="C743">
            <v>16400</v>
          </cell>
          <cell r="D743" t="str">
            <v>16400</v>
          </cell>
          <cell r="E743" t="str">
            <v>H7 - COMMUNITY LIGHTING SERVICE XXX</v>
          </cell>
          <cell r="F743" t="str">
            <v>Electric Operations</v>
          </cell>
          <cell r="G743" t="str">
            <v>OLD H7 - COMMUNITY LIGHTING SERVICE XXX</v>
          </cell>
          <cell r="H743" t="str">
            <v>120</v>
          </cell>
          <cell r="I743" t="str">
            <v>CT</v>
          </cell>
          <cell r="J743">
            <v>6430.7</v>
          </cell>
          <cell r="K743">
            <v>397.62</v>
          </cell>
        </row>
        <row r="744">
          <cell r="A744" t="str">
            <v>O&amp;M</v>
          </cell>
          <cell r="B744" t="str">
            <v>Hallstrom,Craig A</v>
          </cell>
          <cell r="C744">
            <v>16400</v>
          </cell>
          <cell r="D744" t="str">
            <v>16400</v>
          </cell>
          <cell r="E744" t="str">
            <v>H7 - COMMUNITY LIGHTING SERVICE XXX</v>
          </cell>
          <cell r="F744" t="str">
            <v>Electric Operations</v>
          </cell>
          <cell r="G744" t="str">
            <v>OLD H7 - COMMUNITY LIGHTING SERVICE XXX</v>
          </cell>
          <cell r="H744" t="str">
            <v>120</v>
          </cell>
          <cell r="I744" t="str">
            <v>IT</v>
          </cell>
          <cell r="J744">
            <v>41543.410000000003</v>
          </cell>
          <cell r="K744">
            <v>6.12</v>
          </cell>
        </row>
        <row r="745">
          <cell r="A745" t="str">
            <v>O&amp;M</v>
          </cell>
          <cell r="B745" t="str">
            <v>Hallstrom,Craig A</v>
          </cell>
          <cell r="C745">
            <v>16400</v>
          </cell>
          <cell r="D745" t="str">
            <v>16400</v>
          </cell>
          <cell r="E745" t="str">
            <v>OLD H7 - COMMUNITY LIGHTING SERVICE XXX</v>
          </cell>
          <cell r="F745" t="str">
            <v>Electric Operations</v>
          </cell>
          <cell r="G745" t="str">
            <v>OLD H7 - COMMUNITY LIGHTING SERVICE XXX</v>
          </cell>
          <cell r="H745" t="str">
            <v>120</v>
          </cell>
          <cell r="I745" t="str">
            <v>IT</v>
          </cell>
        </row>
        <row r="746">
          <cell r="A746" t="str">
            <v>O&amp;M</v>
          </cell>
          <cell r="B746" t="str">
            <v>Hallstrom,Craig A</v>
          </cell>
          <cell r="C746">
            <v>16400</v>
          </cell>
          <cell r="D746" t="str">
            <v>16400</v>
          </cell>
          <cell r="E746" t="str">
            <v>H7 - COMMUNITY LIGHTING SERVICE XXX</v>
          </cell>
          <cell r="F746" t="str">
            <v>Electric Operations</v>
          </cell>
          <cell r="G746" t="str">
            <v>OLD H7 - COMMUNITY LIGHTING SERVICE XXX</v>
          </cell>
          <cell r="H746" t="str">
            <v>120</v>
          </cell>
          <cell r="I746" t="str">
            <v>LT</v>
          </cell>
          <cell r="J746">
            <v>88263.87</v>
          </cell>
          <cell r="K746">
            <v>30.45</v>
          </cell>
        </row>
        <row r="747">
          <cell r="A747" t="str">
            <v>O&amp;M</v>
          </cell>
          <cell r="B747" t="str">
            <v>Hallstrom,Craig A</v>
          </cell>
          <cell r="C747">
            <v>16400</v>
          </cell>
          <cell r="D747" t="str">
            <v>16400</v>
          </cell>
          <cell r="E747" t="str">
            <v>H7 - COMMUNITY LIGHTING SERVICE XXX</v>
          </cell>
          <cell r="F747" t="str">
            <v>Electric Operations</v>
          </cell>
          <cell r="G747" t="str">
            <v>OLD H7 - COMMUNITY LIGHTING SERVICE XXX</v>
          </cell>
          <cell r="H747" t="str">
            <v>120</v>
          </cell>
          <cell r="I747" t="str">
            <v>MT</v>
          </cell>
          <cell r="J747">
            <v>232161.99</v>
          </cell>
          <cell r="K747">
            <v>99249.14</v>
          </cell>
        </row>
        <row r="748">
          <cell r="A748" t="str">
            <v>O&amp;M</v>
          </cell>
          <cell r="B748" t="str">
            <v>Hallstrom,Craig A</v>
          </cell>
          <cell r="C748">
            <v>16400</v>
          </cell>
          <cell r="D748" t="str">
            <v>16400</v>
          </cell>
          <cell r="E748" t="str">
            <v>OLD H7 - COMMUNITY LIGHTING SERVICE XXX</v>
          </cell>
          <cell r="F748" t="str">
            <v>Electric Operations</v>
          </cell>
          <cell r="G748" t="str">
            <v>OLD H7 - COMMUNITY LIGHTING SERVICE XXX</v>
          </cell>
          <cell r="H748" t="str">
            <v>120</v>
          </cell>
          <cell r="I748" t="str">
            <v>MT</v>
          </cell>
          <cell r="L748">
            <v>42432.39</v>
          </cell>
        </row>
        <row r="749">
          <cell r="A749" t="str">
            <v>O&amp;M</v>
          </cell>
          <cell r="B749" t="str">
            <v>Hallstrom,Craig A</v>
          </cell>
          <cell r="C749">
            <v>16400</v>
          </cell>
          <cell r="D749" t="str">
            <v>16400</v>
          </cell>
          <cell r="E749" t="str">
            <v>H7 - COMMUNITY LIGHTING SERVICE XXX</v>
          </cell>
          <cell r="F749" t="str">
            <v>Electric Operations</v>
          </cell>
          <cell r="G749" t="str">
            <v>OLD H7 - COMMUNITY LIGHTING SERVICE XXX</v>
          </cell>
          <cell r="H749" t="str">
            <v>120</v>
          </cell>
          <cell r="I749" t="str">
            <v>OT</v>
          </cell>
          <cell r="J749">
            <v>3288.72</v>
          </cell>
          <cell r="K749">
            <v>164.32</v>
          </cell>
        </row>
        <row r="750">
          <cell r="A750" t="str">
            <v>O&amp;M</v>
          </cell>
          <cell r="B750" t="str">
            <v>Hallstrom,Craig A</v>
          </cell>
          <cell r="C750">
            <v>16400</v>
          </cell>
          <cell r="D750" t="str">
            <v>16400</v>
          </cell>
          <cell r="E750" t="str">
            <v>H7 - COMMUNITY LIGHTING SERVICE XXX</v>
          </cell>
          <cell r="F750" t="str">
            <v>Electric Operations</v>
          </cell>
          <cell r="G750" t="str">
            <v>OLD H7 - COMMUNITY LIGHTING SERVICE XXX</v>
          </cell>
          <cell r="H750" t="str">
            <v>120</v>
          </cell>
          <cell r="I750" t="str">
            <v>TT</v>
          </cell>
          <cell r="J750">
            <v>9498.59</v>
          </cell>
          <cell r="K750">
            <v>515.69000000000005</v>
          </cell>
        </row>
        <row r="751">
          <cell r="A751" t="str">
            <v>O&amp;M</v>
          </cell>
          <cell r="B751" t="str">
            <v>Kearns, Robert A</v>
          </cell>
          <cell r="C751">
            <v>16405</v>
          </cell>
          <cell r="D751" t="str">
            <v>16405</v>
          </cell>
          <cell r="E751" t="str">
            <v>Mass Ave Transmission - Const</v>
          </cell>
          <cell r="F751" t="str">
            <v>Electric Operations</v>
          </cell>
          <cell r="G751" t="str">
            <v>New Customer South</v>
          </cell>
          <cell r="H751" t="str">
            <v>120</v>
          </cell>
          <cell r="I751" t="str">
            <v>BT</v>
          </cell>
          <cell r="J751">
            <v>9217.86</v>
          </cell>
          <cell r="K751">
            <v>549.01</v>
          </cell>
        </row>
        <row r="752">
          <cell r="A752" t="str">
            <v>O&amp;M</v>
          </cell>
          <cell r="B752" t="str">
            <v>Kearns, Robert A</v>
          </cell>
          <cell r="C752">
            <v>16405</v>
          </cell>
          <cell r="D752" t="str">
            <v>16405</v>
          </cell>
          <cell r="E752" t="str">
            <v>New Customer South</v>
          </cell>
          <cell r="F752" t="str">
            <v>Electric Operations</v>
          </cell>
          <cell r="G752" t="str">
            <v>New Customer South</v>
          </cell>
          <cell r="H752" t="str">
            <v>120</v>
          </cell>
          <cell r="I752" t="str">
            <v>BT</v>
          </cell>
          <cell r="L752">
            <v>1151.25</v>
          </cell>
        </row>
        <row r="753">
          <cell r="A753" t="str">
            <v>CAP</v>
          </cell>
          <cell r="B753" t="str">
            <v>Kearns, Robert A</v>
          </cell>
          <cell r="C753">
            <v>16405</v>
          </cell>
          <cell r="D753" t="str">
            <v>16405</v>
          </cell>
          <cell r="E753" t="str">
            <v>EO Cust Connect Reg Central / South</v>
          </cell>
          <cell r="F753" t="str">
            <v>Electric Operations</v>
          </cell>
          <cell r="G753" t="str">
            <v>New Customer South</v>
          </cell>
          <cell r="H753" t="str">
            <v>120</v>
          </cell>
          <cell r="I753" t="str">
            <v>CB</v>
          </cell>
          <cell r="K753">
            <v>4761.17</v>
          </cell>
          <cell r="M753">
            <v>2583905.2599999998</v>
          </cell>
        </row>
        <row r="754">
          <cell r="A754" t="str">
            <v>CAP</v>
          </cell>
          <cell r="B754" t="str">
            <v>Kearns, Robert A</v>
          </cell>
          <cell r="C754">
            <v>16405</v>
          </cell>
          <cell r="D754" t="str">
            <v>16405</v>
          </cell>
          <cell r="E754" t="str">
            <v>Mass Ave Transmission - Const</v>
          </cell>
          <cell r="F754" t="str">
            <v>Electric Operations</v>
          </cell>
          <cell r="G754" t="str">
            <v>New Customer South</v>
          </cell>
          <cell r="H754" t="str">
            <v>120</v>
          </cell>
          <cell r="I754" t="str">
            <v>CB</v>
          </cell>
          <cell r="J754">
            <v>297372.99</v>
          </cell>
          <cell r="M754">
            <v>1154801.29</v>
          </cell>
        </row>
        <row r="755">
          <cell r="A755" t="str">
            <v>CAP</v>
          </cell>
          <cell r="B755" t="str">
            <v>Kearns, Robert A</v>
          </cell>
          <cell r="C755">
            <v>16405</v>
          </cell>
          <cell r="D755" t="str">
            <v>16405</v>
          </cell>
          <cell r="E755" t="str">
            <v>New Customer South</v>
          </cell>
          <cell r="F755" t="str">
            <v>Electric Operations</v>
          </cell>
          <cell r="G755" t="str">
            <v>New Customer South</v>
          </cell>
          <cell r="H755" t="str">
            <v>120</v>
          </cell>
          <cell r="I755" t="str">
            <v>CB</v>
          </cell>
          <cell r="L755">
            <v>112151.6</v>
          </cell>
          <cell r="M755">
            <v>2227373.6800000002</v>
          </cell>
        </row>
        <row r="756">
          <cell r="A756" t="str">
            <v>CAP</v>
          </cell>
          <cell r="B756" t="str">
            <v>Kearns, Robert A</v>
          </cell>
          <cell r="C756">
            <v>16405</v>
          </cell>
          <cell r="D756" t="str">
            <v>16405</v>
          </cell>
          <cell r="E756" t="str">
            <v>EO Cust Connect Reg Central / South</v>
          </cell>
          <cell r="F756" t="str">
            <v>Electric Operations</v>
          </cell>
          <cell r="G756" t="str">
            <v>New Customer South</v>
          </cell>
          <cell r="H756" t="str">
            <v>120</v>
          </cell>
          <cell r="I756" t="str">
            <v>CI</v>
          </cell>
          <cell r="K756">
            <v>-65577.5</v>
          </cell>
        </row>
        <row r="757">
          <cell r="A757" t="str">
            <v>CAP</v>
          </cell>
          <cell r="B757" t="str">
            <v>Kearns, Robert A</v>
          </cell>
          <cell r="C757">
            <v>16405</v>
          </cell>
          <cell r="D757" t="str">
            <v>16405</v>
          </cell>
          <cell r="E757" t="str">
            <v>Mass Ave Transmission - Const</v>
          </cell>
          <cell r="F757" t="str">
            <v>Electric Operations</v>
          </cell>
          <cell r="G757" t="str">
            <v>New Customer South</v>
          </cell>
          <cell r="H757" t="str">
            <v>120</v>
          </cell>
          <cell r="I757" t="str">
            <v>CI</v>
          </cell>
          <cell r="J757">
            <v>8124958.3300000001</v>
          </cell>
        </row>
        <row r="758">
          <cell r="A758" t="str">
            <v>CAP</v>
          </cell>
          <cell r="B758" t="str">
            <v>Kearns, Robert A</v>
          </cell>
          <cell r="C758">
            <v>16405</v>
          </cell>
          <cell r="D758" t="str">
            <v>16405</v>
          </cell>
          <cell r="E758" t="str">
            <v>New Customer South</v>
          </cell>
          <cell r="F758" t="str">
            <v>Electric Operations</v>
          </cell>
          <cell r="G758" t="str">
            <v>New Customer South</v>
          </cell>
          <cell r="H758" t="str">
            <v>120</v>
          </cell>
          <cell r="I758" t="str">
            <v>CI</v>
          </cell>
          <cell r="L758">
            <v>-1513256.67</v>
          </cell>
        </row>
        <row r="759">
          <cell r="A759" t="str">
            <v>CAP</v>
          </cell>
          <cell r="B759" t="str">
            <v>Kearns, Robert A</v>
          </cell>
          <cell r="C759">
            <v>16405</v>
          </cell>
          <cell r="D759" t="str">
            <v>16405</v>
          </cell>
          <cell r="E759" t="str">
            <v>EO Cust Connect Reg Central / South</v>
          </cell>
          <cell r="F759" t="str">
            <v>Electric Operations</v>
          </cell>
          <cell r="G759" t="str">
            <v>New Customer South</v>
          </cell>
          <cell r="H759" t="str">
            <v>120</v>
          </cell>
          <cell r="I759" t="str">
            <v>CL</v>
          </cell>
          <cell r="K759">
            <v>11068.92</v>
          </cell>
          <cell r="M759">
            <v>798492.53</v>
          </cell>
        </row>
        <row r="760">
          <cell r="A760" t="str">
            <v>CAP</v>
          </cell>
          <cell r="B760" t="str">
            <v>Kearns, Robert A</v>
          </cell>
          <cell r="C760">
            <v>16405</v>
          </cell>
          <cell r="D760" t="str">
            <v>16405</v>
          </cell>
          <cell r="E760" t="str">
            <v>Mass Ave Transmission - Const</v>
          </cell>
          <cell r="F760" t="str">
            <v>Electric Operations</v>
          </cell>
          <cell r="G760" t="str">
            <v>New Customer South</v>
          </cell>
          <cell r="H760" t="str">
            <v>120</v>
          </cell>
          <cell r="I760" t="str">
            <v>CL</v>
          </cell>
          <cell r="J760">
            <v>680272.98</v>
          </cell>
          <cell r="M760">
            <v>1865683.7</v>
          </cell>
        </row>
        <row r="761">
          <cell r="A761" t="str">
            <v>CAP</v>
          </cell>
          <cell r="B761" t="str">
            <v>Kearns, Robert A</v>
          </cell>
          <cell r="C761">
            <v>16405</v>
          </cell>
          <cell r="D761" t="str">
            <v>16405</v>
          </cell>
          <cell r="E761" t="str">
            <v>New Customer South</v>
          </cell>
          <cell r="F761" t="str">
            <v>Electric Operations</v>
          </cell>
          <cell r="G761" t="str">
            <v>New Customer South</v>
          </cell>
          <cell r="H761" t="str">
            <v>120</v>
          </cell>
          <cell r="I761" t="str">
            <v>CL</v>
          </cell>
          <cell r="L761">
            <v>254131.15</v>
          </cell>
          <cell r="M761">
            <v>-1724344.61</v>
          </cell>
        </row>
        <row r="762">
          <cell r="A762" t="str">
            <v>CAP</v>
          </cell>
          <cell r="B762" t="str">
            <v>Kearns, Robert A</v>
          </cell>
          <cell r="C762">
            <v>16405</v>
          </cell>
          <cell r="D762" t="str">
            <v>16405</v>
          </cell>
          <cell r="E762" t="str">
            <v>Mass Ave Transmission - Const</v>
          </cell>
          <cell r="F762" t="str">
            <v>Electric Operations</v>
          </cell>
          <cell r="G762" t="str">
            <v>New Customer South</v>
          </cell>
          <cell r="H762" t="str">
            <v>120</v>
          </cell>
          <cell r="I762" t="str">
            <v>CM</v>
          </cell>
          <cell r="J762">
            <v>160433.45000000001</v>
          </cell>
        </row>
        <row r="763">
          <cell r="A763" t="str">
            <v>CAP</v>
          </cell>
          <cell r="B763" t="str">
            <v>Kearns, Robert A</v>
          </cell>
          <cell r="C763">
            <v>16405</v>
          </cell>
          <cell r="D763" t="str">
            <v>16405</v>
          </cell>
          <cell r="E763" t="str">
            <v>New Customer South</v>
          </cell>
          <cell r="F763" t="str">
            <v>Electric Operations</v>
          </cell>
          <cell r="G763" t="str">
            <v>New Customer South</v>
          </cell>
          <cell r="H763" t="str">
            <v>120</v>
          </cell>
          <cell r="I763" t="str">
            <v>CM</v>
          </cell>
          <cell r="L763">
            <v>-264</v>
          </cell>
        </row>
        <row r="764">
          <cell r="A764" t="str">
            <v>CAP</v>
          </cell>
          <cell r="B764" t="str">
            <v>Kearns, Robert A</v>
          </cell>
          <cell r="C764">
            <v>16405</v>
          </cell>
          <cell r="D764" t="str">
            <v>16405</v>
          </cell>
          <cell r="E764" t="str">
            <v>Mass Ave Transmission - Const</v>
          </cell>
          <cell r="F764" t="str">
            <v>Electric Operations</v>
          </cell>
          <cell r="G764" t="str">
            <v>New Customer South</v>
          </cell>
          <cell r="H764" t="str">
            <v>120</v>
          </cell>
          <cell r="I764" t="str">
            <v>CO</v>
          </cell>
          <cell r="J764">
            <v>160.36000000000001</v>
          </cell>
        </row>
        <row r="765">
          <cell r="A765" t="str">
            <v>CAP</v>
          </cell>
          <cell r="B765" t="str">
            <v>Kearns, Robert A</v>
          </cell>
          <cell r="C765">
            <v>16405</v>
          </cell>
          <cell r="D765" t="str">
            <v>16405</v>
          </cell>
          <cell r="E765" t="str">
            <v>New Customer South</v>
          </cell>
          <cell r="F765" t="str">
            <v>Electric Operations</v>
          </cell>
          <cell r="G765" t="str">
            <v>New Customer South</v>
          </cell>
          <cell r="H765" t="str">
            <v>120</v>
          </cell>
          <cell r="I765" t="str">
            <v>CO</v>
          </cell>
          <cell r="L765">
            <v>-4234</v>
          </cell>
          <cell r="M765">
            <v>874.6</v>
          </cell>
        </row>
        <row r="766">
          <cell r="A766" t="str">
            <v>CAP</v>
          </cell>
          <cell r="B766" t="str">
            <v>Kearns, Robert A</v>
          </cell>
          <cell r="C766">
            <v>16405</v>
          </cell>
          <cell r="D766" t="str">
            <v>16405</v>
          </cell>
          <cell r="E766" t="str">
            <v>EO Cust Connect Reg Central / South</v>
          </cell>
          <cell r="F766" t="str">
            <v>Electric Operations</v>
          </cell>
          <cell r="G766" t="str">
            <v>New Customer South</v>
          </cell>
          <cell r="H766" t="str">
            <v>120</v>
          </cell>
          <cell r="I766" t="str">
            <v>CT</v>
          </cell>
          <cell r="K766">
            <v>0</v>
          </cell>
        </row>
        <row r="767">
          <cell r="A767" t="str">
            <v>CAP</v>
          </cell>
          <cell r="B767" t="str">
            <v>Kearns, Robert A</v>
          </cell>
          <cell r="C767">
            <v>16405</v>
          </cell>
          <cell r="D767" t="str">
            <v>16405</v>
          </cell>
          <cell r="E767" t="str">
            <v>Mass Ave Transmission - Const</v>
          </cell>
          <cell r="F767" t="str">
            <v>Electric Operations</v>
          </cell>
          <cell r="G767" t="str">
            <v>New Customer South</v>
          </cell>
          <cell r="H767" t="str">
            <v>120</v>
          </cell>
          <cell r="I767" t="str">
            <v>CT</v>
          </cell>
          <cell r="J767">
            <v>385871.35</v>
          </cell>
        </row>
        <row r="768">
          <cell r="A768" t="str">
            <v>CAP</v>
          </cell>
          <cell r="B768" t="str">
            <v>Kearns, Robert A</v>
          </cell>
          <cell r="C768">
            <v>16405</v>
          </cell>
          <cell r="D768" t="str">
            <v>16405</v>
          </cell>
          <cell r="E768" t="str">
            <v>New Customer South</v>
          </cell>
          <cell r="F768" t="str">
            <v>Electric Operations</v>
          </cell>
          <cell r="G768" t="str">
            <v>New Customer South</v>
          </cell>
          <cell r="H768" t="str">
            <v>120</v>
          </cell>
          <cell r="I768" t="str">
            <v>CT</v>
          </cell>
          <cell r="L768">
            <v>-719.32</v>
          </cell>
        </row>
        <row r="769">
          <cell r="A769" t="str">
            <v>O&amp;M</v>
          </cell>
          <cell r="B769" t="str">
            <v>Kearns, Robert A</v>
          </cell>
          <cell r="C769">
            <v>16405</v>
          </cell>
          <cell r="D769" t="str">
            <v>16405</v>
          </cell>
          <cell r="E769" t="str">
            <v>Mass Ave Transmission - Const</v>
          </cell>
          <cell r="F769" t="str">
            <v>Electric Operations</v>
          </cell>
          <cell r="G769" t="str">
            <v>New Customer South</v>
          </cell>
          <cell r="H769" t="str">
            <v>120</v>
          </cell>
          <cell r="I769" t="str">
            <v>IT</v>
          </cell>
          <cell r="J769">
            <v>565.03</v>
          </cell>
          <cell r="K769">
            <v>105.03</v>
          </cell>
        </row>
        <row r="770">
          <cell r="A770" t="str">
            <v>O&amp;M</v>
          </cell>
          <cell r="B770" t="str">
            <v>Kearns, Robert A</v>
          </cell>
          <cell r="C770">
            <v>16405</v>
          </cell>
          <cell r="D770" t="str">
            <v>16405</v>
          </cell>
          <cell r="E770" t="str">
            <v>New Customer South</v>
          </cell>
          <cell r="F770" t="str">
            <v>Electric Operations</v>
          </cell>
          <cell r="G770" t="str">
            <v>New Customer South</v>
          </cell>
          <cell r="H770" t="str">
            <v>120</v>
          </cell>
          <cell r="I770" t="str">
            <v>IT</v>
          </cell>
          <cell r="L770">
            <v>716.79</v>
          </cell>
        </row>
        <row r="771">
          <cell r="A771" t="str">
            <v>O&amp;M</v>
          </cell>
          <cell r="B771" t="str">
            <v>Kearns, Robert A</v>
          </cell>
          <cell r="C771">
            <v>16405</v>
          </cell>
          <cell r="D771" t="str">
            <v>16405</v>
          </cell>
          <cell r="E771" t="str">
            <v>Mass Ave Transmission - Const</v>
          </cell>
          <cell r="F771" t="str">
            <v>Electric Operations</v>
          </cell>
          <cell r="G771" t="str">
            <v>New Customer South</v>
          </cell>
          <cell r="H771" t="str">
            <v>120</v>
          </cell>
          <cell r="I771" t="str">
            <v>LT</v>
          </cell>
          <cell r="J771">
            <v>25870.05</v>
          </cell>
          <cell r="K771">
            <v>1568.56</v>
          </cell>
        </row>
        <row r="772">
          <cell r="A772" t="str">
            <v>O&amp;M</v>
          </cell>
          <cell r="B772" t="str">
            <v>Kearns, Robert A</v>
          </cell>
          <cell r="C772">
            <v>16405</v>
          </cell>
          <cell r="D772" t="str">
            <v>16405</v>
          </cell>
          <cell r="E772" t="str">
            <v>New Customer South</v>
          </cell>
          <cell r="F772" t="str">
            <v>Electric Operations</v>
          </cell>
          <cell r="G772" t="str">
            <v>New Customer South</v>
          </cell>
          <cell r="H772" t="str">
            <v>120</v>
          </cell>
          <cell r="I772" t="str">
            <v>LT</v>
          </cell>
          <cell r="L772">
            <v>-6617.04</v>
          </cell>
        </row>
        <row r="773">
          <cell r="A773" t="str">
            <v>O&amp;M</v>
          </cell>
          <cell r="B773" t="str">
            <v>Kearns, Robert A</v>
          </cell>
          <cell r="C773">
            <v>16405</v>
          </cell>
          <cell r="D773" t="str">
            <v>16405</v>
          </cell>
          <cell r="E773" t="str">
            <v>Mass Ave Transmission - Const</v>
          </cell>
          <cell r="F773" t="str">
            <v>Electric Operations</v>
          </cell>
          <cell r="G773" t="str">
            <v>New Customer South</v>
          </cell>
          <cell r="H773" t="str">
            <v>120</v>
          </cell>
          <cell r="I773" t="str">
            <v>MT</v>
          </cell>
          <cell r="J773">
            <v>1778.57</v>
          </cell>
        </row>
        <row r="774">
          <cell r="A774" t="str">
            <v>O&amp;M</v>
          </cell>
          <cell r="B774" t="str">
            <v>Kearns, Robert A</v>
          </cell>
          <cell r="C774">
            <v>16405</v>
          </cell>
          <cell r="D774" t="str">
            <v>16405</v>
          </cell>
          <cell r="E774" t="str">
            <v>New Customer South</v>
          </cell>
          <cell r="F774" t="str">
            <v>Electric Operations</v>
          </cell>
          <cell r="G774" t="str">
            <v>New Customer South</v>
          </cell>
          <cell r="H774" t="str">
            <v>120</v>
          </cell>
          <cell r="I774" t="str">
            <v>MT</v>
          </cell>
          <cell r="L774">
            <v>92.63</v>
          </cell>
        </row>
        <row r="775">
          <cell r="A775" t="str">
            <v>O&amp;M</v>
          </cell>
          <cell r="B775" t="str">
            <v>Kearns, Robert A</v>
          </cell>
          <cell r="C775">
            <v>16405</v>
          </cell>
          <cell r="D775" t="str">
            <v>16405</v>
          </cell>
          <cell r="E775" t="str">
            <v>New Customer South</v>
          </cell>
          <cell r="F775" t="str">
            <v>Electric Operations</v>
          </cell>
          <cell r="G775" t="str">
            <v>New Customer South</v>
          </cell>
          <cell r="H775" t="str">
            <v>120</v>
          </cell>
          <cell r="I775" t="str">
            <v>OT</v>
          </cell>
          <cell r="L775">
            <v>342.93</v>
          </cell>
        </row>
        <row r="776">
          <cell r="A776" t="str">
            <v>O&amp;M</v>
          </cell>
          <cell r="B776" t="str">
            <v>Kearns, Robert A</v>
          </cell>
          <cell r="C776">
            <v>16405</v>
          </cell>
          <cell r="D776" t="str">
            <v>16405</v>
          </cell>
          <cell r="E776" t="str">
            <v>Mass Ave Transmission - Const</v>
          </cell>
          <cell r="F776" t="str">
            <v>Electric Operations</v>
          </cell>
          <cell r="G776" t="str">
            <v>New Customer South</v>
          </cell>
          <cell r="H776" t="str">
            <v>120</v>
          </cell>
          <cell r="I776" t="str">
            <v>TT</v>
          </cell>
          <cell r="J776">
            <v>5186.92</v>
          </cell>
          <cell r="K776">
            <v>126.05</v>
          </cell>
          <cell r="M776">
            <v>-16.86</v>
          </cell>
        </row>
        <row r="777">
          <cell r="A777" t="str">
            <v>O&amp;M</v>
          </cell>
          <cell r="C777">
            <v>16410</v>
          </cell>
          <cell r="D777" t="str">
            <v>16410</v>
          </cell>
          <cell r="E777" t="str">
            <v>Somerville Transmission - Const</v>
          </cell>
          <cell r="H777" t="str">
            <v>120</v>
          </cell>
          <cell r="I777" t="str">
            <v>BT</v>
          </cell>
          <cell r="J777">
            <v>2785.6</v>
          </cell>
          <cell r="M777">
            <v>84.59</v>
          </cell>
        </row>
        <row r="778">
          <cell r="A778" t="str">
            <v>CAP</v>
          </cell>
          <cell r="C778">
            <v>16410</v>
          </cell>
          <cell r="D778" t="str">
            <v>16410</v>
          </cell>
          <cell r="E778" t="str">
            <v>Somerville Transmission - Const</v>
          </cell>
          <cell r="H778" t="str">
            <v>120</v>
          </cell>
          <cell r="I778" t="str">
            <v>CB</v>
          </cell>
          <cell r="J778">
            <v>111282.44</v>
          </cell>
          <cell r="K778">
            <v>18097.38</v>
          </cell>
          <cell r="L778">
            <v>41774.230000000003</v>
          </cell>
          <cell r="M778">
            <v>-249156.52</v>
          </cell>
        </row>
        <row r="779">
          <cell r="A779" t="str">
            <v>CAP</v>
          </cell>
          <cell r="C779">
            <v>16410</v>
          </cell>
          <cell r="D779" t="str">
            <v>16410</v>
          </cell>
          <cell r="E779" t="str">
            <v>Somerville Transmission - Const</v>
          </cell>
          <cell r="H779" t="str">
            <v>120</v>
          </cell>
          <cell r="I779" t="str">
            <v>CI</v>
          </cell>
          <cell r="J779">
            <v>781584.88</v>
          </cell>
          <cell r="K779">
            <v>336</v>
          </cell>
          <cell r="L779">
            <v>25396.15</v>
          </cell>
        </row>
        <row r="780">
          <cell r="A780" t="str">
            <v>CAP</v>
          </cell>
          <cell r="C780">
            <v>16410</v>
          </cell>
          <cell r="D780" t="str">
            <v>16410</v>
          </cell>
          <cell r="E780" t="str">
            <v>Somerville Transmission - Const</v>
          </cell>
          <cell r="H780" t="str">
            <v>120</v>
          </cell>
          <cell r="I780" t="str">
            <v>CL</v>
          </cell>
          <cell r="J780">
            <v>254736.32</v>
          </cell>
          <cell r="K780">
            <v>41191.980000000003</v>
          </cell>
          <cell r="L780">
            <v>94869.8</v>
          </cell>
          <cell r="M780">
            <v>279768.19</v>
          </cell>
        </row>
        <row r="781">
          <cell r="A781" t="str">
            <v>CAP</v>
          </cell>
          <cell r="C781">
            <v>16410</v>
          </cell>
          <cell r="D781" t="str">
            <v>16410</v>
          </cell>
          <cell r="E781" t="str">
            <v>Somerville Transmission - Const</v>
          </cell>
          <cell r="H781" t="str">
            <v>120</v>
          </cell>
          <cell r="I781" t="str">
            <v>CM</v>
          </cell>
          <cell r="J781">
            <v>61591.23</v>
          </cell>
          <cell r="L781">
            <v>3870</v>
          </cell>
        </row>
        <row r="782">
          <cell r="A782" t="str">
            <v>CAP</v>
          </cell>
          <cell r="C782">
            <v>16410</v>
          </cell>
          <cell r="D782" t="str">
            <v>16410</v>
          </cell>
          <cell r="E782" t="str">
            <v>Somerville Transmission - Const</v>
          </cell>
          <cell r="H782" t="str">
            <v>120</v>
          </cell>
          <cell r="I782" t="str">
            <v>CO</v>
          </cell>
          <cell r="L782">
            <v>1220.95</v>
          </cell>
        </row>
        <row r="783">
          <cell r="A783" t="str">
            <v>CAP</v>
          </cell>
          <cell r="C783">
            <v>16410</v>
          </cell>
          <cell r="D783" t="str">
            <v>16410</v>
          </cell>
          <cell r="E783" t="str">
            <v>Somerville Transmission - Const</v>
          </cell>
          <cell r="H783" t="str">
            <v>120</v>
          </cell>
          <cell r="I783" t="str">
            <v>CT</v>
          </cell>
          <cell r="J783">
            <v>121009.03</v>
          </cell>
          <cell r="K783">
            <v>12402.71</v>
          </cell>
          <cell r="L783">
            <v>19608.060000000001</v>
          </cell>
        </row>
        <row r="784">
          <cell r="A784" t="str">
            <v>O&amp;M</v>
          </cell>
          <cell r="C784">
            <v>16410</v>
          </cell>
          <cell r="D784" t="str">
            <v>16410</v>
          </cell>
          <cell r="E784" t="str">
            <v>Somerville Transmission - Const</v>
          </cell>
          <cell r="H784" t="str">
            <v>120</v>
          </cell>
          <cell r="I784" t="str">
            <v>IT</v>
          </cell>
          <cell r="J784">
            <v>68.06</v>
          </cell>
          <cell r="L784">
            <v>765.8</v>
          </cell>
        </row>
        <row r="785">
          <cell r="A785" t="str">
            <v>O&amp;M</v>
          </cell>
          <cell r="C785">
            <v>16410</v>
          </cell>
          <cell r="D785" t="str">
            <v>16410</v>
          </cell>
          <cell r="E785" t="str">
            <v>Somerville Transmission - Const</v>
          </cell>
          <cell r="H785" t="str">
            <v>120</v>
          </cell>
          <cell r="I785" t="str">
            <v>LT</v>
          </cell>
          <cell r="J785">
            <v>7958.86</v>
          </cell>
        </row>
        <row r="786">
          <cell r="A786" t="str">
            <v>O&amp;M</v>
          </cell>
          <cell r="C786">
            <v>16410</v>
          </cell>
          <cell r="D786" t="str">
            <v>16410</v>
          </cell>
          <cell r="E786" t="str">
            <v>Somerville Transmission - Const</v>
          </cell>
          <cell r="H786" t="str">
            <v>120</v>
          </cell>
          <cell r="I786" t="str">
            <v>TT</v>
          </cell>
          <cell r="J786">
            <v>697.68</v>
          </cell>
        </row>
        <row r="787">
          <cell r="A787" t="str">
            <v>O&amp;M</v>
          </cell>
          <cell r="C787">
            <v>16420</v>
          </cell>
          <cell r="D787" t="str">
            <v>16420</v>
          </cell>
          <cell r="E787" t="str">
            <v>Cambridge Distribution -Const</v>
          </cell>
          <cell r="H787" t="str">
            <v>120</v>
          </cell>
          <cell r="I787" t="str">
            <v>BT</v>
          </cell>
          <cell r="J787">
            <v>274.74</v>
          </cell>
          <cell r="K787">
            <v>38.909999999999997</v>
          </cell>
          <cell r="M787">
            <v>103.16</v>
          </cell>
        </row>
        <row r="788">
          <cell r="A788" t="str">
            <v>CAP</v>
          </cell>
          <cell r="C788">
            <v>16420</v>
          </cell>
          <cell r="D788" t="str">
            <v>16420</v>
          </cell>
          <cell r="E788" t="str">
            <v>Cambridge Distribution -Const</v>
          </cell>
          <cell r="H788" t="str">
            <v>120</v>
          </cell>
          <cell r="I788" t="str">
            <v>CB</v>
          </cell>
          <cell r="J788">
            <v>837.17</v>
          </cell>
          <cell r="K788">
            <v>2281.04</v>
          </cell>
          <cell r="L788">
            <v>38.729999999999997</v>
          </cell>
          <cell r="M788">
            <v>423105.2</v>
          </cell>
        </row>
        <row r="789">
          <cell r="A789" t="str">
            <v>CAP</v>
          </cell>
          <cell r="C789">
            <v>16420</v>
          </cell>
          <cell r="D789" t="str">
            <v>16420</v>
          </cell>
          <cell r="E789" t="str">
            <v>Cambridge Distribution -Const</v>
          </cell>
          <cell r="H789" t="str">
            <v>120</v>
          </cell>
          <cell r="I789" t="str">
            <v>CI</v>
          </cell>
          <cell r="J789">
            <v>96941.89</v>
          </cell>
          <cell r="K789">
            <v>24955.62</v>
          </cell>
        </row>
        <row r="790">
          <cell r="A790" t="str">
            <v>CAP</v>
          </cell>
          <cell r="C790">
            <v>16420</v>
          </cell>
          <cell r="D790" t="str">
            <v>16420</v>
          </cell>
          <cell r="E790" t="str">
            <v>Cambridge Distribution -Const</v>
          </cell>
          <cell r="H790" t="str">
            <v>120</v>
          </cell>
          <cell r="I790" t="str">
            <v>CL</v>
          </cell>
          <cell r="J790">
            <v>1902.76</v>
          </cell>
          <cell r="K790">
            <v>5209.5</v>
          </cell>
          <cell r="L790">
            <v>142.56</v>
          </cell>
        </row>
        <row r="791">
          <cell r="A791" t="str">
            <v>CAP</v>
          </cell>
          <cell r="C791">
            <v>16420</v>
          </cell>
          <cell r="D791" t="str">
            <v>16420</v>
          </cell>
          <cell r="E791" t="str">
            <v>Cambridge Distribution -Const</v>
          </cell>
          <cell r="H791" t="str">
            <v>120</v>
          </cell>
          <cell r="I791" t="str">
            <v>CT</v>
          </cell>
          <cell r="K791">
            <v>951.4</v>
          </cell>
        </row>
        <row r="792">
          <cell r="A792" t="str">
            <v>O&amp;M</v>
          </cell>
          <cell r="C792">
            <v>16420</v>
          </cell>
          <cell r="D792" t="str">
            <v>16420</v>
          </cell>
          <cell r="E792" t="str">
            <v>Cambridge Distribution -Const</v>
          </cell>
          <cell r="H792" t="str">
            <v>120</v>
          </cell>
          <cell r="I792" t="str">
            <v>LT</v>
          </cell>
          <cell r="J792">
            <v>914.95</v>
          </cell>
          <cell r="K792">
            <v>112.5</v>
          </cell>
        </row>
        <row r="793">
          <cell r="A793" t="str">
            <v>O&amp;M</v>
          </cell>
          <cell r="C793">
            <v>16420</v>
          </cell>
          <cell r="D793" t="str">
            <v>16420</v>
          </cell>
          <cell r="E793" t="str">
            <v>Cambridge Distribution -Const</v>
          </cell>
          <cell r="H793" t="str">
            <v>120</v>
          </cell>
          <cell r="I793" t="str">
            <v>TT</v>
          </cell>
          <cell r="J793">
            <v>41.55</v>
          </cell>
        </row>
        <row r="794">
          <cell r="A794" t="str">
            <v>O&amp;M</v>
          </cell>
          <cell r="C794">
            <v>16425</v>
          </cell>
          <cell r="D794" t="str">
            <v>16425</v>
          </cell>
          <cell r="E794" t="str">
            <v>Cambridge Transmission - Const</v>
          </cell>
          <cell r="H794" t="str">
            <v>120</v>
          </cell>
          <cell r="I794" t="str">
            <v>BT</v>
          </cell>
          <cell r="J794">
            <v>791.68</v>
          </cell>
          <cell r="K794">
            <v>44.09</v>
          </cell>
        </row>
        <row r="795">
          <cell r="A795" t="str">
            <v>O&amp;M</v>
          </cell>
          <cell r="C795">
            <v>16425</v>
          </cell>
          <cell r="D795" t="str">
            <v>16425</v>
          </cell>
          <cell r="E795" t="str">
            <v>OLD Cambridge Transmission - Const</v>
          </cell>
          <cell r="H795" t="str">
            <v>120</v>
          </cell>
          <cell r="I795" t="str">
            <v>BT</v>
          </cell>
          <cell r="L795">
            <v>35.5</v>
          </cell>
        </row>
        <row r="796">
          <cell r="A796" t="str">
            <v>CAP</v>
          </cell>
          <cell r="C796">
            <v>16425</v>
          </cell>
          <cell r="D796" t="str">
            <v>16425</v>
          </cell>
          <cell r="E796" t="str">
            <v>Cambridge Transmission - Const</v>
          </cell>
          <cell r="H796" t="str">
            <v>120</v>
          </cell>
          <cell r="I796" t="str">
            <v>CB</v>
          </cell>
          <cell r="J796">
            <v>583.75</v>
          </cell>
          <cell r="K796">
            <v>0</v>
          </cell>
        </row>
        <row r="797">
          <cell r="A797" t="str">
            <v>CAP</v>
          </cell>
          <cell r="C797">
            <v>16425</v>
          </cell>
          <cell r="D797" t="str">
            <v>16425</v>
          </cell>
          <cell r="E797" t="str">
            <v>Cambridge Transmission - Const</v>
          </cell>
          <cell r="H797" t="str">
            <v>120</v>
          </cell>
          <cell r="I797" t="str">
            <v>CL</v>
          </cell>
          <cell r="J797">
            <v>1326.72</v>
          </cell>
          <cell r="K797">
            <v>0</v>
          </cell>
        </row>
        <row r="798">
          <cell r="A798" t="str">
            <v>CAP</v>
          </cell>
          <cell r="C798">
            <v>16425</v>
          </cell>
          <cell r="D798" t="str">
            <v>16425</v>
          </cell>
          <cell r="E798" t="str">
            <v>Cambridge Transmission - Const</v>
          </cell>
          <cell r="H798" t="str">
            <v>120</v>
          </cell>
          <cell r="I798" t="str">
            <v>CT</v>
          </cell>
          <cell r="J798">
            <v>777.87</v>
          </cell>
          <cell r="K798">
            <v>70.849999999999994</v>
          </cell>
        </row>
        <row r="799">
          <cell r="A799" t="str">
            <v>O&amp;M</v>
          </cell>
          <cell r="C799">
            <v>16425</v>
          </cell>
          <cell r="D799" t="str">
            <v>16425</v>
          </cell>
          <cell r="E799" t="str">
            <v>Cambridge Transmission - Const</v>
          </cell>
          <cell r="H799" t="str">
            <v>120</v>
          </cell>
          <cell r="I799" t="str">
            <v>IT</v>
          </cell>
          <cell r="J799">
            <v>9.75</v>
          </cell>
        </row>
        <row r="800">
          <cell r="A800" t="str">
            <v>O&amp;M</v>
          </cell>
          <cell r="C800">
            <v>16425</v>
          </cell>
          <cell r="D800" t="str">
            <v>16425</v>
          </cell>
          <cell r="E800" t="str">
            <v>Cambridge Transmission - Const</v>
          </cell>
          <cell r="H800" t="str">
            <v>120</v>
          </cell>
          <cell r="I800" t="str">
            <v>LT</v>
          </cell>
          <cell r="J800">
            <v>2202.87</v>
          </cell>
          <cell r="K800">
            <v>147.54</v>
          </cell>
        </row>
        <row r="801">
          <cell r="A801" t="str">
            <v>O&amp;M</v>
          </cell>
          <cell r="C801">
            <v>16425</v>
          </cell>
          <cell r="D801" t="str">
            <v>16425</v>
          </cell>
          <cell r="E801" t="str">
            <v>OLD Cambridge Transmission - Const</v>
          </cell>
          <cell r="H801" t="str">
            <v>120</v>
          </cell>
          <cell r="I801" t="str">
            <v>LT</v>
          </cell>
          <cell r="L801">
            <v>101.45</v>
          </cell>
        </row>
        <row r="802">
          <cell r="A802" t="str">
            <v>O&amp;M</v>
          </cell>
          <cell r="C802">
            <v>16425</v>
          </cell>
          <cell r="D802" t="str">
            <v>16425</v>
          </cell>
          <cell r="E802" t="str">
            <v>Cambridge Transmission - Const</v>
          </cell>
          <cell r="H802" t="str">
            <v>120</v>
          </cell>
          <cell r="I802" t="str">
            <v>TT</v>
          </cell>
          <cell r="J802">
            <v>162.54</v>
          </cell>
          <cell r="K802">
            <v>107.94</v>
          </cell>
          <cell r="M802">
            <v>0</v>
          </cell>
        </row>
        <row r="803">
          <cell r="A803" t="str">
            <v>O&amp;M</v>
          </cell>
          <cell r="B803" t="str">
            <v>Andreas,Philip B</v>
          </cell>
          <cell r="C803">
            <v>16430</v>
          </cell>
          <cell r="D803" t="str">
            <v>16430</v>
          </cell>
          <cell r="E803" t="str">
            <v>Planning &amp; Scheduling South</v>
          </cell>
          <cell r="F803" t="str">
            <v>Electric Operations</v>
          </cell>
          <cell r="G803" t="str">
            <v>Planning &amp; Scheduling South</v>
          </cell>
          <cell r="H803" t="str">
            <v>120</v>
          </cell>
          <cell r="I803" t="str">
            <v>BT</v>
          </cell>
          <cell r="L803">
            <v>1895.05</v>
          </cell>
        </row>
        <row r="804">
          <cell r="A804" t="str">
            <v>O&amp;M</v>
          </cell>
          <cell r="B804" t="str">
            <v>Andreas,Philip B</v>
          </cell>
          <cell r="C804">
            <v>16430</v>
          </cell>
          <cell r="D804" t="str">
            <v>16430</v>
          </cell>
          <cell r="E804" t="str">
            <v>Construction Mgr NB, Plym, Cape</v>
          </cell>
          <cell r="F804" t="str">
            <v>Electric Operations</v>
          </cell>
          <cell r="G804" t="str">
            <v>Planning &amp; Scheduling South</v>
          </cell>
          <cell r="H804" t="str">
            <v>120</v>
          </cell>
          <cell r="I804" t="str">
            <v>IT</v>
          </cell>
          <cell r="K804">
            <v>539.5</v>
          </cell>
        </row>
        <row r="805">
          <cell r="A805" t="str">
            <v>O&amp;M</v>
          </cell>
          <cell r="B805" t="str">
            <v>Andreas,Philip B</v>
          </cell>
          <cell r="C805">
            <v>16430</v>
          </cell>
          <cell r="D805" t="str">
            <v>16430</v>
          </cell>
          <cell r="E805" t="str">
            <v>Planning &amp; Scheduling South</v>
          </cell>
          <cell r="F805" t="str">
            <v>Electric Operations</v>
          </cell>
          <cell r="G805" t="str">
            <v>Planning &amp; Scheduling South</v>
          </cell>
          <cell r="H805" t="str">
            <v>120</v>
          </cell>
          <cell r="I805" t="str">
            <v>IT</v>
          </cell>
          <cell r="L805">
            <v>1973.83</v>
          </cell>
        </row>
        <row r="806">
          <cell r="A806" t="str">
            <v>O&amp;M</v>
          </cell>
          <cell r="B806" t="str">
            <v>Andreas,Philip B</v>
          </cell>
          <cell r="C806">
            <v>16430</v>
          </cell>
          <cell r="D806" t="str">
            <v>16430</v>
          </cell>
          <cell r="E806" t="str">
            <v>Planning &amp; Scheduling South</v>
          </cell>
          <cell r="F806" t="str">
            <v>Electric Operations</v>
          </cell>
          <cell r="G806" t="str">
            <v>Planning &amp; Scheduling South</v>
          </cell>
          <cell r="H806" t="str">
            <v>120</v>
          </cell>
          <cell r="I806" t="str">
            <v>LT</v>
          </cell>
          <cell r="L806">
            <v>947.16</v>
          </cell>
        </row>
        <row r="807">
          <cell r="A807" t="str">
            <v>O&amp;M</v>
          </cell>
          <cell r="B807" t="str">
            <v>Andreas,Philip B</v>
          </cell>
          <cell r="C807">
            <v>16430</v>
          </cell>
          <cell r="D807" t="str">
            <v>16430</v>
          </cell>
          <cell r="E807" t="str">
            <v>Planning &amp; Scheduling South</v>
          </cell>
          <cell r="F807" t="str">
            <v>Electric Operations</v>
          </cell>
          <cell r="G807" t="str">
            <v>Planning &amp; Scheduling South</v>
          </cell>
          <cell r="H807" t="str">
            <v>120</v>
          </cell>
          <cell r="I807" t="str">
            <v>OT</v>
          </cell>
          <cell r="L807">
            <v>0</v>
          </cell>
        </row>
        <row r="808">
          <cell r="A808" t="str">
            <v>O&amp;M</v>
          </cell>
          <cell r="B808" t="str">
            <v>Andreas,Philip B</v>
          </cell>
          <cell r="C808">
            <v>16430</v>
          </cell>
          <cell r="D808" t="str">
            <v>16430</v>
          </cell>
          <cell r="E808" t="str">
            <v>Planning &amp; Scheduling South</v>
          </cell>
          <cell r="F808" t="str">
            <v>Electric Operations</v>
          </cell>
          <cell r="G808" t="str">
            <v>Planning &amp; Scheduling South</v>
          </cell>
          <cell r="H808" t="str">
            <v>120</v>
          </cell>
          <cell r="I808" t="str">
            <v>TT</v>
          </cell>
          <cell r="L808">
            <v>0</v>
          </cell>
        </row>
        <row r="809">
          <cell r="A809" t="str">
            <v>O&amp;M</v>
          </cell>
          <cell r="C809">
            <v>16435</v>
          </cell>
          <cell r="D809" t="str">
            <v>16435</v>
          </cell>
          <cell r="E809" t="str">
            <v>Distribution  Construction New Bedford</v>
          </cell>
          <cell r="H809" t="str">
            <v>120</v>
          </cell>
          <cell r="I809" t="str">
            <v>IT</v>
          </cell>
          <cell r="J809">
            <v>2019.75</v>
          </cell>
        </row>
        <row r="810">
          <cell r="A810" t="str">
            <v>O&amp;M</v>
          </cell>
          <cell r="C810">
            <v>16440</v>
          </cell>
          <cell r="D810" t="str">
            <v>16440</v>
          </cell>
          <cell r="E810" t="str">
            <v>Distribution  Construction  Plymouth</v>
          </cell>
          <cell r="H810" t="str">
            <v>120</v>
          </cell>
          <cell r="I810" t="str">
            <v>BT</v>
          </cell>
          <cell r="J810">
            <v>19.41</v>
          </cell>
        </row>
        <row r="811">
          <cell r="A811" t="str">
            <v>CAP</v>
          </cell>
          <cell r="C811">
            <v>16440</v>
          </cell>
          <cell r="D811" t="str">
            <v>16440</v>
          </cell>
          <cell r="E811" t="str">
            <v>Distribution  Construction  Plymouth</v>
          </cell>
          <cell r="H811" t="str">
            <v>120</v>
          </cell>
          <cell r="I811" t="str">
            <v>CB</v>
          </cell>
          <cell r="J811">
            <v>98.6</v>
          </cell>
        </row>
        <row r="812">
          <cell r="A812" t="str">
            <v>CAP</v>
          </cell>
          <cell r="C812">
            <v>16440</v>
          </cell>
          <cell r="D812" t="str">
            <v>16440</v>
          </cell>
          <cell r="E812" t="str">
            <v>Distribution  Construction  Plymouth</v>
          </cell>
          <cell r="H812" t="str">
            <v>120</v>
          </cell>
          <cell r="I812" t="str">
            <v>CL</v>
          </cell>
          <cell r="J812">
            <v>224.08</v>
          </cell>
          <cell r="M812">
            <v>592.83000000000004</v>
          </cell>
        </row>
        <row r="813">
          <cell r="A813" t="str">
            <v>O&amp;M</v>
          </cell>
          <cell r="C813">
            <v>16440</v>
          </cell>
          <cell r="D813" t="str">
            <v>16440</v>
          </cell>
          <cell r="E813" t="str">
            <v>Distribution  Construction  Plymouth</v>
          </cell>
          <cell r="H813" t="str">
            <v>120</v>
          </cell>
          <cell r="I813" t="str">
            <v>IT</v>
          </cell>
          <cell r="J813">
            <v>2019.85</v>
          </cell>
        </row>
        <row r="814">
          <cell r="A814" t="str">
            <v>O&amp;M</v>
          </cell>
          <cell r="C814">
            <v>16440</v>
          </cell>
          <cell r="D814" t="str">
            <v>16440</v>
          </cell>
          <cell r="E814" t="str">
            <v>Distribution  Construction  Plymouth</v>
          </cell>
          <cell r="H814" t="str">
            <v>120</v>
          </cell>
          <cell r="I814" t="str">
            <v>LT</v>
          </cell>
          <cell r="J814">
            <v>58.3</v>
          </cell>
        </row>
        <row r="815">
          <cell r="A815" t="str">
            <v>O&amp;M</v>
          </cell>
          <cell r="C815">
            <v>16440</v>
          </cell>
          <cell r="D815" t="str">
            <v>16440</v>
          </cell>
          <cell r="E815" t="str">
            <v>Distribution  Construction  Plymouth</v>
          </cell>
          <cell r="H815" t="str">
            <v>120</v>
          </cell>
          <cell r="I815" t="str">
            <v>TT</v>
          </cell>
          <cell r="K815">
            <v>162.4</v>
          </cell>
        </row>
        <row r="816">
          <cell r="A816" t="str">
            <v>O&amp;M</v>
          </cell>
          <cell r="C816">
            <v>16445</v>
          </cell>
          <cell r="D816" t="str">
            <v>16445</v>
          </cell>
          <cell r="E816" t="str">
            <v>Distribution  Construction Cape and Vineyard</v>
          </cell>
          <cell r="H816" t="str">
            <v>120</v>
          </cell>
          <cell r="I816" t="str">
            <v>BT</v>
          </cell>
        </row>
        <row r="817">
          <cell r="A817" t="str">
            <v>O&amp;M</v>
          </cell>
          <cell r="C817">
            <v>16445</v>
          </cell>
          <cell r="D817" t="str">
            <v>16445</v>
          </cell>
          <cell r="E817" t="str">
            <v>Distribution  Construction Cape and Vineyard</v>
          </cell>
          <cell r="H817" t="str">
            <v>120</v>
          </cell>
          <cell r="I817" t="str">
            <v>IT</v>
          </cell>
          <cell r="J817">
            <v>240</v>
          </cell>
        </row>
        <row r="818">
          <cell r="A818" t="str">
            <v>O&amp;M</v>
          </cell>
          <cell r="C818">
            <v>16445</v>
          </cell>
          <cell r="D818" t="str">
            <v>16445</v>
          </cell>
          <cell r="E818" t="str">
            <v>Distribution  Construction Cape and Vineyard</v>
          </cell>
          <cell r="H818" t="str">
            <v>120</v>
          </cell>
          <cell r="I818" t="str">
            <v>LT</v>
          </cell>
        </row>
        <row r="819">
          <cell r="A819" t="str">
            <v>O&amp;M</v>
          </cell>
          <cell r="C819">
            <v>16450</v>
          </cell>
          <cell r="D819" t="str">
            <v>16450</v>
          </cell>
          <cell r="E819" t="str">
            <v>Transmission Construction New Bedford</v>
          </cell>
          <cell r="H819" t="str">
            <v>120</v>
          </cell>
          <cell r="I819" t="str">
            <v>BT</v>
          </cell>
          <cell r="J819">
            <v>100.27</v>
          </cell>
        </row>
        <row r="820">
          <cell r="A820" t="str">
            <v>CAP</v>
          </cell>
          <cell r="C820">
            <v>16450</v>
          </cell>
          <cell r="D820" t="str">
            <v>16450</v>
          </cell>
          <cell r="E820" t="str">
            <v>Transmission Construction New Bedford</v>
          </cell>
          <cell r="H820" t="str">
            <v>120</v>
          </cell>
          <cell r="I820" t="str">
            <v>CB</v>
          </cell>
          <cell r="J820">
            <v>3962.09</v>
          </cell>
          <cell r="K820">
            <v>2691.44</v>
          </cell>
          <cell r="L820">
            <v>110.28</v>
          </cell>
        </row>
        <row r="821">
          <cell r="A821" t="str">
            <v>CAP</v>
          </cell>
          <cell r="C821">
            <v>16450</v>
          </cell>
          <cell r="D821" t="str">
            <v>16450</v>
          </cell>
          <cell r="E821" t="str">
            <v>Transmission Construction New Bedford</v>
          </cell>
          <cell r="H821" t="str">
            <v>120</v>
          </cell>
          <cell r="I821" t="str">
            <v>CI</v>
          </cell>
          <cell r="J821">
            <v>54.07</v>
          </cell>
          <cell r="L821">
            <v>9.25</v>
          </cell>
        </row>
        <row r="822">
          <cell r="A822" t="str">
            <v>CAP</v>
          </cell>
          <cell r="C822">
            <v>16450</v>
          </cell>
          <cell r="D822" t="str">
            <v>16450</v>
          </cell>
          <cell r="E822" t="str">
            <v>Transmission Construction New Bedford</v>
          </cell>
          <cell r="H822" t="str">
            <v>120</v>
          </cell>
          <cell r="I822" t="str">
            <v>CL</v>
          </cell>
          <cell r="J822">
            <v>9004.89</v>
          </cell>
          <cell r="K822">
            <v>6117.05</v>
          </cell>
          <cell r="L822">
            <v>250.62</v>
          </cell>
        </row>
        <row r="823">
          <cell r="A823" t="str">
            <v>CAP</v>
          </cell>
          <cell r="C823">
            <v>16450</v>
          </cell>
          <cell r="D823" t="str">
            <v>16450</v>
          </cell>
          <cell r="E823" t="str">
            <v>Transmission Construction New Bedford</v>
          </cell>
          <cell r="H823" t="str">
            <v>120</v>
          </cell>
          <cell r="I823" t="str">
            <v>CM</v>
          </cell>
          <cell r="L823">
            <v>900.8</v>
          </cell>
        </row>
        <row r="824">
          <cell r="A824" t="str">
            <v>CAP</v>
          </cell>
          <cell r="C824">
            <v>16450</v>
          </cell>
          <cell r="D824" t="str">
            <v>16450</v>
          </cell>
          <cell r="E824" t="str">
            <v>Transmission Construction New Bedford</v>
          </cell>
          <cell r="H824" t="str">
            <v>120</v>
          </cell>
          <cell r="I824" t="str">
            <v>CT</v>
          </cell>
          <cell r="J824">
            <v>4028.62</v>
          </cell>
          <cell r="K824">
            <v>705.57</v>
          </cell>
        </row>
        <row r="825">
          <cell r="A825" t="str">
            <v>O&amp;M</v>
          </cell>
          <cell r="C825">
            <v>16450</v>
          </cell>
          <cell r="D825" t="str">
            <v>16450</v>
          </cell>
          <cell r="E825" t="str">
            <v>Transmission Construction New Bedford</v>
          </cell>
          <cell r="H825" t="str">
            <v>120</v>
          </cell>
          <cell r="I825" t="str">
            <v>LT</v>
          </cell>
          <cell r="J825">
            <v>286.48</v>
          </cell>
        </row>
        <row r="826">
          <cell r="A826" t="str">
            <v>O&amp;M</v>
          </cell>
          <cell r="C826">
            <v>16450</v>
          </cell>
          <cell r="D826" t="str">
            <v>16450</v>
          </cell>
          <cell r="E826" t="str">
            <v>Transmission Construction New Bedford</v>
          </cell>
          <cell r="H826" t="str">
            <v>120</v>
          </cell>
          <cell r="I826" t="str">
            <v>TT</v>
          </cell>
          <cell r="J826">
            <v>429.72</v>
          </cell>
        </row>
        <row r="827">
          <cell r="A827" t="str">
            <v>O&amp;M</v>
          </cell>
          <cell r="C827">
            <v>16465</v>
          </cell>
          <cell r="D827" t="str">
            <v>16465</v>
          </cell>
          <cell r="E827" t="str">
            <v>Construction Mgr Fram, Wlp, Wlt</v>
          </cell>
          <cell r="H827" t="str">
            <v>120</v>
          </cell>
          <cell r="I827" t="str">
            <v>BT</v>
          </cell>
          <cell r="J827">
            <v>54644.51</v>
          </cell>
          <cell r="K827">
            <v>5194.04</v>
          </cell>
        </row>
        <row r="828">
          <cell r="A828" t="str">
            <v>O&amp;M</v>
          </cell>
          <cell r="C828">
            <v>16465</v>
          </cell>
          <cell r="D828" t="str">
            <v>16465</v>
          </cell>
          <cell r="E828" t="str">
            <v>OLD Construction Mgr Fram, Wlp, Wlt</v>
          </cell>
          <cell r="H828" t="str">
            <v>120</v>
          </cell>
          <cell r="I828" t="str">
            <v>BT</v>
          </cell>
          <cell r="L828">
            <v>-20.29</v>
          </cell>
        </row>
        <row r="829">
          <cell r="A829" t="str">
            <v>CAP</v>
          </cell>
          <cell r="C829">
            <v>16465</v>
          </cell>
          <cell r="D829" t="str">
            <v>16465</v>
          </cell>
          <cell r="E829" t="str">
            <v>Construction Mgr Fram, Wlp, Wlt</v>
          </cell>
          <cell r="H829" t="str">
            <v>120</v>
          </cell>
          <cell r="I829" t="str">
            <v>CB</v>
          </cell>
          <cell r="J829">
            <v>33408.019999999997</v>
          </cell>
          <cell r="K829">
            <v>3362.2</v>
          </cell>
        </row>
        <row r="830">
          <cell r="A830" t="str">
            <v>CAP</v>
          </cell>
          <cell r="C830">
            <v>16465</v>
          </cell>
          <cell r="D830" t="str">
            <v>16465</v>
          </cell>
          <cell r="E830" t="str">
            <v>Construction Mgr Fram, Wlp, Wlt</v>
          </cell>
          <cell r="H830" t="str">
            <v>120</v>
          </cell>
          <cell r="I830" t="str">
            <v>CI</v>
          </cell>
          <cell r="J830">
            <v>5242.43</v>
          </cell>
        </row>
        <row r="831">
          <cell r="A831" t="str">
            <v>CAP</v>
          </cell>
          <cell r="C831">
            <v>16465</v>
          </cell>
          <cell r="D831" t="str">
            <v>16465</v>
          </cell>
          <cell r="E831" t="str">
            <v>Construction Mgr Fram, Wlp, Wlt</v>
          </cell>
          <cell r="H831" t="str">
            <v>120</v>
          </cell>
          <cell r="I831" t="str">
            <v>CL</v>
          </cell>
          <cell r="J831">
            <v>75397.77</v>
          </cell>
          <cell r="K831">
            <v>7641.82</v>
          </cell>
          <cell r="M831">
            <v>794.13</v>
          </cell>
        </row>
        <row r="832">
          <cell r="A832" t="str">
            <v>CAP</v>
          </cell>
          <cell r="C832">
            <v>16465</v>
          </cell>
          <cell r="D832" t="str">
            <v>16465</v>
          </cell>
          <cell r="E832" t="str">
            <v>Construction Mgr Fram, Wlp, Wlt</v>
          </cell>
          <cell r="H832" t="str">
            <v>120</v>
          </cell>
          <cell r="I832" t="str">
            <v>CT</v>
          </cell>
          <cell r="J832">
            <v>5578.52</v>
          </cell>
          <cell r="K832">
            <v>305.67</v>
          </cell>
        </row>
        <row r="833">
          <cell r="A833" t="str">
            <v>O&amp;M</v>
          </cell>
          <cell r="C833">
            <v>16465</v>
          </cell>
          <cell r="D833" t="str">
            <v>16465</v>
          </cell>
          <cell r="E833" t="str">
            <v>Construction Mgr Fram, Wlp, Wlt</v>
          </cell>
          <cell r="H833" t="str">
            <v>120</v>
          </cell>
          <cell r="I833" t="str">
            <v>IT</v>
          </cell>
          <cell r="J833">
            <v>17146.13</v>
          </cell>
          <cell r="K833">
            <v>676.07</v>
          </cell>
        </row>
        <row r="834">
          <cell r="A834" t="str">
            <v>O&amp;M</v>
          </cell>
          <cell r="C834">
            <v>16465</v>
          </cell>
          <cell r="D834" t="str">
            <v>16465</v>
          </cell>
          <cell r="E834" t="str">
            <v>Construction Mgr Fram, Wlp, Wlt</v>
          </cell>
          <cell r="H834" t="str">
            <v>120</v>
          </cell>
          <cell r="I834" t="str">
            <v>LT</v>
          </cell>
          <cell r="J834">
            <v>158728.44</v>
          </cell>
          <cell r="K834">
            <v>14795.98</v>
          </cell>
        </row>
        <row r="835">
          <cell r="A835" t="str">
            <v>O&amp;M</v>
          </cell>
          <cell r="C835">
            <v>16465</v>
          </cell>
          <cell r="D835" t="str">
            <v>16465</v>
          </cell>
          <cell r="E835" t="str">
            <v>OLD Construction Mgr Fram, Wlp, Wlt</v>
          </cell>
          <cell r="H835" t="str">
            <v>120</v>
          </cell>
          <cell r="I835" t="str">
            <v>LT</v>
          </cell>
          <cell r="L835">
            <v>0</v>
          </cell>
        </row>
        <row r="836">
          <cell r="A836" t="str">
            <v>O&amp;M</v>
          </cell>
          <cell r="C836">
            <v>16465</v>
          </cell>
          <cell r="D836" t="str">
            <v>16465</v>
          </cell>
          <cell r="E836" t="str">
            <v>Construction Mgr Fram, Wlp, Wlt</v>
          </cell>
          <cell r="H836" t="str">
            <v>120</v>
          </cell>
          <cell r="I836" t="str">
            <v>MT</v>
          </cell>
          <cell r="J836">
            <v>2740.6</v>
          </cell>
          <cell r="K836">
            <v>5550.94</v>
          </cell>
        </row>
        <row r="837">
          <cell r="A837" t="str">
            <v>O&amp;M</v>
          </cell>
          <cell r="C837">
            <v>16465</v>
          </cell>
          <cell r="D837" t="str">
            <v>16465</v>
          </cell>
          <cell r="E837" t="str">
            <v>Construction Mgr Fram, Wlp, Wlt</v>
          </cell>
          <cell r="H837" t="str">
            <v>120</v>
          </cell>
          <cell r="I837" t="str">
            <v>OT</v>
          </cell>
          <cell r="J837">
            <v>56118.62</v>
          </cell>
          <cell r="K837">
            <v>105.05</v>
          </cell>
        </row>
        <row r="838">
          <cell r="A838" t="str">
            <v>O&amp;M</v>
          </cell>
          <cell r="C838">
            <v>16465</v>
          </cell>
          <cell r="D838" t="str">
            <v>16465</v>
          </cell>
          <cell r="E838" t="str">
            <v>Construction Mgr Fram, Wlp, Wlt</v>
          </cell>
          <cell r="H838" t="str">
            <v>120</v>
          </cell>
          <cell r="I838" t="str">
            <v>TT</v>
          </cell>
          <cell r="J838">
            <v>7444.49</v>
          </cell>
          <cell r="K838">
            <v>2766.49</v>
          </cell>
        </row>
        <row r="839">
          <cell r="A839" t="str">
            <v>O&amp;M</v>
          </cell>
          <cell r="C839">
            <v>16465</v>
          </cell>
          <cell r="D839" t="str">
            <v>16465</v>
          </cell>
          <cell r="E839" t="str">
            <v>OLD Construction Mgr Fram, Wlp, Wlt</v>
          </cell>
          <cell r="H839" t="str">
            <v>120</v>
          </cell>
          <cell r="I839" t="str">
            <v>TT</v>
          </cell>
          <cell r="L839">
            <v>0</v>
          </cell>
        </row>
        <row r="840">
          <cell r="A840" t="str">
            <v>O&amp;M</v>
          </cell>
          <cell r="B840" t="str">
            <v>Barsamian, Peter A</v>
          </cell>
          <cell r="C840">
            <v>16470</v>
          </cell>
          <cell r="D840" t="str">
            <v>16470</v>
          </cell>
          <cell r="E840" t="str">
            <v>Distribution Construction Framingham</v>
          </cell>
          <cell r="F840" t="str">
            <v>Customer Care</v>
          </cell>
          <cell r="G840" t="str">
            <v>New Customer-OLD</v>
          </cell>
          <cell r="H840" t="str">
            <v>120</v>
          </cell>
          <cell r="I840" t="str">
            <v>BT</v>
          </cell>
          <cell r="J840">
            <v>10020.73</v>
          </cell>
        </row>
        <row r="841">
          <cell r="A841" t="str">
            <v>O&amp;M</v>
          </cell>
          <cell r="B841" t="str">
            <v>Barsamian, Peter A</v>
          </cell>
          <cell r="C841">
            <v>16470</v>
          </cell>
          <cell r="D841" t="str">
            <v>16470</v>
          </cell>
          <cell r="E841" t="str">
            <v>New Customer West</v>
          </cell>
          <cell r="F841" t="str">
            <v>Customer Care</v>
          </cell>
          <cell r="G841" t="str">
            <v>New Customer-OLD</v>
          </cell>
          <cell r="H841" t="str">
            <v>120</v>
          </cell>
          <cell r="I841" t="str">
            <v>BT</v>
          </cell>
          <cell r="L841">
            <v>140.74</v>
          </cell>
        </row>
        <row r="842">
          <cell r="A842" t="str">
            <v>CAP</v>
          </cell>
          <cell r="B842" t="str">
            <v>Barsamian, Peter A</v>
          </cell>
          <cell r="C842">
            <v>16470</v>
          </cell>
          <cell r="D842" t="str">
            <v>16470</v>
          </cell>
          <cell r="E842" t="str">
            <v>Distribution Construction Framingham</v>
          </cell>
          <cell r="F842" t="str">
            <v>Customer Care</v>
          </cell>
          <cell r="G842" t="str">
            <v>New Customer-OLD</v>
          </cell>
          <cell r="H842" t="str">
            <v>120</v>
          </cell>
          <cell r="I842" t="str">
            <v>CB</v>
          </cell>
          <cell r="J842">
            <v>127979.05</v>
          </cell>
        </row>
        <row r="843">
          <cell r="A843" t="str">
            <v>CAP</v>
          </cell>
          <cell r="B843" t="str">
            <v>Barsamian, Peter A</v>
          </cell>
          <cell r="C843">
            <v>16470</v>
          </cell>
          <cell r="D843" t="str">
            <v>16470</v>
          </cell>
          <cell r="E843" t="str">
            <v>Elec Op Cust Connect Regn West</v>
          </cell>
          <cell r="F843" t="str">
            <v>Customer Care</v>
          </cell>
          <cell r="G843" t="str">
            <v>New Customer-OLD</v>
          </cell>
          <cell r="H843" t="str">
            <v>120</v>
          </cell>
          <cell r="I843" t="str">
            <v>CB</v>
          </cell>
          <cell r="K843">
            <v>3122.6</v>
          </cell>
        </row>
        <row r="844">
          <cell r="A844" t="str">
            <v>CAP</v>
          </cell>
          <cell r="B844" t="str">
            <v>Barsamian, Peter A</v>
          </cell>
          <cell r="C844">
            <v>16470</v>
          </cell>
          <cell r="D844" t="str">
            <v>16470</v>
          </cell>
          <cell r="E844" t="str">
            <v>New Customer West</v>
          </cell>
          <cell r="F844" t="str">
            <v>Customer Care</v>
          </cell>
          <cell r="G844" t="str">
            <v>New Customer-OLD</v>
          </cell>
          <cell r="H844" t="str">
            <v>120</v>
          </cell>
          <cell r="I844" t="str">
            <v>CB</v>
          </cell>
          <cell r="L844">
            <v>161384.17000000001</v>
          </cell>
          <cell r="M844">
            <v>1621769.25</v>
          </cell>
        </row>
        <row r="845">
          <cell r="A845" t="str">
            <v>CAP</v>
          </cell>
          <cell r="B845" t="str">
            <v>Barsamian, Peter A</v>
          </cell>
          <cell r="C845">
            <v>16470</v>
          </cell>
          <cell r="D845" t="str">
            <v>16470</v>
          </cell>
          <cell r="E845" t="str">
            <v>Distribution Construction Framingham</v>
          </cell>
          <cell r="F845" t="str">
            <v>Customer Care</v>
          </cell>
          <cell r="G845" t="str">
            <v>New Customer-OLD</v>
          </cell>
          <cell r="H845" t="str">
            <v>120</v>
          </cell>
          <cell r="I845" t="str">
            <v>CI</v>
          </cell>
          <cell r="J845">
            <v>549665.06999999995</v>
          </cell>
        </row>
        <row r="846">
          <cell r="A846" t="str">
            <v>CAP</v>
          </cell>
          <cell r="B846" t="str">
            <v>Barsamian, Peter A</v>
          </cell>
          <cell r="C846">
            <v>16470</v>
          </cell>
          <cell r="D846" t="str">
            <v>16470</v>
          </cell>
          <cell r="E846" t="str">
            <v>Elec Op Cust Connect Regn West</v>
          </cell>
          <cell r="F846" t="str">
            <v>Customer Care</v>
          </cell>
          <cell r="G846" t="str">
            <v>New Customer-OLD</v>
          </cell>
          <cell r="H846" t="str">
            <v>120</v>
          </cell>
          <cell r="I846" t="str">
            <v>CI</v>
          </cell>
          <cell r="K846">
            <v>-34678.5</v>
          </cell>
        </row>
        <row r="847">
          <cell r="A847" t="str">
            <v>CAP</v>
          </cell>
          <cell r="B847" t="str">
            <v>Barsamian, Peter A</v>
          </cell>
          <cell r="C847">
            <v>16470</v>
          </cell>
          <cell r="D847" t="str">
            <v>16470</v>
          </cell>
          <cell r="E847" t="str">
            <v>New Customer West</v>
          </cell>
          <cell r="F847" t="str">
            <v>Customer Care</v>
          </cell>
          <cell r="G847" t="str">
            <v>New Customer-OLD</v>
          </cell>
          <cell r="H847" t="str">
            <v>120</v>
          </cell>
          <cell r="I847" t="str">
            <v>CI</v>
          </cell>
          <cell r="L847">
            <v>58908.15</v>
          </cell>
          <cell r="M847">
            <v>0</v>
          </cell>
        </row>
        <row r="848">
          <cell r="A848" t="str">
            <v>CAP</v>
          </cell>
          <cell r="B848" t="str">
            <v>Barsamian, Peter A</v>
          </cell>
          <cell r="C848">
            <v>16470</v>
          </cell>
          <cell r="D848" t="str">
            <v>16470</v>
          </cell>
          <cell r="E848" t="str">
            <v>Distribution Construction Framingham</v>
          </cell>
          <cell r="F848" t="str">
            <v>Customer Care</v>
          </cell>
          <cell r="G848" t="str">
            <v>New Customer-OLD</v>
          </cell>
          <cell r="H848" t="str">
            <v>120</v>
          </cell>
          <cell r="I848" t="str">
            <v>CL</v>
          </cell>
          <cell r="J848">
            <v>288786.7</v>
          </cell>
          <cell r="M848">
            <v>407.5</v>
          </cell>
        </row>
        <row r="849">
          <cell r="A849" t="str">
            <v>CAP</v>
          </cell>
          <cell r="B849" t="str">
            <v>Barsamian, Peter A</v>
          </cell>
          <cell r="C849">
            <v>16470</v>
          </cell>
          <cell r="D849" t="str">
            <v>16470</v>
          </cell>
          <cell r="E849" t="str">
            <v>Elec Op Cust Connect Regn West</v>
          </cell>
          <cell r="F849" t="str">
            <v>Customer Care</v>
          </cell>
          <cell r="G849" t="str">
            <v>New Customer-OLD</v>
          </cell>
          <cell r="H849" t="str">
            <v>120</v>
          </cell>
          <cell r="I849" t="str">
            <v>CL</v>
          </cell>
          <cell r="K849">
            <v>7096.63</v>
          </cell>
        </row>
        <row r="850">
          <cell r="A850" t="str">
            <v>CAP</v>
          </cell>
          <cell r="B850" t="str">
            <v>Barsamian, Peter A</v>
          </cell>
          <cell r="C850">
            <v>16470</v>
          </cell>
          <cell r="D850" t="str">
            <v>16470</v>
          </cell>
          <cell r="E850" t="str">
            <v>New Customer West</v>
          </cell>
          <cell r="F850" t="str">
            <v>Customer Care</v>
          </cell>
          <cell r="G850" t="str">
            <v>New Customer-OLD</v>
          </cell>
          <cell r="H850" t="str">
            <v>120</v>
          </cell>
          <cell r="I850" t="str">
            <v>CL</v>
          </cell>
          <cell r="L850">
            <v>378924.29</v>
          </cell>
        </row>
        <row r="851">
          <cell r="A851" t="str">
            <v>CAP</v>
          </cell>
          <cell r="B851" t="str">
            <v>Barsamian, Peter A</v>
          </cell>
          <cell r="C851">
            <v>16470</v>
          </cell>
          <cell r="D851" t="str">
            <v>16470</v>
          </cell>
          <cell r="E851" t="str">
            <v>Distribution Construction Framingham</v>
          </cell>
          <cell r="F851" t="str">
            <v>Customer Care</v>
          </cell>
          <cell r="G851" t="str">
            <v>New Customer-OLD</v>
          </cell>
          <cell r="H851" t="str">
            <v>120</v>
          </cell>
          <cell r="I851" t="str">
            <v>CM</v>
          </cell>
          <cell r="J851">
            <v>112583.46</v>
          </cell>
        </row>
        <row r="852">
          <cell r="A852" t="str">
            <v>CAP</v>
          </cell>
          <cell r="B852" t="str">
            <v>Barsamian, Peter A</v>
          </cell>
          <cell r="C852">
            <v>16470</v>
          </cell>
          <cell r="D852" t="str">
            <v>16470</v>
          </cell>
          <cell r="E852" t="str">
            <v>Elec Op Cust Connect Regn West</v>
          </cell>
          <cell r="F852" t="str">
            <v>Customer Care</v>
          </cell>
          <cell r="G852" t="str">
            <v>New Customer-OLD</v>
          </cell>
          <cell r="H852" t="str">
            <v>120</v>
          </cell>
          <cell r="I852" t="str">
            <v>CM</v>
          </cell>
          <cell r="K852">
            <v>4331.13</v>
          </cell>
        </row>
        <row r="853">
          <cell r="A853" t="str">
            <v>CAP</v>
          </cell>
          <cell r="B853" t="str">
            <v>Barsamian, Peter A</v>
          </cell>
          <cell r="C853">
            <v>16470</v>
          </cell>
          <cell r="D853" t="str">
            <v>16470</v>
          </cell>
          <cell r="E853" t="str">
            <v>New Customer West</v>
          </cell>
          <cell r="F853" t="str">
            <v>Customer Care</v>
          </cell>
          <cell r="G853" t="str">
            <v>New Customer-OLD</v>
          </cell>
          <cell r="H853" t="str">
            <v>120</v>
          </cell>
          <cell r="I853" t="str">
            <v>CM</v>
          </cell>
          <cell r="M853">
            <v>130.4</v>
          </cell>
        </row>
        <row r="854">
          <cell r="A854" t="str">
            <v>CAP</v>
          </cell>
          <cell r="B854" t="str">
            <v>Barsamian, Peter A</v>
          </cell>
          <cell r="C854">
            <v>16470</v>
          </cell>
          <cell r="D854" t="str">
            <v>16470</v>
          </cell>
          <cell r="E854" t="str">
            <v>Distribution Construction Framingham</v>
          </cell>
          <cell r="F854" t="str">
            <v>Customer Care</v>
          </cell>
          <cell r="G854" t="str">
            <v>New Customer-OLD</v>
          </cell>
          <cell r="H854" t="str">
            <v>120</v>
          </cell>
          <cell r="I854" t="str">
            <v>CO</v>
          </cell>
          <cell r="J854">
            <v>5101.1400000000003</v>
          </cell>
          <cell r="M854">
            <v>1252.92</v>
          </cell>
        </row>
        <row r="855">
          <cell r="A855" t="str">
            <v>CAP</v>
          </cell>
          <cell r="B855" t="str">
            <v>Barsamian, Peter A</v>
          </cell>
          <cell r="C855">
            <v>16470</v>
          </cell>
          <cell r="D855" t="str">
            <v>16470</v>
          </cell>
          <cell r="E855" t="str">
            <v>Distribution Construction Framingham</v>
          </cell>
          <cell r="F855" t="str">
            <v>Customer Care</v>
          </cell>
          <cell r="G855" t="str">
            <v>New Customer-OLD</v>
          </cell>
          <cell r="H855" t="str">
            <v>120</v>
          </cell>
          <cell r="I855" t="str">
            <v>CT</v>
          </cell>
          <cell r="J855">
            <v>204078.07</v>
          </cell>
        </row>
        <row r="856">
          <cell r="A856" t="str">
            <v>CAP</v>
          </cell>
          <cell r="B856" t="str">
            <v>Barsamian, Peter A</v>
          </cell>
          <cell r="C856">
            <v>16470</v>
          </cell>
          <cell r="D856" t="str">
            <v>16470</v>
          </cell>
          <cell r="E856" t="str">
            <v>Elec Op Cust Connect Regn West</v>
          </cell>
          <cell r="F856" t="str">
            <v>Customer Care</v>
          </cell>
          <cell r="G856" t="str">
            <v>New Customer-OLD</v>
          </cell>
          <cell r="H856" t="str">
            <v>120</v>
          </cell>
          <cell r="I856" t="str">
            <v>CT</v>
          </cell>
          <cell r="K856">
            <v>1708.37</v>
          </cell>
        </row>
        <row r="857">
          <cell r="A857" t="str">
            <v>CAP</v>
          </cell>
          <cell r="B857" t="str">
            <v>Barsamian, Peter A</v>
          </cell>
          <cell r="C857">
            <v>16470</v>
          </cell>
          <cell r="D857" t="str">
            <v>16470</v>
          </cell>
          <cell r="E857" t="str">
            <v>New Customer West</v>
          </cell>
          <cell r="F857" t="str">
            <v>Customer Care</v>
          </cell>
          <cell r="G857" t="str">
            <v>New Customer-OLD</v>
          </cell>
          <cell r="H857" t="str">
            <v>120</v>
          </cell>
          <cell r="I857" t="str">
            <v>CT</v>
          </cell>
          <cell r="L857">
            <v>22029.48</v>
          </cell>
        </row>
        <row r="858">
          <cell r="A858" t="str">
            <v>O&amp;M</v>
          </cell>
          <cell r="B858" t="str">
            <v>Barsamian, Peter A</v>
          </cell>
          <cell r="C858">
            <v>16470</v>
          </cell>
          <cell r="D858" t="str">
            <v>16470</v>
          </cell>
          <cell r="E858" t="str">
            <v>Distribution Construction Framingham</v>
          </cell>
          <cell r="F858" t="str">
            <v>Customer Care</v>
          </cell>
          <cell r="G858" t="str">
            <v>New Customer-OLD</v>
          </cell>
          <cell r="H858" t="str">
            <v>120</v>
          </cell>
          <cell r="I858" t="str">
            <v>IT</v>
          </cell>
          <cell r="J858">
            <v>8164.29</v>
          </cell>
          <cell r="K858">
            <v>205.4</v>
          </cell>
        </row>
        <row r="859">
          <cell r="A859" t="str">
            <v>O&amp;M</v>
          </cell>
          <cell r="B859" t="str">
            <v>Barsamian, Peter A</v>
          </cell>
          <cell r="C859">
            <v>16470</v>
          </cell>
          <cell r="D859" t="str">
            <v>16470</v>
          </cell>
          <cell r="E859" t="str">
            <v>New Customer West</v>
          </cell>
          <cell r="F859" t="str">
            <v>Customer Care</v>
          </cell>
          <cell r="G859" t="str">
            <v>New Customer-OLD</v>
          </cell>
          <cell r="H859" t="str">
            <v>120</v>
          </cell>
          <cell r="I859" t="str">
            <v>IT</v>
          </cell>
          <cell r="L859">
            <v>22795.67</v>
          </cell>
        </row>
        <row r="860">
          <cell r="A860" t="str">
            <v>O&amp;M</v>
          </cell>
          <cell r="B860" t="str">
            <v>Barsamian, Peter A</v>
          </cell>
          <cell r="C860">
            <v>16470</v>
          </cell>
          <cell r="D860" t="str">
            <v>16470</v>
          </cell>
          <cell r="E860" t="str">
            <v>Distribution Construction Framingham</v>
          </cell>
          <cell r="F860" t="str">
            <v>Customer Care</v>
          </cell>
          <cell r="G860" t="str">
            <v>New Customer-OLD</v>
          </cell>
          <cell r="H860" t="str">
            <v>120</v>
          </cell>
          <cell r="I860" t="str">
            <v>LT</v>
          </cell>
          <cell r="J860">
            <v>28332.04</v>
          </cell>
        </row>
        <row r="861">
          <cell r="A861" t="str">
            <v>O&amp;M</v>
          </cell>
          <cell r="B861" t="str">
            <v>Barsamian, Peter A</v>
          </cell>
          <cell r="C861">
            <v>16470</v>
          </cell>
          <cell r="D861" t="str">
            <v>16470</v>
          </cell>
          <cell r="E861" t="str">
            <v>New Customer West</v>
          </cell>
          <cell r="F861" t="str">
            <v>Customer Care</v>
          </cell>
          <cell r="G861" t="str">
            <v>New Customer-OLD</v>
          </cell>
          <cell r="H861" t="str">
            <v>120</v>
          </cell>
          <cell r="I861" t="str">
            <v>LT</v>
          </cell>
          <cell r="L861">
            <v>402.13</v>
          </cell>
          <cell r="M861">
            <v>13495.79</v>
          </cell>
        </row>
        <row r="862">
          <cell r="A862" t="str">
            <v>O&amp;M</v>
          </cell>
          <cell r="B862" t="str">
            <v>Barsamian, Peter A</v>
          </cell>
          <cell r="C862">
            <v>16470</v>
          </cell>
          <cell r="D862" t="str">
            <v>16470</v>
          </cell>
          <cell r="E862" t="str">
            <v>Distribution Construction Framingham</v>
          </cell>
          <cell r="F862" t="str">
            <v>Customer Care</v>
          </cell>
          <cell r="G862" t="str">
            <v>New Customer-OLD</v>
          </cell>
          <cell r="H862" t="str">
            <v>120</v>
          </cell>
          <cell r="I862" t="str">
            <v>MT</v>
          </cell>
          <cell r="J862">
            <v>7700.13</v>
          </cell>
          <cell r="M862">
            <v>0.6</v>
          </cell>
        </row>
        <row r="863">
          <cell r="A863" t="str">
            <v>O&amp;M</v>
          </cell>
          <cell r="B863" t="str">
            <v>Barsamian, Peter A</v>
          </cell>
          <cell r="C863">
            <v>16470</v>
          </cell>
          <cell r="D863" t="str">
            <v>16470</v>
          </cell>
          <cell r="E863" t="str">
            <v>New Customer West</v>
          </cell>
          <cell r="F863" t="str">
            <v>Customer Care</v>
          </cell>
          <cell r="G863" t="str">
            <v>New Customer-OLD</v>
          </cell>
          <cell r="H863" t="str">
            <v>120</v>
          </cell>
          <cell r="I863" t="str">
            <v>MT</v>
          </cell>
          <cell r="M863">
            <v>29514.95</v>
          </cell>
        </row>
        <row r="864">
          <cell r="A864" t="str">
            <v>O&amp;M</v>
          </cell>
          <cell r="B864" t="str">
            <v>Barsamian, Peter A</v>
          </cell>
          <cell r="C864">
            <v>16470</v>
          </cell>
          <cell r="D864" t="str">
            <v>16470</v>
          </cell>
          <cell r="E864" t="str">
            <v>New Customer West</v>
          </cell>
          <cell r="F864" t="str">
            <v>Customer Care</v>
          </cell>
          <cell r="G864" t="str">
            <v>New Customer-OLD</v>
          </cell>
          <cell r="H864" t="str">
            <v>120</v>
          </cell>
          <cell r="I864" t="str">
            <v>OT</v>
          </cell>
          <cell r="L864">
            <v>611.41</v>
          </cell>
          <cell r="M864">
            <v>13051.85</v>
          </cell>
        </row>
        <row r="865">
          <cell r="A865" t="str">
            <v>O&amp;M</v>
          </cell>
          <cell r="B865" t="str">
            <v>Barsamian, Peter A</v>
          </cell>
          <cell r="C865">
            <v>16470</v>
          </cell>
          <cell r="D865" t="str">
            <v>16470</v>
          </cell>
          <cell r="E865" t="str">
            <v>Distribution Construction Framingham</v>
          </cell>
          <cell r="F865" t="str">
            <v>Customer Care</v>
          </cell>
          <cell r="G865" t="str">
            <v>New Customer-OLD</v>
          </cell>
          <cell r="H865" t="str">
            <v>120</v>
          </cell>
          <cell r="I865" t="str">
            <v>TT</v>
          </cell>
          <cell r="J865">
            <v>5590.09</v>
          </cell>
        </row>
        <row r="866">
          <cell r="A866" t="str">
            <v>O&amp;M</v>
          </cell>
          <cell r="C866">
            <v>16475</v>
          </cell>
          <cell r="D866" t="str">
            <v>16475</v>
          </cell>
          <cell r="E866" t="str">
            <v>Distribution Construction  Walpole</v>
          </cell>
          <cell r="H866" t="str">
            <v>120</v>
          </cell>
          <cell r="I866" t="str">
            <v>BT</v>
          </cell>
          <cell r="J866">
            <v>12901.81</v>
          </cell>
        </row>
        <row r="867">
          <cell r="A867" t="str">
            <v>CAP</v>
          </cell>
          <cell r="C867">
            <v>16475</v>
          </cell>
          <cell r="D867" t="str">
            <v>16475</v>
          </cell>
          <cell r="E867" t="str">
            <v>Distribution Construction  Walpole</v>
          </cell>
          <cell r="H867" t="str">
            <v>120</v>
          </cell>
          <cell r="I867" t="str">
            <v>CB</v>
          </cell>
          <cell r="J867">
            <v>114822.52</v>
          </cell>
          <cell r="K867">
            <v>10125.209999999999</v>
          </cell>
          <cell r="M867">
            <v>3234276.36</v>
          </cell>
        </row>
        <row r="868">
          <cell r="A868" t="str">
            <v>CAP</v>
          </cell>
          <cell r="C868">
            <v>16475</v>
          </cell>
          <cell r="D868" t="str">
            <v>16475</v>
          </cell>
          <cell r="E868" t="str">
            <v>Distribution Construction  Walpole</v>
          </cell>
          <cell r="H868" t="str">
            <v>120</v>
          </cell>
          <cell r="I868" t="str">
            <v>CI</v>
          </cell>
          <cell r="J868">
            <v>940277.17</v>
          </cell>
          <cell r="K868">
            <v>32278.82</v>
          </cell>
          <cell r="L868">
            <v>0</v>
          </cell>
          <cell r="M868">
            <v>45750</v>
          </cell>
        </row>
        <row r="869">
          <cell r="A869" t="str">
            <v>CAP</v>
          </cell>
          <cell r="C869">
            <v>16475</v>
          </cell>
          <cell r="D869" t="str">
            <v>16475</v>
          </cell>
          <cell r="E869" t="str">
            <v>Distribution Construction  Walpole</v>
          </cell>
          <cell r="H869" t="str">
            <v>120</v>
          </cell>
          <cell r="I869" t="str">
            <v>CL</v>
          </cell>
          <cell r="J869">
            <v>260275.88</v>
          </cell>
          <cell r="K869">
            <v>22666.81</v>
          </cell>
          <cell r="M869">
            <v>-1765103.61</v>
          </cell>
        </row>
        <row r="870">
          <cell r="A870" t="str">
            <v>CAP</v>
          </cell>
          <cell r="C870">
            <v>16475</v>
          </cell>
          <cell r="D870" t="str">
            <v>16475</v>
          </cell>
          <cell r="E870" t="str">
            <v>Distribution Construction  Walpole</v>
          </cell>
          <cell r="H870" t="str">
            <v>120</v>
          </cell>
          <cell r="I870" t="str">
            <v>CM</v>
          </cell>
          <cell r="J870">
            <v>288702.88</v>
          </cell>
          <cell r="K870">
            <v>24190.560000000001</v>
          </cell>
          <cell r="L870">
            <v>806.84</v>
          </cell>
        </row>
        <row r="871">
          <cell r="A871" t="str">
            <v>CAP</v>
          </cell>
          <cell r="C871">
            <v>16475</v>
          </cell>
          <cell r="D871" t="str">
            <v>16475</v>
          </cell>
          <cell r="E871" t="str">
            <v>Distribution Construction  Walpole</v>
          </cell>
          <cell r="H871" t="str">
            <v>120</v>
          </cell>
          <cell r="I871" t="str">
            <v>CO</v>
          </cell>
          <cell r="J871">
            <v>2624.12</v>
          </cell>
        </row>
        <row r="872">
          <cell r="A872" t="str">
            <v>CAP</v>
          </cell>
          <cell r="C872">
            <v>16475</v>
          </cell>
          <cell r="D872" t="str">
            <v>16475</v>
          </cell>
          <cell r="E872" t="str">
            <v>Distribution Construction  Walpole</v>
          </cell>
          <cell r="H872" t="str">
            <v>120</v>
          </cell>
          <cell r="I872" t="str">
            <v>CT</v>
          </cell>
          <cell r="J872">
            <v>137902.26999999999</v>
          </cell>
          <cell r="K872">
            <v>5904.11</v>
          </cell>
        </row>
        <row r="873">
          <cell r="A873" t="str">
            <v>O&amp;M</v>
          </cell>
          <cell r="C873">
            <v>16475</v>
          </cell>
          <cell r="D873" t="str">
            <v>16475</v>
          </cell>
          <cell r="E873" t="str">
            <v>Distribution Construction  Walpole</v>
          </cell>
          <cell r="H873" t="str">
            <v>120</v>
          </cell>
          <cell r="I873" t="str">
            <v>IT</v>
          </cell>
          <cell r="J873">
            <v>122651.32</v>
          </cell>
          <cell r="K873">
            <v>2146.59</v>
          </cell>
        </row>
        <row r="874">
          <cell r="A874" t="str">
            <v>O&amp;M</v>
          </cell>
          <cell r="C874">
            <v>16475</v>
          </cell>
          <cell r="D874" t="str">
            <v>16475</v>
          </cell>
          <cell r="E874" t="str">
            <v>Distribution Construction  Walpole</v>
          </cell>
          <cell r="H874" t="str">
            <v>120</v>
          </cell>
          <cell r="I874" t="str">
            <v>LT</v>
          </cell>
          <cell r="J874">
            <v>37188.6</v>
          </cell>
          <cell r="M874">
            <v>322.27999999999997</v>
          </cell>
        </row>
        <row r="875">
          <cell r="A875" t="str">
            <v>O&amp;M</v>
          </cell>
          <cell r="C875">
            <v>16475</v>
          </cell>
          <cell r="D875" t="str">
            <v>16475</v>
          </cell>
          <cell r="E875" t="str">
            <v>Distribution Construction  Walpole</v>
          </cell>
          <cell r="H875" t="str">
            <v>120</v>
          </cell>
          <cell r="I875" t="str">
            <v>MT</v>
          </cell>
          <cell r="J875">
            <v>9653.41</v>
          </cell>
          <cell r="K875">
            <v>820.16</v>
          </cell>
        </row>
        <row r="876">
          <cell r="A876" t="str">
            <v>O&amp;M</v>
          </cell>
          <cell r="C876">
            <v>16475</v>
          </cell>
          <cell r="D876" t="str">
            <v>16475</v>
          </cell>
          <cell r="E876" t="str">
            <v>Distribution Construction  Walpole</v>
          </cell>
          <cell r="H876" t="str">
            <v>120</v>
          </cell>
          <cell r="I876" t="str">
            <v>OT</v>
          </cell>
          <cell r="J876">
            <v>1246.4100000000001</v>
          </cell>
        </row>
        <row r="877">
          <cell r="A877" t="str">
            <v>O&amp;M</v>
          </cell>
          <cell r="C877">
            <v>16475</v>
          </cell>
          <cell r="D877" t="str">
            <v>16475</v>
          </cell>
          <cell r="E877" t="str">
            <v>Distribution Construction  Walpole</v>
          </cell>
          <cell r="H877" t="str">
            <v>120</v>
          </cell>
          <cell r="I877" t="str">
            <v>TT</v>
          </cell>
          <cell r="J877">
            <v>27727.8</v>
          </cell>
        </row>
        <row r="878">
          <cell r="A878" t="str">
            <v>O&amp;M</v>
          </cell>
          <cell r="B878" t="str">
            <v>Kearns, Robert A</v>
          </cell>
          <cell r="C878">
            <v>16480</v>
          </cell>
          <cell r="D878" t="str">
            <v>16480</v>
          </cell>
          <cell r="E878" t="str">
            <v>Contracts Management</v>
          </cell>
          <cell r="F878" t="str">
            <v>Electric Operations</v>
          </cell>
          <cell r="G878" t="str">
            <v>Distribution Construction</v>
          </cell>
          <cell r="H878" t="str">
            <v>120</v>
          </cell>
          <cell r="I878" t="str">
            <v>BT</v>
          </cell>
          <cell r="L878">
            <v>43804.59</v>
          </cell>
        </row>
        <row r="879">
          <cell r="A879" t="str">
            <v>O&amp;M</v>
          </cell>
          <cell r="B879" t="str">
            <v>Kearns, Robert A</v>
          </cell>
          <cell r="C879">
            <v>16480</v>
          </cell>
          <cell r="D879" t="str">
            <v>16480</v>
          </cell>
          <cell r="E879" t="str">
            <v>Distribution Construction  Waltham</v>
          </cell>
          <cell r="F879" t="str">
            <v>Electric Operations</v>
          </cell>
          <cell r="G879" t="str">
            <v>Distribution Construction</v>
          </cell>
          <cell r="H879" t="str">
            <v>120</v>
          </cell>
          <cell r="I879" t="str">
            <v>BT</v>
          </cell>
          <cell r="J879">
            <v>4595.2299999999996</v>
          </cell>
        </row>
        <row r="880">
          <cell r="A880" t="str">
            <v>CAP</v>
          </cell>
          <cell r="B880" t="str">
            <v>Kearns, Robert A</v>
          </cell>
          <cell r="C880">
            <v>16480</v>
          </cell>
          <cell r="D880" t="str">
            <v>16480</v>
          </cell>
          <cell r="E880" t="str">
            <v>Contract Mgmt</v>
          </cell>
          <cell r="F880" t="str">
            <v>Electric Operations</v>
          </cell>
          <cell r="G880" t="str">
            <v>Distribution Construction</v>
          </cell>
          <cell r="H880" t="str">
            <v>120</v>
          </cell>
          <cell r="I880" t="str">
            <v>CB</v>
          </cell>
          <cell r="K880">
            <v>3448.84</v>
          </cell>
          <cell r="M880">
            <v>1985298.34</v>
          </cell>
        </row>
        <row r="881">
          <cell r="A881" t="str">
            <v>CAP</v>
          </cell>
          <cell r="B881" t="str">
            <v>Kearns, Robert A</v>
          </cell>
          <cell r="C881">
            <v>16480</v>
          </cell>
          <cell r="D881" t="str">
            <v>16480</v>
          </cell>
          <cell r="E881" t="str">
            <v>Contracts Management</v>
          </cell>
          <cell r="F881" t="str">
            <v>Electric Operations</v>
          </cell>
          <cell r="G881" t="str">
            <v>Distribution Construction</v>
          </cell>
          <cell r="H881" t="str">
            <v>120</v>
          </cell>
          <cell r="I881" t="str">
            <v>CB</v>
          </cell>
          <cell r="L881">
            <v>2566.84</v>
          </cell>
          <cell r="M881">
            <v>3341312.86</v>
          </cell>
        </row>
        <row r="882">
          <cell r="A882" t="str">
            <v>CAP</v>
          </cell>
          <cell r="B882" t="str">
            <v>Kearns, Robert A</v>
          </cell>
          <cell r="C882">
            <v>16480</v>
          </cell>
          <cell r="D882" t="str">
            <v>16480</v>
          </cell>
          <cell r="E882" t="str">
            <v>Distribution Construction  Waltham</v>
          </cell>
          <cell r="F882" t="str">
            <v>Electric Operations</v>
          </cell>
          <cell r="G882" t="str">
            <v>Distribution Construction</v>
          </cell>
          <cell r="H882" t="str">
            <v>120</v>
          </cell>
          <cell r="I882" t="str">
            <v>CB</v>
          </cell>
          <cell r="J882">
            <v>157675.94</v>
          </cell>
          <cell r="M882">
            <v>673746.09</v>
          </cell>
        </row>
        <row r="883">
          <cell r="A883" t="str">
            <v>CAP</v>
          </cell>
          <cell r="B883" t="str">
            <v>Kearns, Robert A</v>
          </cell>
          <cell r="C883">
            <v>16480</v>
          </cell>
          <cell r="D883" t="str">
            <v>16480</v>
          </cell>
          <cell r="E883" t="str">
            <v>Contract Mgmt</v>
          </cell>
          <cell r="F883" t="str">
            <v>Electric Operations</v>
          </cell>
          <cell r="G883" t="str">
            <v>Distribution Construction</v>
          </cell>
          <cell r="H883" t="str">
            <v>120</v>
          </cell>
          <cell r="I883" t="str">
            <v>CI</v>
          </cell>
          <cell r="K883">
            <v>11875.65</v>
          </cell>
          <cell r="M883">
            <v>459.55</v>
          </cell>
        </row>
        <row r="884">
          <cell r="A884" t="str">
            <v>CAP</v>
          </cell>
          <cell r="B884" t="str">
            <v>Kearns, Robert A</v>
          </cell>
          <cell r="C884">
            <v>16480</v>
          </cell>
          <cell r="D884" t="str">
            <v>16480</v>
          </cell>
          <cell r="E884" t="str">
            <v>Contracts Management</v>
          </cell>
          <cell r="F884" t="str">
            <v>Electric Operations</v>
          </cell>
          <cell r="G884" t="str">
            <v>Distribution Construction</v>
          </cell>
          <cell r="H884" t="str">
            <v>120</v>
          </cell>
          <cell r="I884" t="str">
            <v>CI</v>
          </cell>
          <cell r="L884">
            <v>106.7</v>
          </cell>
        </row>
        <row r="885">
          <cell r="A885" t="str">
            <v>CAP</v>
          </cell>
          <cell r="B885" t="str">
            <v>Kearns, Robert A</v>
          </cell>
          <cell r="C885">
            <v>16480</v>
          </cell>
          <cell r="D885" t="str">
            <v>16480</v>
          </cell>
          <cell r="E885" t="str">
            <v>Distribution Construction  Waltham</v>
          </cell>
          <cell r="F885" t="str">
            <v>Electric Operations</v>
          </cell>
          <cell r="G885" t="str">
            <v>Distribution Construction</v>
          </cell>
          <cell r="H885" t="str">
            <v>120</v>
          </cell>
          <cell r="I885" t="str">
            <v>CI</v>
          </cell>
          <cell r="J885">
            <v>497859.09</v>
          </cell>
        </row>
        <row r="886">
          <cell r="A886" t="str">
            <v>CAP</v>
          </cell>
          <cell r="B886" t="str">
            <v>Kearns, Robert A</v>
          </cell>
          <cell r="C886">
            <v>16480</v>
          </cell>
          <cell r="D886" t="str">
            <v>16480</v>
          </cell>
          <cell r="E886" t="str">
            <v>Contract Mgmt</v>
          </cell>
          <cell r="F886" t="str">
            <v>Electric Operations</v>
          </cell>
          <cell r="G886" t="str">
            <v>Distribution Construction</v>
          </cell>
          <cell r="H886" t="str">
            <v>120</v>
          </cell>
          <cell r="I886" t="str">
            <v>CL</v>
          </cell>
          <cell r="K886">
            <v>7859.92</v>
          </cell>
          <cell r="M886">
            <v>674000.34</v>
          </cell>
        </row>
        <row r="887">
          <cell r="A887" t="str">
            <v>CAP</v>
          </cell>
          <cell r="B887" t="str">
            <v>Kearns, Robert A</v>
          </cell>
          <cell r="C887">
            <v>16480</v>
          </cell>
          <cell r="D887" t="str">
            <v>16480</v>
          </cell>
          <cell r="E887" t="str">
            <v>Contracts Management</v>
          </cell>
          <cell r="F887" t="str">
            <v>Electric Operations</v>
          </cell>
          <cell r="G887" t="str">
            <v>Distribution Construction</v>
          </cell>
          <cell r="H887" t="str">
            <v>120</v>
          </cell>
          <cell r="I887" t="str">
            <v>CL</v>
          </cell>
          <cell r="L887">
            <v>5835.31</v>
          </cell>
          <cell r="M887">
            <v>0</v>
          </cell>
        </row>
        <row r="888">
          <cell r="A888" t="str">
            <v>CAP</v>
          </cell>
          <cell r="B888" t="str">
            <v>Kearns, Robert A</v>
          </cell>
          <cell r="C888">
            <v>16480</v>
          </cell>
          <cell r="D888" t="str">
            <v>16480</v>
          </cell>
          <cell r="E888" t="str">
            <v>Distribution Construction  Waltham</v>
          </cell>
          <cell r="F888" t="str">
            <v>Electric Operations</v>
          </cell>
          <cell r="G888" t="str">
            <v>Distribution Construction</v>
          </cell>
          <cell r="H888" t="str">
            <v>120</v>
          </cell>
          <cell r="I888" t="str">
            <v>CL</v>
          </cell>
          <cell r="J888">
            <v>362037.98</v>
          </cell>
          <cell r="M888">
            <v>-767029.88</v>
          </cell>
        </row>
        <row r="889">
          <cell r="A889" t="str">
            <v>CAP</v>
          </cell>
          <cell r="B889" t="str">
            <v>Kearns, Robert A</v>
          </cell>
          <cell r="C889">
            <v>16480</v>
          </cell>
          <cell r="D889" t="str">
            <v>16480</v>
          </cell>
          <cell r="E889" t="str">
            <v>Contract Mgmt</v>
          </cell>
          <cell r="F889" t="str">
            <v>Electric Operations</v>
          </cell>
          <cell r="G889" t="str">
            <v>Distribution Construction</v>
          </cell>
          <cell r="H889" t="str">
            <v>120</v>
          </cell>
          <cell r="I889" t="str">
            <v>CM</v>
          </cell>
          <cell r="K889">
            <v>206920.01</v>
          </cell>
        </row>
        <row r="890">
          <cell r="A890" t="str">
            <v>CAP</v>
          </cell>
          <cell r="B890" t="str">
            <v>Kearns, Robert A</v>
          </cell>
          <cell r="C890">
            <v>16480</v>
          </cell>
          <cell r="D890" t="str">
            <v>16480</v>
          </cell>
          <cell r="E890" t="str">
            <v>Contracts Management</v>
          </cell>
          <cell r="F890" t="str">
            <v>Electric Operations</v>
          </cell>
          <cell r="G890" t="str">
            <v>Distribution Construction</v>
          </cell>
          <cell r="H890" t="str">
            <v>120</v>
          </cell>
          <cell r="I890" t="str">
            <v>CM</v>
          </cell>
          <cell r="L890">
            <v>238040.23</v>
          </cell>
        </row>
        <row r="891">
          <cell r="A891" t="str">
            <v>CAP</v>
          </cell>
          <cell r="B891" t="str">
            <v>Kearns, Robert A</v>
          </cell>
          <cell r="C891">
            <v>16480</v>
          </cell>
          <cell r="D891" t="str">
            <v>16480</v>
          </cell>
          <cell r="E891" t="str">
            <v>Distribution Construction  Waltham</v>
          </cell>
          <cell r="F891" t="str">
            <v>Electric Operations</v>
          </cell>
          <cell r="G891" t="str">
            <v>Distribution Construction</v>
          </cell>
          <cell r="H891" t="str">
            <v>120</v>
          </cell>
          <cell r="I891" t="str">
            <v>CM</v>
          </cell>
          <cell r="J891">
            <v>365314.06</v>
          </cell>
        </row>
        <row r="892">
          <cell r="A892" t="str">
            <v>CAP</v>
          </cell>
          <cell r="B892" t="str">
            <v>Kearns, Robert A</v>
          </cell>
          <cell r="C892">
            <v>16480</v>
          </cell>
          <cell r="D892" t="str">
            <v>16480</v>
          </cell>
          <cell r="E892" t="str">
            <v>Distribution Construction  Waltham</v>
          </cell>
          <cell r="F892" t="str">
            <v>Electric Operations</v>
          </cell>
          <cell r="G892" t="str">
            <v>Distribution Construction</v>
          </cell>
          <cell r="H892" t="str">
            <v>120</v>
          </cell>
          <cell r="I892" t="str">
            <v>CO</v>
          </cell>
          <cell r="J892">
            <v>44.78</v>
          </cell>
        </row>
        <row r="893">
          <cell r="A893" t="str">
            <v>CAP</v>
          </cell>
          <cell r="B893" t="str">
            <v>Kearns, Robert A</v>
          </cell>
          <cell r="C893">
            <v>16480</v>
          </cell>
          <cell r="D893" t="str">
            <v>16480</v>
          </cell>
          <cell r="E893" t="str">
            <v>Contract Mgmt</v>
          </cell>
          <cell r="F893" t="str">
            <v>Electric Operations</v>
          </cell>
          <cell r="G893" t="str">
            <v>Distribution Construction</v>
          </cell>
          <cell r="H893" t="str">
            <v>120</v>
          </cell>
          <cell r="I893" t="str">
            <v>CT</v>
          </cell>
          <cell r="K893">
            <v>7775.29</v>
          </cell>
        </row>
        <row r="894">
          <cell r="A894" t="str">
            <v>CAP</v>
          </cell>
          <cell r="B894" t="str">
            <v>Kearns, Robert A</v>
          </cell>
          <cell r="C894">
            <v>16480</v>
          </cell>
          <cell r="D894" t="str">
            <v>16480</v>
          </cell>
          <cell r="E894" t="str">
            <v>Contracts Management</v>
          </cell>
          <cell r="F894" t="str">
            <v>Electric Operations</v>
          </cell>
          <cell r="G894" t="str">
            <v>Distribution Construction</v>
          </cell>
          <cell r="H894" t="str">
            <v>120</v>
          </cell>
          <cell r="I894" t="str">
            <v>CT</v>
          </cell>
          <cell r="L894">
            <v>4434.1499999999996</v>
          </cell>
        </row>
        <row r="895">
          <cell r="A895" t="str">
            <v>CAP</v>
          </cell>
          <cell r="B895" t="str">
            <v>Kearns, Robert A</v>
          </cell>
          <cell r="C895">
            <v>16480</v>
          </cell>
          <cell r="D895" t="str">
            <v>16480</v>
          </cell>
          <cell r="E895" t="str">
            <v>Distribution Construction  Waltham</v>
          </cell>
          <cell r="F895" t="str">
            <v>Electric Operations</v>
          </cell>
          <cell r="G895" t="str">
            <v>Distribution Construction</v>
          </cell>
          <cell r="H895" t="str">
            <v>120</v>
          </cell>
          <cell r="I895" t="str">
            <v>CT</v>
          </cell>
          <cell r="J895">
            <v>166620.48000000001</v>
          </cell>
        </row>
        <row r="896">
          <cell r="A896" t="str">
            <v>O&amp;M</v>
          </cell>
          <cell r="B896" t="str">
            <v>Kearns, Robert A</v>
          </cell>
          <cell r="C896">
            <v>16480</v>
          </cell>
          <cell r="D896" t="str">
            <v>16480</v>
          </cell>
          <cell r="E896" t="str">
            <v>Contracts Management</v>
          </cell>
          <cell r="F896" t="str">
            <v>Electric Operations</v>
          </cell>
          <cell r="G896" t="str">
            <v>Distribution Construction</v>
          </cell>
          <cell r="H896" t="str">
            <v>120</v>
          </cell>
          <cell r="I896" t="str">
            <v>IT</v>
          </cell>
          <cell r="L896">
            <v>6134.24</v>
          </cell>
        </row>
        <row r="897">
          <cell r="A897" t="str">
            <v>O&amp;M</v>
          </cell>
          <cell r="B897" t="str">
            <v>Kearns, Robert A</v>
          </cell>
          <cell r="C897">
            <v>16480</v>
          </cell>
          <cell r="D897" t="str">
            <v>16480</v>
          </cell>
          <cell r="E897" t="str">
            <v>Distribution Construction  Waltham</v>
          </cell>
          <cell r="F897" t="str">
            <v>Electric Operations</v>
          </cell>
          <cell r="G897" t="str">
            <v>Distribution Construction</v>
          </cell>
          <cell r="H897" t="str">
            <v>120</v>
          </cell>
          <cell r="I897" t="str">
            <v>IT</v>
          </cell>
          <cell r="J897">
            <v>2813.5</v>
          </cell>
        </row>
        <row r="898">
          <cell r="A898" t="str">
            <v>O&amp;M</v>
          </cell>
          <cell r="B898" t="str">
            <v>Kearns, Robert A</v>
          </cell>
          <cell r="C898">
            <v>16480</v>
          </cell>
          <cell r="D898" t="str">
            <v>16480</v>
          </cell>
          <cell r="E898" t="str">
            <v>Contracts Management</v>
          </cell>
          <cell r="F898" t="str">
            <v>Electric Operations</v>
          </cell>
          <cell r="G898" t="str">
            <v>Distribution Construction</v>
          </cell>
          <cell r="H898" t="str">
            <v>120</v>
          </cell>
          <cell r="I898" t="str">
            <v>LT</v>
          </cell>
          <cell r="L898">
            <v>124024.32000000001</v>
          </cell>
        </row>
        <row r="899">
          <cell r="A899" t="str">
            <v>O&amp;M</v>
          </cell>
          <cell r="B899" t="str">
            <v>Kearns, Robert A</v>
          </cell>
          <cell r="C899">
            <v>16480</v>
          </cell>
          <cell r="D899" t="str">
            <v>16480</v>
          </cell>
          <cell r="E899" t="str">
            <v>Distribution Construction  Waltham</v>
          </cell>
          <cell r="F899" t="str">
            <v>Electric Operations</v>
          </cell>
          <cell r="G899" t="str">
            <v>Distribution Construction</v>
          </cell>
          <cell r="H899" t="str">
            <v>120</v>
          </cell>
          <cell r="I899" t="str">
            <v>LT</v>
          </cell>
          <cell r="J899">
            <v>13943.6</v>
          </cell>
        </row>
        <row r="900">
          <cell r="A900" t="str">
            <v>O&amp;M</v>
          </cell>
          <cell r="B900" t="str">
            <v>Kearns, Robert A</v>
          </cell>
          <cell r="C900">
            <v>16480</v>
          </cell>
          <cell r="D900" t="str">
            <v>16480</v>
          </cell>
          <cell r="E900" t="str">
            <v>Contracts Management</v>
          </cell>
          <cell r="F900" t="str">
            <v>Electric Operations</v>
          </cell>
          <cell r="G900" t="str">
            <v>Distribution Construction</v>
          </cell>
          <cell r="H900" t="str">
            <v>120</v>
          </cell>
          <cell r="I900" t="str">
            <v>MT</v>
          </cell>
          <cell r="L900">
            <v>127.16</v>
          </cell>
          <cell r="M900">
            <v>-900</v>
          </cell>
        </row>
        <row r="901">
          <cell r="A901" t="str">
            <v>O&amp;M</v>
          </cell>
          <cell r="B901" t="str">
            <v>Kearns, Robert A</v>
          </cell>
          <cell r="C901">
            <v>16480</v>
          </cell>
          <cell r="D901" t="str">
            <v>16480</v>
          </cell>
          <cell r="E901" t="str">
            <v>Distribution Construction  Waltham</v>
          </cell>
          <cell r="F901" t="str">
            <v>Electric Operations</v>
          </cell>
          <cell r="G901" t="str">
            <v>Distribution Construction</v>
          </cell>
          <cell r="H901" t="str">
            <v>120</v>
          </cell>
          <cell r="I901" t="str">
            <v>MT</v>
          </cell>
          <cell r="J901">
            <v>11651.23</v>
          </cell>
          <cell r="K901">
            <v>183.48</v>
          </cell>
        </row>
        <row r="902">
          <cell r="A902" t="str">
            <v>O&amp;M</v>
          </cell>
          <cell r="B902" t="str">
            <v>Kearns, Robert A</v>
          </cell>
          <cell r="C902">
            <v>16480</v>
          </cell>
          <cell r="D902" t="str">
            <v>16480</v>
          </cell>
          <cell r="E902" t="str">
            <v>Contracts Management</v>
          </cell>
          <cell r="F902" t="str">
            <v>Electric Operations</v>
          </cell>
          <cell r="G902" t="str">
            <v>Distribution Construction</v>
          </cell>
          <cell r="H902" t="str">
            <v>120</v>
          </cell>
          <cell r="I902" t="str">
            <v>OT</v>
          </cell>
          <cell r="L902">
            <v>26.84</v>
          </cell>
        </row>
        <row r="903">
          <cell r="A903" t="str">
            <v>O&amp;M</v>
          </cell>
          <cell r="B903" t="str">
            <v>Kearns, Robert A</v>
          </cell>
          <cell r="C903">
            <v>16480</v>
          </cell>
          <cell r="D903" t="str">
            <v>16480</v>
          </cell>
          <cell r="E903" t="str">
            <v>Contracts Management</v>
          </cell>
          <cell r="F903" t="str">
            <v>Electric Operations</v>
          </cell>
          <cell r="G903" t="str">
            <v>Distribution Construction</v>
          </cell>
          <cell r="H903" t="str">
            <v>120</v>
          </cell>
          <cell r="I903" t="str">
            <v>TT</v>
          </cell>
          <cell r="L903">
            <v>65.16</v>
          </cell>
        </row>
        <row r="904">
          <cell r="A904" t="str">
            <v>O&amp;M</v>
          </cell>
          <cell r="B904" t="str">
            <v>Kearns, Robert A</v>
          </cell>
          <cell r="C904">
            <v>16480</v>
          </cell>
          <cell r="D904" t="str">
            <v>16480</v>
          </cell>
          <cell r="E904" t="str">
            <v>Distribution Construction  Waltham</v>
          </cell>
          <cell r="F904" t="str">
            <v>Electric Operations</v>
          </cell>
          <cell r="G904" t="str">
            <v>Distribution Construction</v>
          </cell>
          <cell r="H904" t="str">
            <v>120</v>
          </cell>
          <cell r="I904" t="str">
            <v>TT</v>
          </cell>
          <cell r="J904">
            <v>4496.1899999999996</v>
          </cell>
          <cell r="M904">
            <v>51175.33</v>
          </cell>
        </row>
        <row r="905">
          <cell r="A905" t="str">
            <v>O&amp;M</v>
          </cell>
          <cell r="C905">
            <v>16485</v>
          </cell>
          <cell r="D905" t="str">
            <v>16485</v>
          </cell>
          <cell r="E905" t="str">
            <v>Transmission Construction Framingham</v>
          </cell>
          <cell r="H905" t="str">
            <v>120</v>
          </cell>
          <cell r="I905" t="str">
            <v>BT</v>
          </cell>
          <cell r="J905">
            <v>1021.78</v>
          </cell>
          <cell r="L905">
            <v>336.24</v>
          </cell>
        </row>
        <row r="906">
          <cell r="A906" t="str">
            <v>CAP</v>
          </cell>
          <cell r="C906">
            <v>16485</v>
          </cell>
          <cell r="D906" t="str">
            <v>16485</v>
          </cell>
          <cell r="E906" t="str">
            <v>Transmission Construction Framingham</v>
          </cell>
          <cell r="H906" t="str">
            <v>120</v>
          </cell>
          <cell r="I906" t="str">
            <v>CB</v>
          </cell>
          <cell r="J906">
            <v>9390.39</v>
          </cell>
          <cell r="K906">
            <v>207.6</v>
          </cell>
          <cell r="M906">
            <v>1165693.3600000001</v>
          </cell>
        </row>
        <row r="907">
          <cell r="A907" t="str">
            <v>CAP</v>
          </cell>
          <cell r="C907">
            <v>16485</v>
          </cell>
          <cell r="D907" t="str">
            <v>16485</v>
          </cell>
          <cell r="E907" t="str">
            <v>Transmission Construction Framingham</v>
          </cell>
          <cell r="H907" t="str">
            <v>120</v>
          </cell>
          <cell r="I907" t="str">
            <v>CI</v>
          </cell>
          <cell r="J907">
            <v>16510</v>
          </cell>
          <cell r="M907">
            <v>0</v>
          </cell>
        </row>
        <row r="908">
          <cell r="A908" t="str">
            <v>CAP</v>
          </cell>
          <cell r="C908">
            <v>16485</v>
          </cell>
          <cell r="D908" t="str">
            <v>16485</v>
          </cell>
          <cell r="E908" t="str">
            <v>Transmission Construction Framingham</v>
          </cell>
          <cell r="H908" t="str">
            <v>120</v>
          </cell>
          <cell r="I908" t="str">
            <v>CL</v>
          </cell>
          <cell r="J908">
            <v>22847.040000000001</v>
          </cell>
          <cell r="K908">
            <v>471.84</v>
          </cell>
        </row>
        <row r="909">
          <cell r="A909" t="str">
            <v>CAP</v>
          </cell>
          <cell r="C909">
            <v>16485</v>
          </cell>
          <cell r="D909" t="str">
            <v>16485</v>
          </cell>
          <cell r="E909" t="str">
            <v>Transmission Construction Framingham</v>
          </cell>
          <cell r="H909" t="str">
            <v>120</v>
          </cell>
          <cell r="I909" t="str">
            <v>CM</v>
          </cell>
          <cell r="J909">
            <v>624</v>
          </cell>
        </row>
        <row r="910">
          <cell r="A910" t="str">
            <v>CAP</v>
          </cell>
          <cell r="C910">
            <v>16485</v>
          </cell>
          <cell r="D910" t="str">
            <v>16485</v>
          </cell>
          <cell r="E910" t="str">
            <v>Transmission Construction Framingham</v>
          </cell>
          <cell r="H910" t="str">
            <v>120</v>
          </cell>
          <cell r="I910" t="str">
            <v>CT</v>
          </cell>
          <cell r="J910">
            <v>17431.59</v>
          </cell>
        </row>
        <row r="911">
          <cell r="A911" t="str">
            <v>O&amp;M</v>
          </cell>
          <cell r="C911">
            <v>16485</v>
          </cell>
          <cell r="D911" t="str">
            <v>16485</v>
          </cell>
          <cell r="E911" t="str">
            <v>Transmission Construction Framingham</v>
          </cell>
          <cell r="H911" t="str">
            <v>120</v>
          </cell>
          <cell r="I911" t="str">
            <v>IT</v>
          </cell>
          <cell r="J911">
            <v>13641.28</v>
          </cell>
        </row>
        <row r="912">
          <cell r="A912" t="str">
            <v>O&amp;M</v>
          </cell>
          <cell r="C912">
            <v>16485</v>
          </cell>
          <cell r="D912" t="str">
            <v>16485</v>
          </cell>
          <cell r="E912" t="str">
            <v>Transmission Construction Framingham</v>
          </cell>
          <cell r="H912" t="str">
            <v>120</v>
          </cell>
          <cell r="I912" t="str">
            <v>LT</v>
          </cell>
          <cell r="J912">
            <v>2913.79</v>
          </cell>
          <cell r="L912">
            <v>960.64</v>
          </cell>
        </row>
        <row r="913">
          <cell r="A913" t="str">
            <v>O&amp;M</v>
          </cell>
          <cell r="C913">
            <v>16485</v>
          </cell>
          <cell r="D913" t="str">
            <v>16485</v>
          </cell>
          <cell r="E913" t="str">
            <v>Transmission Construction Framingham</v>
          </cell>
          <cell r="H913" t="str">
            <v>120</v>
          </cell>
          <cell r="I913" t="str">
            <v>OT</v>
          </cell>
          <cell r="L913">
            <v>-327.98</v>
          </cell>
        </row>
        <row r="914">
          <cell r="A914" t="str">
            <v>O&amp;M</v>
          </cell>
          <cell r="C914">
            <v>16485</v>
          </cell>
          <cell r="D914" t="str">
            <v>16485</v>
          </cell>
          <cell r="E914" t="str">
            <v>Transmission Construction Framingham</v>
          </cell>
          <cell r="H914" t="str">
            <v>120</v>
          </cell>
          <cell r="I914" t="str">
            <v>TT</v>
          </cell>
          <cell r="J914">
            <v>5508.56</v>
          </cell>
          <cell r="M914">
            <v>198007.15</v>
          </cell>
        </row>
        <row r="915">
          <cell r="A915" t="str">
            <v>O&amp;M</v>
          </cell>
          <cell r="C915">
            <v>16490</v>
          </cell>
          <cell r="D915" t="str">
            <v>16490</v>
          </cell>
          <cell r="E915" t="str">
            <v>Transmission Construction Walpole</v>
          </cell>
          <cell r="H915" t="str">
            <v>120</v>
          </cell>
          <cell r="I915" t="str">
            <v>BT</v>
          </cell>
          <cell r="J915">
            <v>1122.74</v>
          </cell>
        </row>
        <row r="916">
          <cell r="A916" t="str">
            <v>CAP</v>
          </cell>
          <cell r="C916">
            <v>16490</v>
          </cell>
          <cell r="D916" t="str">
            <v>16490</v>
          </cell>
          <cell r="E916" t="str">
            <v>Transmission Construction Walpole</v>
          </cell>
          <cell r="H916" t="str">
            <v>120</v>
          </cell>
          <cell r="I916" t="str">
            <v>CB</v>
          </cell>
          <cell r="J916">
            <v>67751.539999999994</v>
          </cell>
          <cell r="K916">
            <v>0</v>
          </cell>
        </row>
        <row r="917">
          <cell r="A917" t="str">
            <v>CAP</v>
          </cell>
          <cell r="C917">
            <v>16490</v>
          </cell>
          <cell r="D917" t="str">
            <v>16490</v>
          </cell>
          <cell r="E917" t="str">
            <v>Transmission Construction Walpole</v>
          </cell>
          <cell r="H917" t="str">
            <v>120</v>
          </cell>
          <cell r="I917" t="str">
            <v>CI</v>
          </cell>
          <cell r="J917">
            <v>3736366.76</v>
          </cell>
          <cell r="K917">
            <v>80</v>
          </cell>
        </row>
        <row r="918">
          <cell r="A918" t="str">
            <v>CAP</v>
          </cell>
          <cell r="C918">
            <v>16490</v>
          </cell>
          <cell r="D918" t="str">
            <v>16490</v>
          </cell>
          <cell r="E918" t="str">
            <v>Transmission Construction Walpole</v>
          </cell>
          <cell r="H918" t="str">
            <v>120</v>
          </cell>
          <cell r="I918" t="str">
            <v>CL</v>
          </cell>
          <cell r="J918">
            <v>153860.49</v>
          </cell>
          <cell r="K918">
            <v>0</v>
          </cell>
        </row>
        <row r="919">
          <cell r="A919" t="str">
            <v>CAP</v>
          </cell>
          <cell r="C919">
            <v>16490</v>
          </cell>
          <cell r="D919" t="str">
            <v>16490</v>
          </cell>
          <cell r="E919" t="str">
            <v>Transmission Construction Walpole</v>
          </cell>
          <cell r="H919" t="str">
            <v>120</v>
          </cell>
          <cell r="I919" t="str">
            <v>CM</v>
          </cell>
          <cell r="J919">
            <v>89381.91</v>
          </cell>
          <cell r="L919">
            <v>503.54</v>
          </cell>
        </row>
        <row r="920">
          <cell r="A920" t="str">
            <v>CAP</v>
          </cell>
          <cell r="C920">
            <v>16490</v>
          </cell>
          <cell r="D920" t="str">
            <v>16490</v>
          </cell>
          <cell r="E920" t="str">
            <v>Transmission Construction Walpole</v>
          </cell>
          <cell r="H920" t="str">
            <v>120</v>
          </cell>
          <cell r="I920" t="str">
            <v>CO</v>
          </cell>
          <cell r="J920">
            <v>1406.08</v>
          </cell>
        </row>
        <row r="921">
          <cell r="A921" t="str">
            <v>CAP</v>
          </cell>
          <cell r="C921">
            <v>16490</v>
          </cell>
          <cell r="D921" t="str">
            <v>16490</v>
          </cell>
          <cell r="E921" t="str">
            <v>Transmission Construction Walpole</v>
          </cell>
          <cell r="H921" t="str">
            <v>120</v>
          </cell>
          <cell r="I921" t="str">
            <v>CT</v>
          </cell>
          <cell r="J921">
            <v>102239.78</v>
          </cell>
          <cell r="K921">
            <v>217.53</v>
          </cell>
          <cell r="L921">
            <v>599.91999999999996</v>
          </cell>
        </row>
        <row r="922">
          <cell r="A922" t="str">
            <v>O&amp;M</v>
          </cell>
          <cell r="C922">
            <v>16490</v>
          </cell>
          <cell r="D922" t="str">
            <v>16490</v>
          </cell>
          <cell r="E922" t="str">
            <v>Transmission Construction Walpole</v>
          </cell>
          <cell r="H922" t="str">
            <v>120</v>
          </cell>
          <cell r="I922" t="str">
            <v>IT</v>
          </cell>
          <cell r="K922">
            <v>29.08</v>
          </cell>
        </row>
        <row r="923">
          <cell r="A923" t="str">
            <v>O&amp;M</v>
          </cell>
          <cell r="C923">
            <v>16490</v>
          </cell>
          <cell r="D923" t="str">
            <v>16490</v>
          </cell>
          <cell r="E923" t="str">
            <v>Transmission Construction Walpole</v>
          </cell>
          <cell r="H923" t="str">
            <v>120</v>
          </cell>
          <cell r="I923" t="str">
            <v>LT</v>
          </cell>
          <cell r="J923">
            <v>3207.79</v>
          </cell>
        </row>
        <row r="924">
          <cell r="A924" t="str">
            <v>O&amp;M</v>
          </cell>
          <cell r="C924">
            <v>16490</v>
          </cell>
          <cell r="D924" t="str">
            <v>16490</v>
          </cell>
          <cell r="E924" t="str">
            <v>Transmission Construction Walpole</v>
          </cell>
          <cell r="H924" t="str">
            <v>120</v>
          </cell>
          <cell r="I924" t="str">
            <v>TT</v>
          </cell>
          <cell r="J924">
            <v>234.29</v>
          </cell>
          <cell r="M924">
            <v>72009.73</v>
          </cell>
        </row>
        <row r="925">
          <cell r="A925" t="str">
            <v>O&amp;M</v>
          </cell>
          <cell r="C925">
            <v>16495</v>
          </cell>
          <cell r="D925" t="str">
            <v>16495</v>
          </cell>
          <cell r="E925" t="str">
            <v>Transmission Construction Waltham</v>
          </cell>
          <cell r="H925" t="str">
            <v>120</v>
          </cell>
          <cell r="I925" t="str">
            <v>BT</v>
          </cell>
          <cell r="J925">
            <v>34912.86</v>
          </cell>
          <cell r="K925">
            <v>210.82</v>
          </cell>
        </row>
        <row r="926">
          <cell r="A926" t="str">
            <v>CAP</v>
          </cell>
          <cell r="C926">
            <v>16495</v>
          </cell>
          <cell r="D926" t="str">
            <v>16495</v>
          </cell>
          <cell r="E926" t="str">
            <v>Transmission Construction Waltham</v>
          </cell>
          <cell r="H926" t="str">
            <v>120</v>
          </cell>
          <cell r="I926" t="str">
            <v>CB</v>
          </cell>
          <cell r="J926">
            <v>6610.95</v>
          </cell>
        </row>
        <row r="927">
          <cell r="A927" t="str">
            <v>CAP</v>
          </cell>
          <cell r="C927">
            <v>16495</v>
          </cell>
          <cell r="D927" t="str">
            <v>16495</v>
          </cell>
          <cell r="E927" t="str">
            <v>Transmission Construction Waltham</v>
          </cell>
          <cell r="H927" t="str">
            <v>120</v>
          </cell>
          <cell r="I927" t="str">
            <v>CI</v>
          </cell>
          <cell r="J927">
            <v>236245.49</v>
          </cell>
          <cell r="K927">
            <v>0</v>
          </cell>
        </row>
        <row r="928">
          <cell r="A928" t="str">
            <v>CAP</v>
          </cell>
          <cell r="C928">
            <v>16495</v>
          </cell>
          <cell r="D928" t="str">
            <v>16495</v>
          </cell>
          <cell r="E928" t="str">
            <v>Transmission Construction Waltham</v>
          </cell>
          <cell r="H928" t="str">
            <v>120</v>
          </cell>
          <cell r="I928" t="str">
            <v>CL</v>
          </cell>
          <cell r="J928">
            <v>15036.33</v>
          </cell>
        </row>
        <row r="929">
          <cell r="A929" t="str">
            <v>CAP</v>
          </cell>
          <cell r="C929">
            <v>16495</v>
          </cell>
          <cell r="D929" t="str">
            <v>16495</v>
          </cell>
          <cell r="E929" t="str">
            <v>Transmission Construction Waltham</v>
          </cell>
          <cell r="H929" t="str">
            <v>120</v>
          </cell>
          <cell r="I929" t="str">
            <v>CM</v>
          </cell>
          <cell r="J929">
            <v>36469.14</v>
          </cell>
          <cell r="K929">
            <v>0</v>
          </cell>
        </row>
        <row r="930">
          <cell r="A930" t="str">
            <v>CAP</v>
          </cell>
          <cell r="C930">
            <v>16495</v>
          </cell>
          <cell r="D930" t="str">
            <v>16495</v>
          </cell>
          <cell r="E930" t="str">
            <v>Transmission Construction Waltham</v>
          </cell>
          <cell r="H930" t="str">
            <v>120</v>
          </cell>
          <cell r="I930" t="str">
            <v>CO</v>
          </cell>
          <cell r="J930">
            <v>212.21</v>
          </cell>
        </row>
        <row r="931">
          <cell r="A931" t="str">
            <v>CAP</v>
          </cell>
          <cell r="C931">
            <v>16495</v>
          </cell>
          <cell r="D931" t="str">
            <v>16495</v>
          </cell>
          <cell r="E931" t="str">
            <v>Transmission Construction Waltham</v>
          </cell>
          <cell r="H931" t="str">
            <v>120</v>
          </cell>
          <cell r="I931" t="str">
            <v>CT</v>
          </cell>
          <cell r="J931">
            <v>9552.32</v>
          </cell>
          <cell r="K931">
            <v>598.32000000000005</v>
          </cell>
        </row>
        <row r="932">
          <cell r="A932" t="str">
            <v>O&amp;M</v>
          </cell>
          <cell r="C932">
            <v>16495</v>
          </cell>
          <cell r="D932" t="str">
            <v>16495</v>
          </cell>
          <cell r="E932" t="str">
            <v>Transmission Construction Waltham</v>
          </cell>
          <cell r="H932" t="str">
            <v>120</v>
          </cell>
          <cell r="I932" t="str">
            <v>IT</v>
          </cell>
          <cell r="J932">
            <v>147132.79</v>
          </cell>
          <cell r="K932">
            <v>-105619.15</v>
          </cell>
        </row>
        <row r="933">
          <cell r="A933" t="str">
            <v>O&amp;M</v>
          </cell>
          <cell r="C933">
            <v>16495</v>
          </cell>
          <cell r="D933" t="str">
            <v>16495</v>
          </cell>
          <cell r="E933" t="str">
            <v>Transmission Construction Waltham</v>
          </cell>
          <cell r="H933" t="str">
            <v>120</v>
          </cell>
          <cell r="I933" t="str">
            <v>LT</v>
          </cell>
          <cell r="J933">
            <v>94661.37</v>
          </cell>
          <cell r="K933">
            <v>602.36</v>
          </cell>
        </row>
        <row r="934">
          <cell r="A934" t="str">
            <v>O&amp;M</v>
          </cell>
          <cell r="C934">
            <v>16495</v>
          </cell>
          <cell r="D934" t="str">
            <v>16495</v>
          </cell>
          <cell r="E934" t="str">
            <v>Transmission Construction Waltham</v>
          </cell>
          <cell r="H934" t="str">
            <v>120</v>
          </cell>
          <cell r="I934" t="str">
            <v>MT</v>
          </cell>
          <cell r="J934">
            <v>2969.24</v>
          </cell>
        </row>
        <row r="935">
          <cell r="A935" t="str">
            <v>O&amp;M</v>
          </cell>
          <cell r="C935">
            <v>16495</v>
          </cell>
          <cell r="D935" t="str">
            <v>16495</v>
          </cell>
          <cell r="E935" t="str">
            <v>Transmission Construction Waltham</v>
          </cell>
          <cell r="H935" t="str">
            <v>120</v>
          </cell>
          <cell r="I935" t="str">
            <v>TT</v>
          </cell>
          <cell r="J935">
            <v>54093.07</v>
          </cell>
          <cell r="M935">
            <v>55677.05</v>
          </cell>
        </row>
        <row r="936">
          <cell r="A936" t="str">
            <v>O&amp;M</v>
          </cell>
          <cell r="B936" t="str">
            <v>Vaitkus,Paul D</v>
          </cell>
          <cell r="C936">
            <v>16500</v>
          </cell>
          <cell r="D936" t="str">
            <v>16500</v>
          </cell>
          <cell r="E936" t="str">
            <v>Engineering VP</v>
          </cell>
          <cell r="F936" t="str">
            <v>Engineering</v>
          </cell>
          <cell r="G936" t="str">
            <v>Engineering VP</v>
          </cell>
          <cell r="H936" t="str">
            <v>120</v>
          </cell>
          <cell r="I936" t="str">
            <v>BT</v>
          </cell>
          <cell r="L936">
            <v>1242.4000000000001</v>
          </cell>
        </row>
        <row r="937">
          <cell r="A937" t="str">
            <v>O&amp;M</v>
          </cell>
          <cell r="B937" t="str">
            <v>Vaitkus,Paul D</v>
          </cell>
          <cell r="C937">
            <v>16500</v>
          </cell>
          <cell r="D937" t="str">
            <v>16500</v>
          </cell>
          <cell r="E937" t="str">
            <v>G8 - Asset Management VP</v>
          </cell>
          <cell r="F937" t="str">
            <v>Engineering</v>
          </cell>
          <cell r="G937" t="str">
            <v>Engineering VP</v>
          </cell>
          <cell r="H937" t="str">
            <v>120</v>
          </cell>
          <cell r="I937" t="str">
            <v>BT</v>
          </cell>
          <cell r="J937">
            <v>67609.899999999994</v>
          </cell>
          <cell r="K937">
            <v>40527.46</v>
          </cell>
          <cell r="M937">
            <v>21295.45</v>
          </cell>
        </row>
        <row r="938">
          <cell r="A938" t="str">
            <v>O&amp;M</v>
          </cell>
          <cell r="B938" t="str">
            <v>Vaitkus,Paul D</v>
          </cell>
          <cell r="C938">
            <v>16500</v>
          </cell>
          <cell r="D938" t="str">
            <v>16500</v>
          </cell>
          <cell r="E938" t="str">
            <v>Engineering VP</v>
          </cell>
          <cell r="F938" t="str">
            <v>Engineering</v>
          </cell>
          <cell r="G938" t="str">
            <v>Engineering VP</v>
          </cell>
          <cell r="H938" t="str">
            <v>120</v>
          </cell>
          <cell r="I938" t="str">
            <v>IT</v>
          </cell>
          <cell r="L938">
            <v>-4661.4399999999996</v>
          </cell>
        </row>
        <row r="939">
          <cell r="A939" t="str">
            <v>O&amp;M</v>
          </cell>
          <cell r="B939" t="str">
            <v>Vaitkus,Paul D</v>
          </cell>
          <cell r="C939">
            <v>16500</v>
          </cell>
          <cell r="D939" t="str">
            <v>16500</v>
          </cell>
          <cell r="E939" t="str">
            <v>G8 - Asset Management VP</v>
          </cell>
          <cell r="F939" t="str">
            <v>Engineering</v>
          </cell>
          <cell r="G939" t="str">
            <v>Engineering VP</v>
          </cell>
          <cell r="H939" t="str">
            <v>120</v>
          </cell>
          <cell r="I939" t="str">
            <v>IT</v>
          </cell>
          <cell r="J939">
            <v>-8438.51</v>
          </cell>
          <cell r="K939">
            <v>844286.67</v>
          </cell>
        </row>
        <row r="940">
          <cell r="A940" t="str">
            <v>O&amp;M</v>
          </cell>
          <cell r="B940" t="str">
            <v>Vaitkus,Paul D</v>
          </cell>
          <cell r="C940">
            <v>16500</v>
          </cell>
          <cell r="D940" t="str">
            <v>16500</v>
          </cell>
          <cell r="E940" t="str">
            <v>Engineering VP</v>
          </cell>
          <cell r="F940" t="str">
            <v>Engineering</v>
          </cell>
          <cell r="G940" t="str">
            <v>Engineering VP</v>
          </cell>
          <cell r="H940" t="str">
            <v>120</v>
          </cell>
          <cell r="I940" t="str">
            <v>LT</v>
          </cell>
          <cell r="L940">
            <v>3549.6</v>
          </cell>
          <cell r="M940">
            <v>3522.07</v>
          </cell>
        </row>
        <row r="941">
          <cell r="A941" t="str">
            <v>O&amp;M</v>
          </cell>
          <cell r="B941" t="str">
            <v>Vaitkus,Paul D</v>
          </cell>
          <cell r="C941">
            <v>16500</v>
          </cell>
          <cell r="D941" t="str">
            <v>16500</v>
          </cell>
          <cell r="E941" t="str">
            <v>G8 - Asset Management VP</v>
          </cell>
          <cell r="F941" t="str">
            <v>Engineering</v>
          </cell>
          <cell r="G941" t="str">
            <v>Engineering VP</v>
          </cell>
          <cell r="H941" t="str">
            <v>120</v>
          </cell>
          <cell r="I941" t="str">
            <v>LT</v>
          </cell>
          <cell r="J941">
            <v>229816.47</v>
          </cell>
          <cell r="K941">
            <v>114688.97</v>
          </cell>
          <cell r="M941">
            <v>134980.51</v>
          </cell>
        </row>
        <row r="942">
          <cell r="A942" t="str">
            <v>O&amp;M</v>
          </cell>
          <cell r="B942" t="str">
            <v>Vaitkus,Paul D</v>
          </cell>
          <cell r="C942">
            <v>16500</v>
          </cell>
          <cell r="D942" t="str">
            <v>16500</v>
          </cell>
          <cell r="E942" t="str">
            <v>Engineering VP</v>
          </cell>
          <cell r="F942" t="str">
            <v>Engineering</v>
          </cell>
          <cell r="G942" t="str">
            <v>Engineering VP</v>
          </cell>
          <cell r="H942" t="str">
            <v>120</v>
          </cell>
          <cell r="I942" t="str">
            <v>MT</v>
          </cell>
        </row>
        <row r="943">
          <cell r="A943" t="str">
            <v>O&amp;M</v>
          </cell>
          <cell r="B943" t="str">
            <v>Vaitkus,Paul D</v>
          </cell>
          <cell r="C943">
            <v>16500</v>
          </cell>
          <cell r="D943" t="str">
            <v>16500</v>
          </cell>
          <cell r="E943" t="str">
            <v>Engineering VP</v>
          </cell>
          <cell r="F943" t="str">
            <v>Engineering</v>
          </cell>
          <cell r="G943" t="str">
            <v>Engineering VP</v>
          </cell>
          <cell r="H943" t="str">
            <v>120</v>
          </cell>
          <cell r="I943" t="str">
            <v>OT</v>
          </cell>
          <cell r="L943">
            <v>10791.97</v>
          </cell>
        </row>
        <row r="944">
          <cell r="A944" t="str">
            <v>O&amp;M</v>
          </cell>
          <cell r="B944" t="str">
            <v>Vaitkus,Paul D</v>
          </cell>
          <cell r="C944">
            <v>16500</v>
          </cell>
          <cell r="D944" t="str">
            <v>16500</v>
          </cell>
          <cell r="E944" t="str">
            <v>G8 - Asset Management VP</v>
          </cell>
          <cell r="F944" t="str">
            <v>Engineering</v>
          </cell>
          <cell r="G944" t="str">
            <v>Engineering VP</v>
          </cell>
          <cell r="H944" t="str">
            <v>120</v>
          </cell>
          <cell r="I944" t="str">
            <v>OT</v>
          </cell>
          <cell r="J944">
            <v>25345.59</v>
          </cell>
          <cell r="K944">
            <v>19001.14</v>
          </cell>
        </row>
        <row r="945">
          <cell r="A945" t="str">
            <v>O&amp;M</v>
          </cell>
          <cell r="B945" t="str">
            <v>Vaitkus,Paul D</v>
          </cell>
          <cell r="C945">
            <v>16500</v>
          </cell>
          <cell r="D945" t="str">
            <v>16500</v>
          </cell>
          <cell r="E945" t="str">
            <v>Engineering VP</v>
          </cell>
          <cell r="F945" t="str">
            <v>Engineering</v>
          </cell>
          <cell r="G945" t="str">
            <v>Engineering VP</v>
          </cell>
          <cell r="H945" t="str">
            <v>120</v>
          </cell>
          <cell r="I945" t="str">
            <v>TT</v>
          </cell>
        </row>
        <row r="946">
          <cell r="A946" t="str">
            <v>O&amp;M</v>
          </cell>
          <cell r="B946" t="str">
            <v>Vaitkus,Paul D</v>
          </cell>
          <cell r="C946">
            <v>16500</v>
          </cell>
          <cell r="D946" t="str">
            <v>16500</v>
          </cell>
          <cell r="E946" t="str">
            <v>G8 - Asset Management VP</v>
          </cell>
          <cell r="F946" t="str">
            <v>Engineering</v>
          </cell>
          <cell r="G946" t="str">
            <v>Engineering VP</v>
          </cell>
          <cell r="H946" t="str">
            <v>120</v>
          </cell>
          <cell r="I946" t="str">
            <v>TT</v>
          </cell>
          <cell r="K946">
            <v>116.47</v>
          </cell>
          <cell r="M946">
            <v>10483.790000000001</v>
          </cell>
        </row>
        <row r="947">
          <cell r="A947" t="str">
            <v>O&amp;M</v>
          </cell>
          <cell r="B947" t="str">
            <v>Sullivan,Gregory R</v>
          </cell>
          <cell r="C947">
            <v>16505</v>
          </cell>
          <cell r="D947" t="str">
            <v>16505</v>
          </cell>
          <cell r="E947" t="str">
            <v>Asset Strategy Transmission</v>
          </cell>
          <cell r="F947" t="str">
            <v>Engineering</v>
          </cell>
          <cell r="G947" t="str">
            <v>Transmission Engineering</v>
          </cell>
          <cell r="H947" t="str">
            <v>120</v>
          </cell>
          <cell r="I947" t="str">
            <v>BT</v>
          </cell>
          <cell r="J947">
            <v>58334.12</v>
          </cell>
          <cell r="K947">
            <v>62628.98</v>
          </cell>
          <cell r="M947">
            <v>21941.11</v>
          </cell>
        </row>
        <row r="948">
          <cell r="A948" t="str">
            <v>O&amp;M</v>
          </cell>
          <cell r="B948" t="str">
            <v>Sullivan,Gregory R</v>
          </cell>
          <cell r="C948">
            <v>16505</v>
          </cell>
          <cell r="D948" t="str">
            <v>16505</v>
          </cell>
          <cell r="E948" t="str">
            <v>Transmission Engineering</v>
          </cell>
          <cell r="F948" t="str">
            <v>Engineering</v>
          </cell>
          <cell r="G948" t="str">
            <v>Transmission Engineering</v>
          </cell>
          <cell r="H948" t="str">
            <v>120</v>
          </cell>
          <cell r="I948" t="str">
            <v>BT</v>
          </cell>
          <cell r="L948">
            <v>15826.24</v>
          </cell>
          <cell r="M948">
            <v>27055.65</v>
          </cell>
        </row>
        <row r="949">
          <cell r="A949" t="str">
            <v>CAP</v>
          </cell>
          <cell r="B949" t="str">
            <v>Sullivan,Gregory R</v>
          </cell>
          <cell r="C949">
            <v>16505</v>
          </cell>
          <cell r="D949" t="str">
            <v>16505</v>
          </cell>
          <cell r="E949" t="str">
            <v>Asset Strategy Transmission</v>
          </cell>
          <cell r="F949" t="str">
            <v>Engineering</v>
          </cell>
          <cell r="G949" t="str">
            <v>Transmission Engineering</v>
          </cell>
          <cell r="H949" t="str">
            <v>120</v>
          </cell>
          <cell r="I949" t="str">
            <v>CB</v>
          </cell>
          <cell r="J949">
            <v>8016.9</v>
          </cell>
        </row>
        <row r="950">
          <cell r="A950" t="str">
            <v>CAP</v>
          </cell>
          <cell r="B950" t="str">
            <v>Sullivan,Gregory R</v>
          </cell>
          <cell r="C950">
            <v>16505</v>
          </cell>
          <cell r="D950" t="str">
            <v>16505</v>
          </cell>
          <cell r="E950" t="str">
            <v>Transmission Engineering</v>
          </cell>
          <cell r="F950" t="str">
            <v>Engineering</v>
          </cell>
          <cell r="G950" t="str">
            <v>Transmission Engineering</v>
          </cell>
          <cell r="H950" t="str">
            <v>120</v>
          </cell>
          <cell r="I950" t="str">
            <v>CB</v>
          </cell>
        </row>
        <row r="951">
          <cell r="A951" t="str">
            <v>CAP</v>
          </cell>
          <cell r="B951" t="str">
            <v>Sullivan,Gregory R</v>
          </cell>
          <cell r="C951">
            <v>16505</v>
          </cell>
          <cell r="D951" t="str">
            <v>16505</v>
          </cell>
          <cell r="E951" t="str">
            <v>Asset Strategy Transmission</v>
          </cell>
          <cell r="F951" t="str">
            <v>Engineering</v>
          </cell>
          <cell r="G951" t="str">
            <v>Transmission Engineering</v>
          </cell>
          <cell r="H951" t="str">
            <v>120</v>
          </cell>
          <cell r="I951" t="str">
            <v>CI</v>
          </cell>
          <cell r="J951">
            <v>80.84</v>
          </cell>
        </row>
        <row r="952">
          <cell r="A952" t="str">
            <v>CAP</v>
          </cell>
          <cell r="B952" t="str">
            <v>Sullivan,Gregory R</v>
          </cell>
          <cell r="C952">
            <v>16505</v>
          </cell>
          <cell r="D952" t="str">
            <v>16505</v>
          </cell>
          <cell r="E952" t="str">
            <v>Asset Strategy Transmission</v>
          </cell>
          <cell r="F952" t="str">
            <v>Engineering</v>
          </cell>
          <cell r="G952" t="str">
            <v>Transmission Engineering</v>
          </cell>
          <cell r="H952" t="str">
            <v>120</v>
          </cell>
          <cell r="I952" t="str">
            <v>CL</v>
          </cell>
          <cell r="J952">
            <v>18463.400000000001</v>
          </cell>
        </row>
        <row r="953">
          <cell r="A953" t="str">
            <v>CAP</v>
          </cell>
          <cell r="B953" t="str">
            <v>Sullivan,Gregory R</v>
          </cell>
          <cell r="C953">
            <v>16505</v>
          </cell>
          <cell r="D953" t="str">
            <v>16505</v>
          </cell>
          <cell r="E953" t="str">
            <v>Transmission Engineering</v>
          </cell>
          <cell r="F953" t="str">
            <v>Engineering</v>
          </cell>
          <cell r="G953" t="str">
            <v>Transmission Engineering</v>
          </cell>
          <cell r="H953" t="str">
            <v>120</v>
          </cell>
          <cell r="I953" t="str">
            <v>CL</v>
          </cell>
          <cell r="M953">
            <v>5033138.62</v>
          </cell>
        </row>
        <row r="954">
          <cell r="A954" t="str">
            <v>CAP</v>
          </cell>
          <cell r="B954" t="str">
            <v>Sullivan,Gregory R</v>
          </cell>
          <cell r="C954">
            <v>16505</v>
          </cell>
          <cell r="D954" t="str">
            <v>16505</v>
          </cell>
          <cell r="E954" t="str">
            <v>Asset Strategy Transmission</v>
          </cell>
          <cell r="F954" t="str">
            <v>Engineering</v>
          </cell>
          <cell r="G954" t="str">
            <v>Transmission Engineering</v>
          </cell>
          <cell r="H954" t="str">
            <v>120</v>
          </cell>
          <cell r="I954" t="str">
            <v>CT</v>
          </cell>
          <cell r="J954">
            <v>16628.64</v>
          </cell>
        </row>
        <row r="955">
          <cell r="A955" t="str">
            <v>CAP</v>
          </cell>
          <cell r="B955" t="str">
            <v>Sullivan,Gregory R</v>
          </cell>
          <cell r="C955">
            <v>16505</v>
          </cell>
          <cell r="D955" t="str">
            <v>16505</v>
          </cell>
          <cell r="E955" t="str">
            <v>Transmission Engineering</v>
          </cell>
          <cell r="F955" t="str">
            <v>Engineering</v>
          </cell>
          <cell r="G955" t="str">
            <v>Transmission Engineering</v>
          </cell>
          <cell r="H955" t="str">
            <v>120</v>
          </cell>
          <cell r="I955" t="str">
            <v>CT</v>
          </cell>
          <cell r="M955">
            <v>5714.91</v>
          </cell>
        </row>
        <row r="956">
          <cell r="A956" t="str">
            <v>O&amp;M</v>
          </cell>
          <cell r="B956" t="str">
            <v>Sullivan,Gregory R</v>
          </cell>
          <cell r="C956">
            <v>16505</v>
          </cell>
          <cell r="D956" t="str">
            <v>16505</v>
          </cell>
          <cell r="E956" t="str">
            <v>Asset Strategy Transmission</v>
          </cell>
          <cell r="F956" t="str">
            <v>Engineering</v>
          </cell>
          <cell r="G956" t="str">
            <v>Transmission Engineering</v>
          </cell>
          <cell r="H956" t="str">
            <v>120</v>
          </cell>
          <cell r="I956" t="str">
            <v>IT</v>
          </cell>
          <cell r="J956">
            <v>373547.39</v>
          </cell>
          <cell r="K956">
            <v>272653.34999999998</v>
          </cell>
        </row>
        <row r="957">
          <cell r="A957" t="str">
            <v>O&amp;M</v>
          </cell>
          <cell r="B957" t="str">
            <v>Sullivan,Gregory R</v>
          </cell>
          <cell r="C957">
            <v>16505</v>
          </cell>
          <cell r="D957" t="str">
            <v>16505</v>
          </cell>
          <cell r="E957" t="str">
            <v>Transmission Engineering</v>
          </cell>
          <cell r="F957" t="str">
            <v>Engineering</v>
          </cell>
          <cell r="G957" t="str">
            <v>Transmission Engineering</v>
          </cell>
          <cell r="H957" t="str">
            <v>120</v>
          </cell>
          <cell r="I957" t="str">
            <v>IT</v>
          </cell>
          <cell r="L957">
            <v>271832.09999999998</v>
          </cell>
        </row>
        <row r="958">
          <cell r="A958" t="str">
            <v>O&amp;M</v>
          </cell>
          <cell r="B958" t="str">
            <v>Sullivan,Gregory R</v>
          </cell>
          <cell r="C958">
            <v>16505</v>
          </cell>
          <cell r="D958" t="str">
            <v>16505</v>
          </cell>
          <cell r="E958" t="str">
            <v>Asset Strategy Transmission</v>
          </cell>
          <cell r="F958" t="str">
            <v>Engineering</v>
          </cell>
          <cell r="G958" t="str">
            <v>Transmission Engineering</v>
          </cell>
          <cell r="H958" t="str">
            <v>120</v>
          </cell>
          <cell r="I958" t="str">
            <v>LT</v>
          </cell>
          <cell r="J958">
            <v>178746.06</v>
          </cell>
          <cell r="K958">
            <v>182135.64</v>
          </cell>
          <cell r="M958">
            <v>5062.9799999999996</v>
          </cell>
        </row>
        <row r="959">
          <cell r="A959" t="str">
            <v>O&amp;M</v>
          </cell>
          <cell r="B959" t="str">
            <v>Sullivan,Gregory R</v>
          </cell>
          <cell r="C959">
            <v>16505</v>
          </cell>
          <cell r="D959" t="str">
            <v>16505</v>
          </cell>
          <cell r="E959" t="str">
            <v>Transmission Engineering</v>
          </cell>
          <cell r="F959" t="str">
            <v>Engineering</v>
          </cell>
          <cell r="G959" t="str">
            <v>Transmission Engineering</v>
          </cell>
          <cell r="H959" t="str">
            <v>120</v>
          </cell>
          <cell r="I959" t="str">
            <v>LT</v>
          </cell>
          <cell r="L959">
            <v>39813.06</v>
          </cell>
          <cell r="M959">
            <v>410.84</v>
          </cell>
        </row>
        <row r="960">
          <cell r="A960" t="str">
            <v>O&amp;M</v>
          </cell>
          <cell r="B960" t="str">
            <v>Sullivan,Gregory R</v>
          </cell>
          <cell r="C960">
            <v>16505</v>
          </cell>
          <cell r="D960" t="str">
            <v>16505</v>
          </cell>
          <cell r="E960" t="str">
            <v>Asset Strategy Transmission</v>
          </cell>
          <cell r="F960" t="str">
            <v>Engineering</v>
          </cell>
          <cell r="G960" t="str">
            <v>Transmission Engineering</v>
          </cell>
          <cell r="H960" t="str">
            <v>120</v>
          </cell>
          <cell r="I960" t="str">
            <v>OT</v>
          </cell>
          <cell r="J960">
            <v>7474.55</v>
          </cell>
        </row>
        <row r="961">
          <cell r="A961" t="str">
            <v>O&amp;M</v>
          </cell>
          <cell r="B961" t="str">
            <v>Sullivan,Gregory R</v>
          </cell>
          <cell r="C961">
            <v>16505</v>
          </cell>
          <cell r="D961" t="str">
            <v>16505</v>
          </cell>
          <cell r="E961" t="str">
            <v>Transmission Engineering</v>
          </cell>
          <cell r="F961" t="str">
            <v>Engineering</v>
          </cell>
          <cell r="G961" t="str">
            <v>Transmission Engineering</v>
          </cell>
          <cell r="H961" t="str">
            <v>120</v>
          </cell>
          <cell r="I961" t="str">
            <v>OT</v>
          </cell>
          <cell r="M961">
            <v>3715.98</v>
          </cell>
        </row>
        <row r="962">
          <cell r="A962" t="str">
            <v>O&amp;M</v>
          </cell>
          <cell r="B962" t="str">
            <v>Sullivan,Gregory R</v>
          </cell>
          <cell r="C962">
            <v>16505</v>
          </cell>
          <cell r="D962" t="str">
            <v>16505</v>
          </cell>
          <cell r="E962" t="str">
            <v>Asset Strategy Transmission</v>
          </cell>
          <cell r="F962" t="str">
            <v>Engineering</v>
          </cell>
          <cell r="G962" t="str">
            <v>Transmission Engineering</v>
          </cell>
          <cell r="H962" t="str">
            <v>120</v>
          </cell>
          <cell r="I962" t="str">
            <v>TT</v>
          </cell>
          <cell r="J962">
            <v>2987.44</v>
          </cell>
          <cell r="K962">
            <v>1178.07</v>
          </cell>
          <cell r="M962">
            <v>62624.29</v>
          </cell>
        </row>
        <row r="963">
          <cell r="A963" t="str">
            <v>O&amp;M</v>
          </cell>
          <cell r="B963" t="str">
            <v>Sullivan,Gregory R</v>
          </cell>
          <cell r="C963">
            <v>16505</v>
          </cell>
          <cell r="D963" t="str">
            <v>16505</v>
          </cell>
          <cell r="E963" t="str">
            <v>Transmission Engineering</v>
          </cell>
          <cell r="F963" t="str">
            <v>Engineering</v>
          </cell>
          <cell r="G963" t="str">
            <v>Transmission Engineering</v>
          </cell>
          <cell r="H963" t="str">
            <v>120</v>
          </cell>
          <cell r="I963" t="str">
            <v>TT</v>
          </cell>
          <cell r="L963">
            <v>-35.97</v>
          </cell>
          <cell r="M963">
            <v>66984.94</v>
          </cell>
        </row>
        <row r="964">
          <cell r="A964" t="str">
            <v>O&amp;M</v>
          </cell>
          <cell r="B964" t="str">
            <v>Schweiger,Werner J</v>
          </cell>
          <cell r="C964">
            <v>16510</v>
          </cell>
          <cell r="D964" t="str">
            <v>16510</v>
          </cell>
          <cell r="E964" t="str">
            <v>S7 - Investment Planning</v>
          </cell>
          <cell r="F964" t="str">
            <v>Ops SVP</v>
          </cell>
          <cell r="G964" t="str">
            <v>Investment Planning</v>
          </cell>
          <cell r="H964" t="str">
            <v>120</v>
          </cell>
          <cell r="I964" t="str">
            <v>BT</v>
          </cell>
          <cell r="J964">
            <v>145514.63</v>
          </cell>
          <cell r="K964">
            <v>154768.67000000001</v>
          </cell>
          <cell r="L964">
            <v>11342.76</v>
          </cell>
          <cell r="M964">
            <v>56521.18</v>
          </cell>
        </row>
        <row r="965">
          <cell r="A965" t="str">
            <v>CAP</v>
          </cell>
          <cell r="B965" t="str">
            <v>Schweiger,Werner J</v>
          </cell>
          <cell r="C965">
            <v>16510</v>
          </cell>
          <cell r="D965" t="str">
            <v>16510</v>
          </cell>
          <cell r="E965" t="str">
            <v>S7 - Investment Planning</v>
          </cell>
          <cell r="F965" t="str">
            <v>Ops SVP</v>
          </cell>
          <cell r="G965" t="str">
            <v>Investment Planning</v>
          </cell>
          <cell r="H965" t="str">
            <v>120</v>
          </cell>
          <cell r="I965" t="str">
            <v>CI</v>
          </cell>
          <cell r="J965">
            <v>0</v>
          </cell>
        </row>
        <row r="966">
          <cell r="A966" t="str">
            <v>O&amp;M</v>
          </cell>
          <cell r="B966" t="str">
            <v>Schweiger,Werner J</v>
          </cell>
          <cell r="C966">
            <v>16510</v>
          </cell>
          <cell r="D966" t="str">
            <v>16510</v>
          </cell>
          <cell r="E966" t="str">
            <v>S7 - Investment Planning</v>
          </cell>
          <cell r="F966" t="str">
            <v>Ops SVP</v>
          </cell>
          <cell r="G966" t="str">
            <v>Investment Planning</v>
          </cell>
          <cell r="H966" t="str">
            <v>120</v>
          </cell>
          <cell r="I966" t="str">
            <v>IT</v>
          </cell>
          <cell r="J966">
            <v>35900.76</v>
          </cell>
          <cell r="K966">
            <v>11478.84</v>
          </cell>
          <cell r="L966">
            <v>3344.21</v>
          </cell>
        </row>
        <row r="967">
          <cell r="A967" t="str">
            <v>O&amp;M</v>
          </cell>
          <cell r="B967" t="str">
            <v>Schweiger,Werner J</v>
          </cell>
          <cell r="C967">
            <v>16510</v>
          </cell>
          <cell r="D967" t="str">
            <v>16510</v>
          </cell>
          <cell r="E967" t="str">
            <v>S7 - Investment Planning</v>
          </cell>
          <cell r="F967" t="str">
            <v>Ops SVP</v>
          </cell>
          <cell r="G967" t="str">
            <v>Investment Planning</v>
          </cell>
          <cell r="H967" t="str">
            <v>120</v>
          </cell>
          <cell r="I967" t="str">
            <v>LT</v>
          </cell>
          <cell r="J967">
            <v>410179.88</v>
          </cell>
          <cell r="K967">
            <v>446541.27</v>
          </cell>
          <cell r="L967">
            <v>32408.12</v>
          </cell>
          <cell r="M967">
            <v>3237</v>
          </cell>
        </row>
        <row r="968">
          <cell r="A968" t="str">
            <v>O&amp;M</v>
          </cell>
          <cell r="B968" t="str">
            <v>Schweiger,Werner J</v>
          </cell>
          <cell r="C968">
            <v>16510</v>
          </cell>
          <cell r="D968" t="str">
            <v>16510</v>
          </cell>
          <cell r="E968" t="str">
            <v>S7 - Investment Planning</v>
          </cell>
          <cell r="F968" t="str">
            <v>Ops SVP</v>
          </cell>
          <cell r="G968" t="str">
            <v>Investment Planning</v>
          </cell>
          <cell r="H968" t="str">
            <v>120</v>
          </cell>
          <cell r="I968" t="str">
            <v>OT</v>
          </cell>
          <cell r="J968">
            <v>4129.04</v>
          </cell>
          <cell r="M968">
            <v>419.68</v>
          </cell>
        </row>
        <row r="969">
          <cell r="A969" t="str">
            <v>O&amp;M</v>
          </cell>
          <cell r="B969" t="str">
            <v>Schweiger,Werner J</v>
          </cell>
          <cell r="C969">
            <v>16510</v>
          </cell>
          <cell r="D969" t="str">
            <v>16510</v>
          </cell>
          <cell r="E969" t="str">
            <v>S7 - Investment Planning</v>
          </cell>
          <cell r="F969" t="str">
            <v>Ops SVP</v>
          </cell>
          <cell r="G969" t="str">
            <v>Investment Planning</v>
          </cell>
          <cell r="H969" t="str">
            <v>120</v>
          </cell>
          <cell r="I969" t="str">
            <v>TT</v>
          </cell>
          <cell r="J969">
            <v>12483.39</v>
          </cell>
          <cell r="K969">
            <v>83.48</v>
          </cell>
          <cell r="M969">
            <v>87944.37</v>
          </cell>
        </row>
        <row r="970">
          <cell r="A970" t="str">
            <v>O&amp;M</v>
          </cell>
          <cell r="B970" t="str">
            <v>Sullivan,Gregory R</v>
          </cell>
          <cell r="C970">
            <v>16515</v>
          </cell>
          <cell r="D970" t="str">
            <v>16515</v>
          </cell>
          <cell r="E970" t="str">
            <v>Transmission Lines</v>
          </cell>
          <cell r="F970" t="str">
            <v>Engineering</v>
          </cell>
          <cell r="G970" t="str">
            <v>Transmission Lines</v>
          </cell>
          <cell r="H970" t="str">
            <v>120</v>
          </cell>
          <cell r="I970" t="str">
            <v>BT</v>
          </cell>
          <cell r="J970">
            <v>104091.1</v>
          </cell>
          <cell r="K970">
            <v>95649.27</v>
          </cell>
          <cell r="L970">
            <v>23737.93</v>
          </cell>
        </row>
        <row r="971">
          <cell r="A971" t="str">
            <v>CAP</v>
          </cell>
          <cell r="B971" t="str">
            <v>Sullivan,Gregory R</v>
          </cell>
          <cell r="C971">
            <v>16515</v>
          </cell>
          <cell r="D971" t="str">
            <v>16515</v>
          </cell>
          <cell r="E971" t="str">
            <v>Transmission Lines</v>
          </cell>
          <cell r="F971" t="str">
            <v>Engineering</v>
          </cell>
          <cell r="G971" t="str">
            <v>Transmission Lines</v>
          </cell>
          <cell r="H971" t="str">
            <v>120</v>
          </cell>
          <cell r="I971" t="str">
            <v>CB</v>
          </cell>
          <cell r="J971">
            <v>85700.03</v>
          </cell>
          <cell r="K971">
            <v>42126.25</v>
          </cell>
          <cell r="L971">
            <v>66087.509999999995</v>
          </cell>
        </row>
        <row r="972">
          <cell r="A972" t="str">
            <v>CAP</v>
          </cell>
          <cell r="B972" t="str">
            <v>Sullivan,Gregory R</v>
          </cell>
          <cell r="C972">
            <v>16515</v>
          </cell>
          <cell r="D972" t="str">
            <v>16515</v>
          </cell>
          <cell r="E972" t="str">
            <v>Transmission Lines</v>
          </cell>
          <cell r="F972" t="str">
            <v>Engineering</v>
          </cell>
          <cell r="G972" t="str">
            <v>Transmission Lines</v>
          </cell>
          <cell r="H972" t="str">
            <v>120</v>
          </cell>
          <cell r="I972" t="str">
            <v>CI</v>
          </cell>
          <cell r="J972">
            <v>1364881.2</v>
          </cell>
          <cell r="K972">
            <v>2847396.1</v>
          </cell>
          <cell r="L972">
            <v>1031709.85</v>
          </cell>
        </row>
        <row r="973">
          <cell r="A973" t="str">
            <v>CAP</v>
          </cell>
          <cell r="B973" t="str">
            <v>Sullivan,Gregory R</v>
          </cell>
          <cell r="C973">
            <v>16515</v>
          </cell>
          <cell r="D973" t="str">
            <v>16515</v>
          </cell>
          <cell r="E973" t="str">
            <v>Transmission Lines</v>
          </cell>
          <cell r="F973" t="str">
            <v>Engineering</v>
          </cell>
          <cell r="G973" t="str">
            <v>Transmission Lines</v>
          </cell>
          <cell r="H973" t="str">
            <v>120</v>
          </cell>
          <cell r="I973" t="str">
            <v>CL</v>
          </cell>
          <cell r="J973">
            <v>197022.4</v>
          </cell>
          <cell r="K973">
            <v>137012.1</v>
          </cell>
          <cell r="L973">
            <v>155867.75</v>
          </cell>
        </row>
        <row r="974">
          <cell r="A974" t="str">
            <v>CAP</v>
          </cell>
          <cell r="B974" t="str">
            <v>Sullivan,Gregory R</v>
          </cell>
          <cell r="C974">
            <v>16515</v>
          </cell>
          <cell r="D974" t="str">
            <v>16515</v>
          </cell>
          <cell r="E974" t="str">
            <v>Transmission Lines</v>
          </cell>
          <cell r="F974" t="str">
            <v>Engineering</v>
          </cell>
          <cell r="G974" t="str">
            <v>Transmission Lines</v>
          </cell>
          <cell r="H974" t="str">
            <v>120</v>
          </cell>
          <cell r="I974" t="str">
            <v>CM</v>
          </cell>
          <cell r="J974">
            <v>299435.2</v>
          </cell>
          <cell r="K974">
            <v>171434.25</v>
          </cell>
          <cell r="L974">
            <v>252841.89</v>
          </cell>
          <cell r="M974">
            <v>0</v>
          </cell>
        </row>
        <row r="975">
          <cell r="A975" t="str">
            <v>CAP</v>
          </cell>
          <cell r="B975" t="str">
            <v>Sullivan,Gregory R</v>
          </cell>
          <cell r="C975">
            <v>16515</v>
          </cell>
          <cell r="D975" t="str">
            <v>16515</v>
          </cell>
          <cell r="E975" t="str">
            <v>Transmission Lines</v>
          </cell>
          <cell r="F975" t="str">
            <v>Engineering</v>
          </cell>
          <cell r="G975" t="str">
            <v>Transmission Lines</v>
          </cell>
          <cell r="H975" t="str">
            <v>120</v>
          </cell>
          <cell r="I975" t="str">
            <v>CO</v>
          </cell>
          <cell r="L975">
            <v>12029905.24</v>
          </cell>
        </row>
        <row r="976">
          <cell r="A976" t="str">
            <v>CAP</v>
          </cell>
          <cell r="B976" t="str">
            <v>Sullivan,Gregory R</v>
          </cell>
          <cell r="C976">
            <v>16515</v>
          </cell>
          <cell r="D976" t="str">
            <v>16515</v>
          </cell>
          <cell r="E976" t="str">
            <v>Transmission Lines</v>
          </cell>
          <cell r="F976" t="str">
            <v>Engineering</v>
          </cell>
          <cell r="G976" t="str">
            <v>Transmission Lines</v>
          </cell>
          <cell r="H976" t="str">
            <v>120</v>
          </cell>
          <cell r="I976" t="str">
            <v>CT</v>
          </cell>
          <cell r="J976">
            <v>23885.75</v>
          </cell>
          <cell r="K976">
            <v>115155.56</v>
          </cell>
          <cell r="L976">
            <v>198549.28</v>
          </cell>
          <cell r="M976">
            <v>9371.0400000000009</v>
          </cell>
        </row>
        <row r="977">
          <cell r="A977" t="str">
            <v>O&amp;M</v>
          </cell>
          <cell r="B977" t="str">
            <v>Sullivan,Gregory R</v>
          </cell>
          <cell r="C977">
            <v>16515</v>
          </cell>
          <cell r="D977" t="str">
            <v>16515</v>
          </cell>
          <cell r="E977" t="str">
            <v>Transmission Lines</v>
          </cell>
          <cell r="F977" t="str">
            <v>Engineering</v>
          </cell>
          <cell r="G977" t="str">
            <v>Transmission Lines</v>
          </cell>
          <cell r="H977" t="str">
            <v>120</v>
          </cell>
          <cell r="I977" t="str">
            <v>IT</v>
          </cell>
          <cell r="J977">
            <v>172988.72</v>
          </cell>
          <cell r="K977">
            <v>261056.32</v>
          </cell>
          <cell r="L977">
            <v>151941.72</v>
          </cell>
        </row>
        <row r="978">
          <cell r="A978" t="str">
            <v>O&amp;M</v>
          </cell>
          <cell r="B978" t="str">
            <v>Sullivan,Gregory R</v>
          </cell>
          <cell r="C978">
            <v>16515</v>
          </cell>
          <cell r="D978" t="str">
            <v>16515</v>
          </cell>
          <cell r="E978" t="str">
            <v>Transmission Lines</v>
          </cell>
          <cell r="F978" t="str">
            <v>Engineering</v>
          </cell>
          <cell r="G978" t="str">
            <v>Transmission Lines</v>
          </cell>
          <cell r="H978" t="str">
            <v>120</v>
          </cell>
          <cell r="I978" t="str">
            <v>LT</v>
          </cell>
          <cell r="J978">
            <v>315032.05</v>
          </cell>
          <cell r="K978">
            <v>280016.46000000002</v>
          </cell>
          <cell r="L978">
            <v>70656.33</v>
          </cell>
          <cell r="M978">
            <v>4818.05</v>
          </cell>
        </row>
        <row r="979">
          <cell r="A979" t="str">
            <v>O&amp;M</v>
          </cell>
          <cell r="B979" t="str">
            <v>Sullivan,Gregory R</v>
          </cell>
          <cell r="C979">
            <v>16515</v>
          </cell>
          <cell r="D979" t="str">
            <v>16515</v>
          </cell>
          <cell r="E979" t="str">
            <v>Transmission Lines</v>
          </cell>
          <cell r="F979" t="str">
            <v>Engineering</v>
          </cell>
          <cell r="G979" t="str">
            <v>Transmission Lines</v>
          </cell>
          <cell r="H979" t="str">
            <v>120</v>
          </cell>
          <cell r="I979" t="str">
            <v>MT</v>
          </cell>
          <cell r="J979">
            <v>11.39</v>
          </cell>
          <cell r="K979">
            <v>23.1</v>
          </cell>
          <cell r="L979">
            <v>41045.440000000002</v>
          </cell>
        </row>
        <row r="980">
          <cell r="A980" t="str">
            <v>O&amp;M</v>
          </cell>
          <cell r="B980" t="str">
            <v>Sullivan,Gregory R</v>
          </cell>
          <cell r="C980">
            <v>16515</v>
          </cell>
          <cell r="D980" t="str">
            <v>16515</v>
          </cell>
          <cell r="E980" t="str">
            <v>Transmission Lines</v>
          </cell>
          <cell r="F980" t="str">
            <v>Engineering</v>
          </cell>
          <cell r="G980" t="str">
            <v>Transmission Lines</v>
          </cell>
          <cell r="H980" t="str">
            <v>120</v>
          </cell>
          <cell r="I980" t="str">
            <v>OT</v>
          </cell>
          <cell r="J980">
            <v>44275.53</v>
          </cell>
          <cell r="K980">
            <v>248.26</v>
          </cell>
          <cell r="L980">
            <v>-54309.25</v>
          </cell>
          <cell r="M980">
            <v>4036.5</v>
          </cell>
        </row>
        <row r="981">
          <cell r="A981" t="str">
            <v>O&amp;M</v>
          </cell>
          <cell r="B981" t="str">
            <v>Sullivan,Gregory R</v>
          </cell>
          <cell r="C981">
            <v>16515</v>
          </cell>
          <cell r="D981" t="str">
            <v>16515</v>
          </cell>
          <cell r="E981" t="str">
            <v>Transmission Lines</v>
          </cell>
          <cell r="F981" t="str">
            <v>Engineering</v>
          </cell>
          <cell r="G981" t="str">
            <v>Transmission Lines</v>
          </cell>
          <cell r="H981" t="str">
            <v>120</v>
          </cell>
          <cell r="I981" t="str">
            <v>TT</v>
          </cell>
          <cell r="J981">
            <v>3048.93</v>
          </cell>
          <cell r="K981">
            <v>1194.6400000000001</v>
          </cell>
          <cell r="L981">
            <v>24698.49</v>
          </cell>
          <cell r="M981">
            <v>51037.27</v>
          </cell>
        </row>
        <row r="982">
          <cell r="A982" t="str">
            <v>O&amp;M</v>
          </cell>
          <cell r="B982" t="str">
            <v>Dion,Peter D</v>
          </cell>
          <cell r="C982">
            <v>16520</v>
          </cell>
          <cell r="D982" t="str">
            <v>16520</v>
          </cell>
          <cell r="E982" t="str">
            <v>S8 - Performance Management</v>
          </cell>
          <cell r="F982" t="str">
            <v>Electric Operations</v>
          </cell>
          <cell r="G982" t="str">
            <v>System Support</v>
          </cell>
          <cell r="H982" t="str">
            <v>120</v>
          </cell>
          <cell r="I982" t="str">
            <v>BT</v>
          </cell>
          <cell r="J982">
            <v>136485.25</v>
          </cell>
          <cell r="K982">
            <v>203946.02</v>
          </cell>
          <cell r="M982">
            <v>19760.09</v>
          </cell>
        </row>
        <row r="983">
          <cell r="A983" t="str">
            <v>O&amp;M</v>
          </cell>
          <cell r="B983" t="str">
            <v>Dion,Peter D</v>
          </cell>
          <cell r="C983">
            <v>16520</v>
          </cell>
          <cell r="D983" t="str">
            <v>16520</v>
          </cell>
          <cell r="E983" t="str">
            <v>System Support</v>
          </cell>
          <cell r="F983" t="str">
            <v>Electric Operations</v>
          </cell>
          <cell r="G983" t="str">
            <v>System Support</v>
          </cell>
          <cell r="H983" t="str">
            <v>120</v>
          </cell>
          <cell r="I983" t="str">
            <v>BT</v>
          </cell>
          <cell r="L983">
            <v>35084.68</v>
          </cell>
          <cell r="M983">
            <v>26273.040000000001</v>
          </cell>
        </row>
        <row r="984">
          <cell r="A984" t="str">
            <v>O&amp;M</v>
          </cell>
          <cell r="B984" t="str">
            <v>Dion,Peter D</v>
          </cell>
          <cell r="C984">
            <v>16520</v>
          </cell>
          <cell r="D984" t="str">
            <v>16520</v>
          </cell>
          <cell r="E984" t="str">
            <v>S8 - Performance Management</v>
          </cell>
          <cell r="F984" t="str">
            <v>Electric Operations</v>
          </cell>
          <cell r="G984" t="str">
            <v>System Support</v>
          </cell>
          <cell r="H984" t="str">
            <v>120</v>
          </cell>
          <cell r="I984" t="str">
            <v>IT</v>
          </cell>
          <cell r="J984">
            <v>1072089.1399999999</v>
          </cell>
          <cell r="K984">
            <v>328682.81</v>
          </cell>
        </row>
        <row r="985">
          <cell r="A985" t="str">
            <v>O&amp;M</v>
          </cell>
          <cell r="B985" t="str">
            <v>Dion,Peter D</v>
          </cell>
          <cell r="C985">
            <v>16520</v>
          </cell>
          <cell r="D985" t="str">
            <v>16520</v>
          </cell>
          <cell r="E985" t="str">
            <v>System Support</v>
          </cell>
          <cell r="F985" t="str">
            <v>Electric Operations</v>
          </cell>
          <cell r="G985" t="str">
            <v>System Support</v>
          </cell>
          <cell r="H985" t="str">
            <v>120</v>
          </cell>
          <cell r="I985" t="str">
            <v>IT</v>
          </cell>
          <cell r="L985">
            <v>24804.49</v>
          </cell>
        </row>
        <row r="986">
          <cell r="A986" t="str">
            <v>O&amp;M</v>
          </cell>
          <cell r="B986" t="str">
            <v>Dion,Peter D</v>
          </cell>
          <cell r="C986">
            <v>16520</v>
          </cell>
          <cell r="D986" t="str">
            <v>16520</v>
          </cell>
          <cell r="E986" t="str">
            <v>S8 - Performance Management</v>
          </cell>
          <cell r="F986" t="str">
            <v>Electric Operations</v>
          </cell>
          <cell r="G986" t="str">
            <v>System Support</v>
          </cell>
          <cell r="H986" t="str">
            <v>120</v>
          </cell>
          <cell r="I986" t="str">
            <v>LT</v>
          </cell>
          <cell r="J986">
            <v>417764.65</v>
          </cell>
          <cell r="K986">
            <v>602488.35</v>
          </cell>
        </row>
        <row r="987">
          <cell r="A987" t="str">
            <v>O&amp;M</v>
          </cell>
          <cell r="B987" t="str">
            <v>Dion,Peter D</v>
          </cell>
          <cell r="C987">
            <v>16520</v>
          </cell>
          <cell r="D987" t="str">
            <v>16520</v>
          </cell>
          <cell r="E987" t="str">
            <v>System Support</v>
          </cell>
          <cell r="F987" t="str">
            <v>Electric Operations</v>
          </cell>
          <cell r="G987" t="str">
            <v>System Support</v>
          </cell>
          <cell r="H987" t="str">
            <v>120</v>
          </cell>
          <cell r="I987" t="str">
            <v>LT</v>
          </cell>
          <cell r="L987">
            <v>100243.69</v>
          </cell>
        </row>
        <row r="988">
          <cell r="A988" t="str">
            <v>O&amp;M</v>
          </cell>
          <cell r="B988" t="str">
            <v>Dion,Peter D</v>
          </cell>
          <cell r="C988">
            <v>16520</v>
          </cell>
          <cell r="D988" t="str">
            <v>16520</v>
          </cell>
          <cell r="E988" t="str">
            <v>S8 - Performance Management</v>
          </cell>
          <cell r="F988" t="str">
            <v>Electric Operations</v>
          </cell>
          <cell r="G988" t="str">
            <v>System Support</v>
          </cell>
          <cell r="H988" t="str">
            <v>120</v>
          </cell>
          <cell r="I988" t="str">
            <v>OT</v>
          </cell>
          <cell r="J988">
            <v>-2115.4</v>
          </cell>
          <cell r="K988">
            <v>2275</v>
          </cell>
          <cell r="M988">
            <v>400.74</v>
          </cell>
        </row>
        <row r="989">
          <cell r="A989" t="str">
            <v>O&amp;M</v>
          </cell>
          <cell r="B989" t="str">
            <v>Dion,Peter D</v>
          </cell>
          <cell r="C989">
            <v>16520</v>
          </cell>
          <cell r="D989" t="str">
            <v>16520</v>
          </cell>
          <cell r="E989" t="str">
            <v>System Support</v>
          </cell>
          <cell r="F989" t="str">
            <v>Electric Operations</v>
          </cell>
          <cell r="G989" t="str">
            <v>System Support</v>
          </cell>
          <cell r="H989" t="str">
            <v>120</v>
          </cell>
          <cell r="I989" t="str">
            <v>OT</v>
          </cell>
          <cell r="L989">
            <v>-1511.51</v>
          </cell>
        </row>
        <row r="990">
          <cell r="A990" t="str">
            <v>O&amp;M</v>
          </cell>
          <cell r="B990" t="str">
            <v>Dion,Peter D</v>
          </cell>
          <cell r="C990">
            <v>16520</v>
          </cell>
          <cell r="D990" t="str">
            <v>16520</v>
          </cell>
          <cell r="E990" t="str">
            <v>S8 - Performance Management</v>
          </cell>
          <cell r="F990" t="str">
            <v>Electric Operations</v>
          </cell>
          <cell r="G990" t="str">
            <v>System Support</v>
          </cell>
          <cell r="H990" t="str">
            <v>120</v>
          </cell>
          <cell r="I990" t="str">
            <v>TT</v>
          </cell>
          <cell r="J990">
            <v>2460.09</v>
          </cell>
          <cell r="K990">
            <v>1158.74</v>
          </cell>
        </row>
        <row r="991">
          <cell r="A991" t="str">
            <v>O&amp;M</v>
          </cell>
          <cell r="B991" t="str">
            <v>Dion,Peter D</v>
          </cell>
          <cell r="C991">
            <v>16520</v>
          </cell>
          <cell r="D991" t="str">
            <v>16520</v>
          </cell>
          <cell r="E991" t="str">
            <v>System Support</v>
          </cell>
          <cell r="F991" t="str">
            <v>Electric Operations</v>
          </cell>
          <cell r="G991" t="str">
            <v>System Support</v>
          </cell>
          <cell r="H991" t="str">
            <v>120</v>
          </cell>
          <cell r="I991" t="str">
            <v>TT</v>
          </cell>
          <cell r="M991">
            <v>5635.06</v>
          </cell>
        </row>
        <row r="992">
          <cell r="A992" t="str">
            <v>O&amp;M</v>
          </cell>
          <cell r="B992" t="str">
            <v>Dey,Swapan K</v>
          </cell>
          <cell r="C992">
            <v>16525</v>
          </cell>
          <cell r="D992" t="str">
            <v>16525</v>
          </cell>
          <cell r="E992" t="str">
            <v>Substation Design Engineering</v>
          </cell>
          <cell r="F992" t="str">
            <v>Engineering</v>
          </cell>
          <cell r="G992" t="str">
            <v>Substation Design Engineering</v>
          </cell>
          <cell r="H992" t="str">
            <v>120</v>
          </cell>
          <cell r="I992" t="str">
            <v>BT</v>
          </cell>
          <cell r="M992">
            <v>3.58</v>
          </cell>
        </row>
        <row r="993">
          <cell r="A993" t="str">
            <v>O&amp;M</v>
          </cell>
          <cell r="B993" t="str">
            <v>Dey,Swapan K</v>
          </cell>
          <cell r="C993">
            <v>16525</v>
          </cell>
          <cell r="D993" t="str">
            <v>16525</v>
          </cell>
          <cell r="E993" t="str">
            <v>Transmission Stations</v>
          </cell>
          <cell r="F993" t="str">
            <v>Engineering</v>
          </cell>
          <cell r="G993" t="str">
            <v>Substation Design Engineering</v>
          </cell>
          <cell r="H993" t="str">
            <v>120</v>
          </cell>
          <cell r="I993" t="str">
            <v>BT</v>
          </cell>
          <cell r="J993">
            <v>149531.88</v>
          </cell>
          <cell r="K993">
            <v>127682.42</v>
          </cell>
          <cell r="L993">
            <v>18498</v>
          </cell>
          <cell r="M993">
            <v>34360.11</v>
          </cell>
        </row>
        <row r="994">
          <cell r="A994" t="str">
            <v>CAP</v>
          </cell>
          <cell r="B994" t="str">
            <v>Dey,Swapan K</v>
          </cell>
          <cell r="C994">
            <v>16525</v>
          </cell>
          <cell r="D994" t="str">
            <v>16525</v>
          </cell>
          <cell r="E994" t="str">
            <v>Substation Design Engineering</v>
          </cell>
          <cell r="F994" t="str">
            <v>Engineering</v>
          </cell>
          <cell r="G994" t="str">
            <v>Substation Design Engineering</v>
          </cell>
          <cell r="H994" t="str">
            <v>120</v>
          </cell>
          <cell r="I994" t="str">
            <v>CB</v>
          </cell>
        </row>
        <row r="995">
          <cell r="A995" t="str">
            <v>CAP</v>
          </cell>
          <cell r="B995" t="str">
            <v>Dey,Swapan K</v>
          </cell>
          <cell r="C995">
            <v>16525</v>
          </cell>
          <cell r="D995" t="str">
            <v>16525</v>
          </cell>
          <cell r="E995" t="str">
            <v>Transmission Stations</v>
          </cell>
          <cell r="F995" t="str">
            <v>Engineering</v>
          </cell>
          <cell r="G995" t="str">
            <v>Substation Design Engineering</v>
          </cell>
          <cell r="H995" t="str">
            <v>120</v>
          </cell>
          <cell r="I995" t="str">
            <v>CB</v>
          </cell>
          <cell r="J995">
            <v>302998.57</v>
          </cell>
          <cell r="K995">
            <v>171503.84</v>
          </cell>
          <cell r="L995">
            <v>320965.74</v>
          </cell>
        </row>
        <row r="996">
          <cell r="A996" t="str">
            <v>CAP</v>
          </cell>
          <cell r="B996" t="str">
            <v>Dey,Swapan K</v>
          </cell>
          <cell r="C996">
            <v>16525</v>
          </cell>
          <cell r="D996" t="str">
            <v>16525</v>
          </cell>
          <cell r="E996" t="str">
            <v>Substation Design Engineering</v>
          </cell>
          <cell r="F996" t="str">
            <v>Engineering</v>
          </cell>
          <cell r="G996" t="str">
            <v>Substation Design Engineering</v>
          </cell>
          <cell r="H996" t="str">
            <v>120</v>
          </cell>
          <cell r="I996" t="str">
            <v>CI</v>
          </cell>
          <cell r="M996">
            <v>98351.85</v>
          </cell>
        </row>
        <row r="997">
          <cell r="A997" t="str">
            <v>CAP</v>
          </cell>
          <cell r="B997" t="str">
            <v>Dey,Swapan K</v>
          </cell>
          <cell r="C997">
            <v>16525</v>
          </cell>
          <cell r="D997" t="str">
            <v>16525</v>
          </cell>
          <cell r="E997" t="str">
            <v>Transmission Stations</v>
          </cell>
          <cell r="F997" t="str">
            <v>Engineering</v>
          </cell>
          <cell r="G997" t="str">
            <v>Substation Design Engineering</v>
          </cell>
          <cell r="H997" t="str">
            <v>120</v>
          </cell>
          <cell r="I997" t="str">
            <v>CI</v>
          </cell>
          <cell r="J997">
            <v>2109108.87</v>
          </cell>
          <cell r="K997">
            <v>3758508.23</v>
          </cell>
          <cell r="L997">
            <v>8984336.6900000032</v>
          </cell>
        </row>
        <row r="998">
          <cell r="A998" t="str">
            <v>CAP</v>
          </cell>
          <cell r="B998" t="str">
            <v>Dey,Swapan K</v>
          </cell>
          <cell r="C998">
            <v>16525</v>
          </cell>
          <cell r="D998" t="str">
            <v>16525</v>
          </cell>
          <cell r="E998" t="str">
            <v>Substation Design Engineering</v>
          </cell>
          <cell r="F998" t="str">
            <v>Engineering</v>
          </cell>
          <cell r="G998" t="str">
            <v>Substation Design Engineering</v>
          </cell>
          <cell r="H998" t="str">
            <v>120</v>
          </cell>
          <cell r="I998" t="str">
            <v>CL</v>
          </cell>
          <cell r="M998">
            <v>0</v>
          </cell>
        </row>
        <row r="999">
          <cell r="A999" t="str">
            <v>CAP</v>
          </cell>
          <cell r="B999" t="str">
            <v>Dey,Swapan K</v>
          </cell>
          <cell r="C999">
            <v>16525</v>
          </cell>
          <cell r="D999" t="str">
            <v>16525</v>
          </cell>
          <cell r="E999" t="str">
            <v>Transmission Stations</v>
          </cell>
          <cell r="F999" t="str">
            <v>Engineering</v>
          </cell>
          <cell r="G999" t="str">
            <v>Substation Design Engineering</v>
          </cell>
          <cell r="H999" t="str">
            <v>120</v>
          </cell>
          <cell r="I999" t="str">
            <v>CL</v>
          </cell>
          <cell r="J999">
            <v>687259.74</v>
          </cell>
          <cell r="K999">
            <v>389364.83</v>
          </cell>
          <cell r="L999">
            <v>744174.17</v>
          </cell>
        </row>
        <row r="1000">
          <cell r="A1000" t="str">
            <v>CAP</v>
          </cell>
          <cell r="B1000" t="str">
            <v>Dey,Swapan K</v>
          </cell>
          <cell r="C1000">
            <v>16525</v>
          </cell>
          <cell r="D1000" t="str">
            <v>16525</v>
          </cell>
          <cell r="E1000" t="str">
            <v>Substation Design Engineering</v>
          </cell>
          <cell r="F1000" t="str">
            <v>Engineering</v>
          </cell>
          <cell r="G1000" t="str">
            <v>Substation Design Engineering</v>
          </cell>
          <cell r="H1000" t="str">
            <v>120</v>
          </cell>
          <cell r="I1000" t="str">
            <v>CM</v>
          </cell>
        </row>
        <row r="1001">
          <cell r="A1001" t="str">
            <v>CAP</v>
          </cell>
          <cell r="B1001" t="str">
            <v>Dey,Swapan K</v>
          </cell>
          <cell r="C1001">
            <v>16525</v>
          </cell>
          <cell r="D1001" t="str">
            <v>16525</v>
          </cell>
          <cell r="E1001" t="str">
            <v>Transmission Stations</v>
          </cell>
          <cell r="F1001" t="str">
            <v>Engineering</v>
          </cell>
          <cell r="G1001" t="str">
            <v>Substation Design Engineering</v>
          </cell>
          <cell r="H1001" t="str">
            <v>120</v>
          </cell>
          <cell r="I1001" t="str">
            <v>CM</v>
          </cell>
          <cell r="J1001">
            <v>909331.21</v>
          </cell>
          <cell r="K1001">
            <v>713879.55</v>
          </cell>
          <cell r="L1001">
            <v>190182.78</v>
          </cell>
        </row>
        <row r="1002">
          <cell r="A1002" t="str">
            <v>CAP</v>
          </cell>
          <cell r="B1002" t="str">
            <v>Dey,Swapan K</v>
          </cell>
          <cell r="C1002">
            <v>16525</v>
          </cell>
          <cell r="D1002" t="str">
            <v>16525</v>
          </cell>
          <cell r="E1002" t="str">
            <v>Substation Design Engineering</v>
          </cell>
          <cell r="F1002" t="str">
            <v>Engineering</v>
          </cell>
          <cell r="G1002" t="str">
            <v>Substation Design Engineering</v>
          </cell>
          <cell r="H1002" t="str">
            <v>120</v>
          </cell>
          <cell r="I1002" t="str">
            <v>CO</v>
          </cell>
        </row>
        <row r="1003">
          <cell r="A1003" t="str">
            <v>CAP</v>
          </cell>
          <cell r="B1003" t="str">
            <v>Dey,Swapan K</v>
          </cell>
          <cell r="C1003">
            <v>16525</v>
          </cell>
          <cell r="D1003" t="str">
            <v>16525</v>
          </cell>
          <cell r="E1003" t="str">
            <v>Transmission Stations</v>
          </cell>
          <cell r="F1003" t="str">
            <v>Engineering</v>
          </cell>
          <cell r="G1003" t="str">
            <v>Substation Design Engineering</v>
          </cell>
          <cell r="H1003" t="str">
            <v>120</v>
          </cell>
          <cell r="I1003" t="str">
            <v>CO</v>
          </cell>
          <cell r="J1003">
            <v>2276.34</v>
          </cell>
          <cell r="K1003">
            <v>419928</v>
          </cell>
          <cell r="L1003">
            <v>18226981.760000002</v>
          </cell>
        </row>
        <row r="1004">
          <cell r="A1004" t="str">
            <v>CAP</v>
          </cell>
          <cell r="B1004" t="str">
            <v>Dey,Swapan K</v>
          </cell>
          <cell r="C1004">
            <v>16525</v>
          </cell>
          <cell r="D1004" t="str">
            <v>16525</v>
          </cell>
          <cell r="E1004" t="str">
            <v>Substation Design Engineering</v>
          </cell>
          <cell r="F1004" t="str">
            <v>Engineering</v>
          </cell>
          <cell r="G1004" t="str">
            <v>Substation Design Engineering</v>
          </cell>
          <cell r="H1004" t="str">
            <v>120</v>
          </cell>
          <cell r="I1004" t="str">
            <v>CT</v>
          </cell>
        </row>
        <row r="1005">
          <cell r="A1005" t="str">
            <v>CAP</v>
          </cell>
          <cell r="B1005" t="str">
            <v>Dey,Swapan K</v>
          </cell>
          <cell r="C1005">
            <v>16525</v>
          </cell>
          <cell r="D1005" t="str">
            <v>16525</v>
          </cell>
          <cell r="E1005" t="str">
            <v>Transmission Stations</v>
          </cell>
          <cell r="F1005" t="str">
            <v>Engineering</v>
          </cell>
          <cell r="G1005" t="str">
            <v>Substation Design Engineering</v>
          </cell>
          <cell r="H1005" t="str">
            <v>120</v>
          </cell>
          <cell r="I1005" t="str">
            <v>CT</v>
          </cell>
          <cell r="J1005">
            <v>262439.77</v>
          </cell>
          <cell r="K1005">
            <v>234803.05</v>
          </cell>
          <cell r="L1005">
            <v>325602.19</v>
          </cell>
        </row>
        <row r="1006">
          <cell r="A1006" t="str">
            <v>O&amp;M</v>
          </cell>
          <cell r="B1006" t="str">
            <v>Dey,Swapan K</v>
          </cell>
          <cell r="C1006">
            <v>16525</v>
          </cell>
          <cell r="D1006" t="str">
            <v>16525</v>
          </cell>
          <cell r="E1006" t="str">
            <v>Substation Design Engineering</v>
          </cell>
          <cell r="F1006" t="str">
            <v>Engineering</v>
          </cell>
          <cell r="G1006" t="str">
            <v>Substation Design Engineering</v>
          </cell>
          <cell r="H1006" t="str">
            <v>120</v>
          </cell>
          <cell r="I1006" t="str">
            <v>IT</v>
          </cell>
        </row>
        <row r="1007">
          <cell r="A1007" t="str">
            <v>O&amp;M</v>
          </cell>
          <cell r="B1007" t="str">
            <v>Dey,Swapan K</v>
          </cell>
          <cell r="C1007">
            <v>16525</v>
          </cell>
          <cell r="D1007" t="str">
            <v>16525</v>
          </cell>
          <cell r="E1007" t="str">
            <v>Transmission Stations</v>
          </cell>
          <cell r="F1007" t="str">
            <v>Engineering</v>
          </cell>
          <cell r="G1007" t="str">
            <v>Substation Design Engineering</v>
          </cell>
          <cell r="H1007" t="str">
            <v>120</v>
          </cell>
          <cell r="I1007" t="str">
            <v>IT</v>
          </cell>
          <cell r="J1007">
            <v>78855.42</v>
          </cell>
          <cell r="K1007">
            <v>43559.75</v>
          </cell>
          <cell r="L1007">
            <v>201745.06</v>
          </cell>
        </row>
        <row r="1008">
          <cell r="A1008" t="str">
            <v>O&amp;M</v>
          </cell>
          <cell r="B1008" t="str">
            <v>Dey,Swapan K</v>
          </cell>
          <cell r="C1008">
            <v>16525</v>
          </cell>
          <cell r="D1008" t="str">
            <v>16525</v>
          </cell>
          <cell r="E1008" t="str">
            <v>Substation Design Engineering</v>
          </cell>
          <cell r="F1008" t="str">
            <v>Engineering</v>
          </cell>
          <cell r="G1008" t="str">
            <v>Substation Design Engineering</v>
          </cell>
          <cell r="H1008" t="str">
            <v>120</v>
          </cell>
          <cell r="I1008" t="str">
            <v>LT</v>
          </cell>
        </row>
        <row r="1009">
          <cell r="A1009" t="str">
            <v>O&amp;M</v>
          </cell>
          <cell r="B1009" t="str">
            <v>Dey,Swapan K</v>
          </cell>
          <cell r="C1009">
            <v>16525</v>
          </cell>
          <cell r="D1009" t="str">
            <v>16525</v>
          </cell>
          <cell r="E1009" t="str">
            <v>Transmission Stations</v>
          </cell>
          <cell r="F1009" t="str">
            <v>Engineering</v>
          </cell>
          <cell r="G1009" t="str">
            <v>Substation Design Engineering</v>
          </cell>
          <cell r="H1009" t="str">
            <v>120</v>
          </cell>
          <cell r="I1009" t="str">
            <v>LT</v>
          </cell>
          <cell r="J1009">
            <v>493562.61</v>
          </cell>
          <cell r="K1009">
            <v>366985.41</v>
          </cell>
          <cell r="L1009">
            <v>39702.730000000003</v>
          </cell>
        </row>
        <row r="1010">
          <cell r="A1010" t="str">
            <v>O&amp;M</v>
          </cell>
          <cell r="B1010" t="str">
            <v>Dey,Swapan K</v>
          </cell>
          <cell r="C1010">
            <v>16525</v>
          </cell>
          <cell r="D1010" t="str">
            <v>16525</v>
          </cell>
          <cell r="E1010" t="str">
            <v>Substation Design Engineering</v>
          </cell>
          <cell r="F1010" t="str">
            <v>Engineering</v>
          </cell>
          <cell r="G1010" t="str">
            <v>Substation Design Engineering</v>
          </cell>
          <cell r="H1010" t="str">
            <v>120</v>
          </cell>
          <cell r="I1010" t="str">
            <v>MT</v>
          </cell>
        </row>
        <row r="1011">
          <cell r="A1011" t="str">
            <v>O&amp;M</v>
          </cell>
          <cell r="B1011" t="str">
            <v>Dey,Swapan K</v>
          </cell>
          <cell r="C1011">
            <v>16525</v>
          </cell>
          <cell r="D1011" t="str">
            <v>16525</v>
          </cell>
          <cell r="E1011" t="str">
            <v>Transmission Stations</v>
          </cell>
          <cell r="F1011" t="str">
            <v>Engineering</v>
          </cell>
          <cell r="G1011" t="str">
            <v>Substation Design Engineering</v>
          </cell>
          <cell r="H1011" t="str">
            <v>120</v>
          </cell>
          <cell r="I1011" t="str">
            <v>MT</v>
          </cell>
          <cell r="K1011">
            <v>5310.95</v>
          </cell>
          <cell r="L1011">
            <v>548.04999999999995</v>
          </cell>
        </row>
        <row r="1012">
          <cell r="A1012" t="str">
            <v>O&amp;M</v>
          </cell>
          <cell r="B1012" t="str">
            <v>Dey,Swapan K</v>
          </cell>
          <cell r="C1012">
            <v>16525</v>
          </cell>
          <cell r="D1012" t="str">
            <v>16525</v>
          </cell>
          <cell r="E1012" t="str">
            <v>Substation Design Engineering</v>
          </cell>
          <cell r="F1012" t="str">
            <v>Engineering</v>
          </cell>
          <cell r="G1012" t="str">
            <v>Substation Design Engineering</v>
          </cell>
          <cell r="H1012" t="str">
            <v>120</v>
          </cell>
          <cell r="I1012" t="str">
            <v>OT</v>
          </cell>
        </row>
        <row r="1013">
          <cell r="A1013" t="str">
            <v>O&amp;M</v>
          </cell>
          <cell r="B1013" t="str">
            <v>Dey,Swapan K</v>
          </cell>
          <cell r="C1013">
            <v>16525</v>
          </cell>
          <cell r="D1013" t="str">
            <v>16525</v>
          </cell>
          <cell r="E1013" t="str">
            <v>Transmission Stations</v>
          </cell>
          <cell r="F1013" t="str">
            <v>Engineering</v>
          </cell>
          <cell r="G1013" t="str">
            <v>Substation Design Engineering</v>
          </cell>
          <cell r="H1013" t="str">
            <v>120</v>
          </cell>
          <cell r="I1013" t="str">
            <v>OT</v>
          </cell>
          <cell r="J1013">
            <v>59783.94</v>
          </cell>
          <cell r="K1013">
            <v>3154.8</v>
          </cell>
          <cell r="L1013">
            <v>5823.5</v>
          </cell>
        </row>
        <row r="1014">
          <cell r="A1014" t="str">
            <v>O&amp;M</v>
          </cell>
          <cell r="B1014" t="str">
            <v>Dey,Swapan K</v>
          </cell>
          <cell r="C1014">
            <v>16525</v>
          </cell>
          <cell r="D1014" t="str">
            <v>16525</v>
          </cell>
          <cell r="E1014" t="str">
            <v>Substation Design Engineering</v>
          </cell>
          <cell r="F1014" t="str">
            <v>Engineering</v>
          </cell>
          <cell r="G1014" t="str">
            <v>Substation Design Engineering</v>
          </cell>
          <cell r="H1014" t="str">
            <v>120</v>
          </cell>
          <cell r="I1014" t="str">
            <v>TT</v>
          </cell>
        </row>
        <row r="1015">
          <cell r="A1015" t="str">
            <v>O&amp;M</v>
          </cell>
          <cell r="B1015" t="str">
            <v>Dey,Swapan K</v>
          </cell>
          <cell r="C1015">
            <v>16525</v>
          </cell>
          <cell r="D1015" t="str">
            <v>16525</v>
          </cell>
          <cell r="E1015" t="str">
            <v>Transmission Stations</v>
          </cell>
          <cell r="F1015" t="str">
            <v>Engineering</v>
          </cell>
          <cell r="G1015" t="str">
            <v>Substation Design Engineering</v>
          </cell>
          <cell r="H1015" t="str">
            <v>120</v>
          </cell>
          <cell r="I1015" t="str">
            <v>TT</v>
          </cell>
          <cell r="J1015">
            <v>51001.98</v>
          </cell>
          <cell r="K1015">
            <v>12990.99</v>
          </cell>
          <cell r="L1015">
            <v>2905.9</v>
          </cell>
        </row>
        <row r="1016">
          <cell r="A1016" t="str">
            <v>O&amp;M</v>
          </cell>
          <cell r="B1016" t="str">
            <v>Gelbien,Lawrence J</v>
          </cell>
          <cell r="C1016">
            <v>16530</v>
          </cell>
          <cell r="D1016" t="str">
            <v>16530</v>
          </cell>
          <cell r="E1016" t="str">
            <v>Asset Strategy Manager</v>
          </cell>
          <cell r="F1016" t="str">
            <v>Engineering</v>
          </cell>
          <cell r="G1016" t="str">
            <v>Distribution Engineering</v>
          </cell>
          <cell r="H1016" t="str">
            <v>120</v>
          </cell>
          <cell r="I1016" t="str">
            <v>BT</v>
          </cell>
          <cell r="J1016">
            <v>93306.28</v>
          </cell>
          <cell r="K1016">
            <v>59999.09</v>
          </cell>
          <cell r="M1016">
            <v>662520</v>
          </cell>
        </row>
        <row r="1017">
          <cell r="A1017" t="str">
            <v>O&amp;M</v>
          </cell>
          <cell r="B1017" t="str">
            <v>Gelbien,Lawrence J</v>
          </cell>
          <cell r="C1017">
            <v>16530</v>
          </cell>
          <cell r="D1017" t="str">
            <v>16530</v>
          </cell>
          <cell r="E1017" t="str">
            <v>Distribution Engineering</v>
          </cell>
          <cell r="F1017" t="str">
            <v>Engineering</v>
          </cell>
          <cell r="G1017" t="str">
            <v>Distribution Engineering</v>
          </cell>
          <cell r="H1017" t="str">
            <v>120</v>
          </cell>
          <cell r="I1017" t="str">
            <v>BT</v>
          </cell>
          <cell r="L1017">
            <v>5063.71</v>
          </cell>
        </row>
        <row r="1018">
          <cell r="A1018" t="str">
            <v>CAP</v>
          </cell>
          <cell r="B1018" t="str">
            <v>Gelbien,Lawrence J</v>
          </cell>
          <cell r="C1018">
            <v>16530</v>
          </cell>
          <cell r="D1018" t="str">
            <v>16530</v>
          </cell>
          <cell r="E1018" t="str">
            <v>Asset Strategy Manager</v>
          </cell>
          <cell r="F1018" t="str">
            <v>Engineering</v>
          </cell>
          <cell r="G1018" t="str">
            <v>Distribution Engineering</v>
          </cell>
          <cell r="H1018" t="str">
            <v>120</v>
          </cell>
          <cell r="I1018" t="str">
            <v>CB</v>
          </cell>
          <cell r="K1018">
            <v>47386.09</v>
          </cell>
        </row>
        <row r="1019">
          <cell r="A1019" t="str">
            <v>CAP</v>
          </cell>
          <cell r="B1019" t="str">
            <v>Gelbien,Lawrence J</v>
          </cell>
          <cell r="C1019">
            <v>16530</v>
          </cell>
          <cell r="D1019" t="str">
            <v>16530</v>
          </cell>
          <cell r="E1019" t="str">
            <v>Distribution Engineering</v>
          </cell>
          <cell r="F1019" t="str">
            <v>Engineering</v>
          </cell>
          <cell r="G1019" t="str">
            <v>Distribution Engineering</v>
          </cell>
          <cell r="H1019" t="str">
            <v>120</v>
          </cell>
          <cell r="I1019" t="str">
            <v>CB</v>
          </cell>
          <cell r="L1019">
            <v>387.52</v>
          </cell>
        </row>
        <row r="1020">
          <cell r="A1020" t="str">
            <v>CAP</v>
          </cell>
          <cell r="B1020" t="str">
            <v>Gelbien,Lawrence J</v>
          </cell>
          <cell r="C1020">
            <v>16530</v>
          </cell>
          <cell r="D1020" t="str">
            <v>16530</v>
          </cell>
          <cell r="E1020" t="str">
            <v>S9 - Asset Strategy Distribution</v>
          </cell>
          <cell r="F1020" t="str">
            <v>Engineering</v>
          </cell>
          <cell r="G1020" t="str">
            <v>Distribution Engineering</v>
          </cell>
          <cell r="H1020" t="str">
            <v>120</v>
          </cell>
          <cell r="I1020" t="str">
            <v>CB</v>
          </cell>
          <cell r="J1020">
            <v>44421.7</v>
          </cell>
        </row>
        <row r="1021">
          <cell r="A1021" t="str">
            <v>CAP</v>
          </cell>
          <cell r="B1021" t="str">
            <v>Gelbien,Lawrence J</v>
          </cell>
          <cell r="C1021">
            <v>16530</v>
          </cell>
          <cell r="D1021" t="str">
            <v>16530</v>
          </cell>
          <cell r="E1021" t="str">
            <v>Asset Strategy Manager</v>
          </cell>
          <cell r="F1021" t="str">
            <v>Engineering</v>
          </cell>
          <cell r="G1021" t="str">
            <v>Distribution Engineering</v>
          </cell>
          <cell r="H1021" t="str">
            <v>120</v>
          </cell>
          <cell r="I1021" t="str">
            <v>CI</v>
          </cell>
          <cell r="K1021">
            <v>7916463.9299999997</v>
          </cell>
          <cell r="M1021">
            <v>125433.61</v>
          </cell>
        </row>
        <row r="1022">
          <cell r="A1022" t="str">
            <v>CAP</v>
          </cell>
          <cell r="B1022" t="str">
            <v>Gelbien,Lawrence J</v>
          </cell>
          <cell r="C1022">
            <v>16530</v>
          </cell>
          <cell r="D1022" t="str">
            <v>16530</v>
          </cell>
          <cell r="E1022" t="str">
            <v>Distribution Engineering</v>
          </cell>
          <cell r="F1022" t="str">
            <v>Engineering</v>
          </cell>
          <cell r="G1022" t="str">
            <v>Distribution Engineering</v>
          </cell>
          <cell r="H1022" t="str">
            <v>120</v>
          </cell>
          <cell r="I1022" t="str">
            <v>CI</v>
          </cell>
          <cell r="L1022">
            <v>8314695.2199999988</v>
          </cell>
        </row>
        <row r="1023">
          <cell r="A1023" t="str">
            <v>CAP</v>
          </cell>
          <cell r="B1023" t="str">
            <v>Gelbien,Lawrence J</v>
          </cell>
          <cell r="C1023">
            <v>16530</v>
          </cell>
          <cell r="D1023" t="str">
            <v>16530</v>
          </cell>
          <cell r="E1023" t="str">
            <v>S9 - Asset Strategy Distribution</v>
          </cell>
          <cell r="F1023" t="str">
            <v>Engineering</v>
          </cell>
          <cell r="G1023" t="str">
            <v>Distribution Engineering</v>
          </cell>
          <cell r="H1023" t="str">
            <v>120</v>
          </cell>
          <cell r="I1023" t="str">
            <v>CI</v>
          </cell>
          <cell r="J1023">
            <v>4638336.03</v>
          </cell>
          <cell r="M1023">
            <v>70.44</v>
          </cell>
        </row>
        <row r="1024">
          <cell r="A1024" t="str">
            <v>CAP</v>
          </cell>
          <cell r="B1024" t="str">
            <v>Gelbien,Lawrence J</v>
          </cell>
          <cell r="C1024">
            <v>16530</v>
          </cell>
          <cell r="D1024" t="str">
            <v>16530</v>
          </cell>
          <cell r="E1024" t="str">
            <v>Asset Strategy Manager</v>
          </cell>
          <cell r="F1024" t="str">
            <v>Engineering</v>
          </cell>
          <cell r="G1024" t="str">
            <v>Distribution Engineering</v>
          </cell>
          <cell r="H1024" t="str">
            <v>120</v>
          </cell>
          <cell r="I1024" t="str">
            <v>CL</v>
          </cell>
          <cell r="K1024">
            <v>106698.84</v>
          </cell>
          <cell r="M1024">
            <v>0</v>
          </cell>
        </row>
        <row r="1025">
          <cell r="A1025" t="str">
            <v>CAP</v>
          </cell>
          <cell r="B1025" t="str">
            <v>Gelbien,Lawrence J</v>
          </cell>
          <cell r="C1025">
            <v>16530</v>
          </cell>
          <cell r="D1025" t="str">
            <v>16530</v>
          </cell>
          <cell r="E1025" t="str">
            <v>Distribution Engineering</v>
          </cell>
          <cell r="F1025" t="str">
            <v>Engineering</v>
          </cell>
          <cell r="G1025" t="str">
            <v>Distribution Engineering</v>
          </cell>
          <cell r="H1025" t="str">
            <v>120</v>
          </cell>
          <cell r="I1025" t="str">
            <v>CL</v>
          </cell>
          <cell r="L1025">
            <v>785.61</v>
          </cell>
        </row>
        <row r="1026">
          <cell r="A1026" t="str">
            <v>CAP</v>
          </cell>
          <cell r="B1026" t="str">
            <v>Gelbien,Lawrence J</v>
          </cell>
          <cell r="C1026">
            <v>16530</v>
          </cell>
          <cell r="D1026" t="str">
            <v>16530</v>
          </cell>
          <cell r="E1026" t="str">
            <v>S9 - Asset Strategy Distribution</v>
          </cell>
          <cell r="F1026" t="str">
            <v>Engineering</v>
          </cell>
          <cell r="G1026" t="str">
            <v>Distribution Engineering</v>
          </cell>
          <cell r="H1026" t="str">
            <v>120</v>
          </cell>
          <cell r="I1026" t="str">
            <v>CL</v>
          </cell>
          <cell r="J1026">
            <v>107748.09</v>
          </cell>
        </row>
        <row r="1027">
          <cell r="A1027" t="str">
            <v>CAP</v>
          </cell>
          <cell r="B1027" t="str">
            <v>Gelbien,Lawrence J</v>
          </cell>
          <cell r="C1027">
            <v>16530</v>
          </cell>
          <cell r="D1027" t="str">
            <v>16530</v>
          </cell>
          <cell r="E1027" t="str">
            <v>Asset Strategy Manager</v>
          </cell>
          <cell r="F1027" t="str">
            <v>Engineering</v>
          </cell>
          <cell r="G1027" t="str">
            <v>Distribution Engineering</v>
          </cell>
          <cell r="H1027" t="str">
            <v>120</v>
          </cell>
          <cell r="I1027" t="str">
            <v>CM</v>
          </cell>
          <cell r="K1027">
            <v>929427.36</v>
          </cell>
        </row>
        <row r="1028">
          <cell r="A1028" t="str">
            <v>CAP</v>
          </cell>
          <cell r="B1028" t="str">
            <v>Gelbien,Lawrence J</v>
          </cell>
          <cell r="C1028">
            <v>16530</v>
          </cell>
          <cell r="D1028" t="str">
            <v>16530</v>
          </cell>
          <cell r="E1028" t="str">
            <v>Distribution Engineering</v>
          </cell>
          <cell r="F1028" t="str">
            <v>Engineering</v>
          </cell>
          <cell r="G1028" t="str">
            <v>Distribution Engineering</v>
          </cell>
          <cell r="H1028" t="str">
            <v>120</v>
          </cell>
          <cell r="I1028" t="str">
            <v>CM</v>
          </cell>
          <cell r="L1028">
            <v>608156.47</v>
          </cell>
        </row>
        <row r="1029">
          <cell r="A1029" t="str">
            <v>CAP</v>
          </cell>
          <cell r="B1029" t="str">
            <v>Gelbien,Lawrence J</v>
          </cell>
          <cell r="C1029">
            <v>16530</v>
          </cell>
          <cell r="D1029" t="str">
            <v>16530</v>
          </cell>
          <cell r="E1029" t="str">
            <v>S9 - Asset Strategy Distribution</v>
          </cell>
          <cell r="F1029" t="str">
            <v>Engineering</v>
          </cell>
          <cell r="G1029" t="str">
            <v>Distribution Engineering</v>
          </cell>
          <cell r="H1029" t="str">
            <v>120</v>
          </cell>
          <cell r="I1029" t="str">
            <v>CM</v>
          </cell>
          <cell r="J1029">
            <v>814640.43</v>
          </cell>
        </row>
        <row r="1030">
          <cell r="A1030" t="str">
            <v>CAP</v>
          </cell>
          <cell r="B1030" t="str">
            <v>Gelbien,Lawrence J</v>
          </cell>
          <cell r="C1030">
            <v>16530</v>
          </cell>
          <cell r="D1030" t="str">
            <v>16530</v>
          </cell>
          <cell r="E1030" t="str">
            <v>Distribution Engineering</v>
          </cell>
          <cell r="F1030" t="str">
            <v>Engineering</v>
          </cell>
          <cell r="G1030" t="str">
            <v>Distribution Engineering</v>
          </cell>
          <cell r="H1030" t="str">
            <v>120</v>
          </cell>
          <cell r="I1030" t="str">
            <v>CO</v>
          </cell>
        </row>
        <row r="1031">
          <cell r="A1031" t="str">
            <v>CAP</v>
          </cell>
          <cell r="B1031" t="str">
            <v>Gelbien,Lawrence J</v>
          </cell>
          <cell r="C1031">
            <v>16530</v>
          </cell>
          <cell r="D1031" t="str">
            <v>16530</v>
          </cell>
          <cell r="E1031" t="str">
            <v>Asset Strategy Manager</v>
          </cell>
          <cell r="F1031" t="str">
            <v>Engineering</v>
          </cell>
          <cell r="G1031" t="str">
            <v>Distribution Engineering</v>
          </cell>
          <cell r="H1031" t="str">
            <v>120</v>
          </cell>
          <cell r="I1031" t="str">
            <v>CT</v>
          </cell>
          <cell r="K1031">
            <v>34787.17</v>
          </cell>
        </row>
        <row r="1032">
          <cell r="A1032" t="str">
            <v>CAP</v>
          </cell>
          <cell r="B1032" t="str">
            <v>Gelbien,Lawrence J</v>
          </cell>
          <cell r="C1032">
            <v>16530</v>
          </cell>
          <cell r="D1032" t="str">
            <v>16530</v>
          </cell>
          <cell r="E1032" t="str">
            <v>Distribution Engineering</v>
          </cell>
          <cell r="F1032" t="str">
            <v>Engineering</v>
          </cell>
          <cell r="G1032" t="str">
            <v>Distribution Engineering</v>
          </cell>
          <cell r="H1032" t="str">
            <v>120</v>
          </cell>
          <cell r="I1032" t="str">
            <v>CT</v>
          </cell>
          <cell r="L1032">
            <v>652.28</v>
          </cell>
        </row>
        <row r="1033">
          <cell r="A1033" t="str">
            <v>CAP</v>
          </cell>
          <cell r="B1033" t="str">
            <v>Gelbien,Lawrence J</v>
          </cell>
          <cell r="C1033">
            <v>16530</v>
          </cell>
          <cell r="D1033" t="str">
            <v>16530</v>
          </cell>
          <cell r="E1033" t="str">
            <v>S9 - Asset Strategy Distribution</v>
          </cell>
          <cell r="F1033" t="str">
            <v>Engineering</v>
          </cell>
          <cell r="G1033" t="str">
            <v>Distribution Engineering</v>
          </cell>
          <cell r="H1033" t="str">
            <v>120</v>
          </cell>
          <cell r="I1033" t="str">
            <v>CT</v>
          </cell>
          <cell r="J1033">
            <v>35669.93</v>
          </cell>
        </row>
        <row r="1034">
          <cell r="A1034" t="str">
            <v>O&amp;M</v>
          </cell>
          <cell r="B1034" t="str">
            <v>Gelbien,Lawrence J</v>
          </cell>
          <cell r="C1034">
            <v>16530</v>
          </cell>
          <cell r="D1034" t="str">
            <v>16530</v>
          </cell>
          <cell r="E1034" t="str">
            <v>Asset Strategy Manager</v>
          </cell>
          <cell r="F1034" t="str">
            <v>Engineering</v>
          </cell>
          <cell r="G1034" t="str">
            <v>Distribution Engineering</v>
          </cell>
          <cell r="H1034" t="str">
            <v>120</v>
          </cell>
          <cell r="I1034" t="str">
            <v>IT</v>
          </cell>
          <cell r="J1034">
            <v>88603.63</v>
          </cell>
          <cell r="K1034">
            <v>141311.28</v>
          </cell>
        </row>
        <row r="1035">
          <cell r="A1035" t="str">
            <v>O&amp;M</v>
          </cell>
          <cell r="B1035" t="str">
            <v>Gelbien,Lawrence J</v>
          </cell>
          <cell r="C1035">
            <v>16530</v>
          </cell>
          <cell r="D1035" t="str">
            <v>16530</v>
          </cell>
          <cell r="E1035" t="str">
            <v>Distribution Engineering</v>
          </cell>
          <cell r="F1035" t="str">
            <v>Engineering</v>
          </cell>
          <cell r="G1035" t="str">
            <v>Distribution Engineering</v>
          </cell>
          <cell r="H1035" t="str">
            <v>120</v>
          </cell>
          <cell r="I1035" t="str">
            <v>IT</v>
          </cell>
          <cell r="L1035">
            <v>22310.22</v>
          </cell>
        </row>
        <row r="1036">
          <cell r="A1036" t="str">
            <v>O&amp;M</v>
          </cell>
          <cell r="B1036" t="str">
            <v>Gelbien,Lawrence J</v>
          </cell>
          <cell r="C1036">
            <v>16530</v>
          </cell>
          <cell r="D1036" t="str">
            <v>16530</v>
          </cell>
          <cell r="E1036" t="str">
            <v>Asset Strategy Manager</v>
          </cell>
          <cell r="F1036" t="str">
            <v>Engineering</v>
          </cell>
          <cell r="G1036" t="str">
            <v>Distribution Engineering</v>
          </cell>
          <cell r="H1036" t="str">
            <v>120</v>
          </cell>
          <cell r="I1036" t="str">
            <v>LT</v>
          </cell>
          <cell r="J1036">
            <v>247100.88</v>
          </cell>
          <cell r="K1036">
            <v>171297.21</v>
          </cell>
        </row>
        <row r="1037">
          <cell r="A1037" t="str">
            <v>O&amp;M</v>
          </cell>
          <cell r="B1037" t="str">
            <v>Gelbien,Lawrence J</v>
          </cell>
          <cell r="C1037">
            <v>16530</v>
          </cell>
          <cell r="D1037" t="str">
            <v>16530</v>
          </cell>
          <cell r="E1037" t="str">
            <v>Distribution Engineering</v>
          </cell>
          <cell r="F1037" t="str">
            <v>Engineering</v>
          </cell>
          <cell r="G1037" t="str">
            <v>Distribution Engineering</v>
          </cell>
          <cell r="H1037" t="str">
            <v>120</v>
          </cell>
          <cell r="I1037" t="str">
            <v>LT</v>
          </cell>
          <cell r="L1037">
            <v>14467.86</v>
          </cell>
        </row>
        <row r="1038">
          <cell r="A1038" t="str">
            <v>O&amp;M</v>
          </cell>
          <cell r="B1038" t="str">
            <v>Gelbien,Lawrence J</v>
          </cell>
          <cell r="C1038">
            <v>16530</v>
          </cell>
          <cell r="D1038" t="str">
            <v>16530</v>
          </cell>
          <cell r="E1038" t="str">
            <v>Asset Strategy Manager</v>
          </cell>
          <cell r="F1038" t="str">
            <v>Engineering</v>
          </cell>
          <cell r="G1038" t="str">
            <v>Distribution Engineering</v>
          </cell>
          <cell r="H1038" t="str">
            <v>120</v>
          </cell>
          <cell r="I1038" t="str">
            <v>MT</v>
          </cell>
          <cell r="J1038">
            <v>17254.89</v>
          </cell>
          <cell r="K1038">
            <v>-69898.13</v>
          </cell>
        </row>
        <row r="1039">
          <cell r="A1039" t="str">
            <v>O&amp;M</v>
          </cell>
          <cell r="B1039" t="str">
            <v>Gelbien,Lawrence J</v>
          </cell>
          <cell r="C1039">
            <v>16530</v>
          </cell>
          <cell r="D1039" t="str">
            <v>16530</v>
          </cell>
          <cell r="E1039" t="str">
            <v>Distribution Engineering</v>
          </cell>
          <cell r="F1039" t="str">
            <v>Engineering</v>
          </cell>
          <cell r="G1039" t="str">
            <v>Distribution Engineering</v>
          </cell>
          <cell r="H1039" t="str">
            <v>120</v>
          </cell>
          <cell r="I1039" t="str">
            <v>MT</v>
          </cell>
          <cell r="L1039">
            <v>13216.55</v>
          </cell>
        </row>
        <row r="1040">
          <cell r="A1040" t="str">
            <v>O&amp;M</v>
          </cell>
          <cell r="B1040" t="str">
            <v>Gelbien,Lawrence J</v>
          </cell>
          <cell r="C1040">
            <v>16530</v>
          </cell>
          <cell r="D1040" t="str">
            <v>16530</v>
          </cell>
          <cell r="E1040" t="str">
            <v>Asset Strategy Manager</v>
          </cell>
          <cell r="F1040" t="str">
            <v>Engineering</v>
          </cell>
          <cell r="G1040" t="str">
            <v>Distribution Engineering</v>
          </cell>
          <cell r="H1040" t="str">
            <v>120</v>
          </cell>
          <cell r="I1040" t="str">
            <v>OT</v>
          </cell>
          <cell r="J1040">
            <v>-45608.13</v>
          </cell>
          <cell r="K1040">
            <v>92.36</v>
          </cell>
        </row>
        <row r="1041">
          <cell r="A1041" t="str">
            <v>O&amp;M</v>
          </cell>
          <cell r="B1041" t="str">
            <v>Gelbien,Lawrence J</v>
          </cell>
          <cell r="C1041">
            <v>16530</v>
          </cell>
          <cell r="D1041" t="str">
            <v>16530</v>
          </cell>
          <cell r="E1041" t="str">
            <v>Distribution Engineering</v>
          </cell>
          <cell r="F1041" t="str">
            <v>Engineering</v>
          </cell>
          <cell r="G1041" t="str">
            <v>Distribution Engineering</v>
          </cell>
          <cell r="H1041" t="str">
            <v>120</v>
          </cell>
          <cell r="I1041" t="str">
            <v>OT</v>
          </cell>
        </row>
        <row r="1042">
          <cell r="A1042" t="str">
            <v>O&amp;M</v>
          </cell>
          <cell r="B1042" t="str">
            <v>Gelbien,Lawrence J</v>
          </cell>
          <cell r="C1042">
            <v>16530</v>
          </cell>
          <cell r="D1042" t="str">
            <v>16530</v>
          </cell>
          <cell r="E1042" t="str">
            <v>Asset Strategy Manager</v>
          </cell>
          <cell r="F1042" t="str">
            <v>Engineering</v>
          </cell>
          <cell r="G1042" t="str">
            <v>Distribution Engineering</v>
          </cell>
          <cell r="H1042" t="str">
            <v>120</v>
          </cell>
          <cell r="I1042" t="str">
            <v>TT</v>
          </cell>
          <cell r="J1042">
            <v>74056.600000000006</v>
          </cell>
          <cell r="K1042">
            <v>49038.6</v>
          </cell>
        </row>
        <row r="1043">
          <cell r="A1043" t="str">
            <v>O&amp;M</v>
          </cell>
          <cell r="B1043" t="str">
            <v>Gelbien,Lawrence J</v>
          </cell>
          <cell r="C1043">
            <v>16535</v>
          </cell>
          <cell r="D1043" t="str">
            <v>16535</v>
          </cell>
          <cell r="E1043" t="str">
            <v>Tech Distribution Engineering</v>
          </cell>
          <cell r="F1043" t="str">
            <v>Engineering</v>
          </cell>
          <cell r="G1043" t="str">
            <v>Tech Distribution Engineering</v>
          </cell>
          <cell r="H1043" t="str">
            <v>120</v>
          </cell>
          <cell r="I1043" t="str">
            <v>BT</v>
          </cell>
          <cell r="L1043">
            <v>142632.94</v>
          </cell>
          <cell r="M1043">
            <v>6423.81</v>
          </cell>
        </row>
        <row r="1044">
          <cell r="A1044" t="str">
            <v>O&amp;M</v>
          </cell>
          <cell r="B1044" t="str">
            <v>Gelbien,Lawrence J</v>
          </cell>
          <cell r="C1044">
            <v>16535</v>
          </cell>
          <cell r="D1044" t="str">
            <v>16535</v>
          </cell>
          <cell r="E1044" t="str">
            <v>Tech Eng Distribution</v>
          </cell>
          <cell r="F1044" t="str">
            <v>Engineering</v>
          </cell>
          <cell r="G1044" t="str">
            <v>Tech Distribution Engineering</v>
          </cell>
          <cell r="H1044" t="str">
            <v>120</v>
          </cell>
          <cell r="I1044" t="str">
            <v>BT</v>
          </cell>
          <cell r="J1044">
            <v>143282.38</v>
          </cell>
          <cell r="K1044">
            <v>169168.49</v>
          </cell>
        </row>
        <row r="1045">
          <cell r="A1045" t="str">
            <v>CAP</v>
          </cell>
          <cell r="B1045" t="str">
            <v>Gelbien,Lawrence J</v>
          </cell>
          <cell r="C1045">
            <v>16535</v>
          </cell>
          <cell r="D1045" t="str">
            <v>16535</v>
          </cell>
          <cell r="E1045" t="str">
            <v>Tech Distribution Engineering</v>
          </cell>
          <cell r="F1045" t="str">
            <v>Engineering</v>
          </cell>
          <cell r="G1045" t="str">
            <v>Tech Distribution Engineering</v>
          </cell>
          <cell r="H1045" t="str">
            <v>120</v>
          </cell>
          <cell r="I1045" t="str">
            <v>CB</v>
          </cell>
          <cell r="L1045">
            <v>184896.82</v>
          </cell>
        </row>
        <row r="1046">
          <cell r="A1046" t="str">
            <v>CAP</v>
          </cell>
          <cell r="B1046" t="str">
            <v>Gelbien,Lawrence J</v>
          </cell>
          <cell r="C1046">
            <v>16535</v>
          </cell>
          <cell r="D1046" t="str">
            <v>16535</v>
          </cell>
          <cell r="E1046" t="str">
            <v>Tech Eng Distribution</v>
          </cell>
          <cell r="F1046" t="str">
            <v>Engineering</v>
          </cell>
          <cell r="G1046" t="str">
            <v>Tech Distribution Engineering</v>
          </cell>
          <cell r="H1046" t="str">
            <v>120</v>
          </cell>
          <cell r="I1046" t="str">
            <v>CB</v>
          </cell>
          <cell r="J1046">
            <v>165514.99</v>
          </cell>
          <cell r="K1046">
            <v>144485.76000000001</v>
          </cell>
        </row>
        <row r="1047">
          <cell r="A1047" t="str">
            <v>CAP</v>
          </cell>
          <cell r="B1047" t="str">
            <v>Gelbien,Lawrence J</v>
          </cell>
          <cell r="C1047">
            <v>16535</v>
          </cell>
          <cell r="D1047" t="str">
            <v>16535</v>
          </cell>
          <cell r="E1047" t="str">
            <v>Tech Distribution Engineering</v>
          </cell>
          <cell r="F1047" t="str">
            <v>Engineering</v>
          </cell>
          <cell r="G1047" t="str">
            <v>Tech Distribution Engineering</v>
          </cell>
          <cell r="H1047" t="str">
            <v>120</v>
          </cell>
          <cell r="I1047" t="str">
            <v>CI</v>
          </cell>
        </row>
        <row r="1048">
          <cell r="A1048" t="str">
            <v>CAP</v>
          </cell>
          <cell r="B1048" t="str">
            <v>Gelbien,Lawrence J</v>
          </cell>
          <cell r="C1048">
            <v>16535</v>
          </cell>
          <cell r="D1048" t="str">
            <v>16535</v>
          </cell>
          <cell r="E1048" t="str">
            <v>Tech Eng Distribution</v>
          </cell>
          <cell r="F1048" t="str">
            <v>Engineering</v>
          </cell>
          <cell r="G1048" t="str">
            <v>Tech Distribution Engineering</v>
          </cell>
          <cell r="H1048" t="str">
            <v>120</v>
          </cell>
          <cell r="I1048" t="str">
            <v>CI</v>
          </cell>
          <cell r="J1048">
            <v>117.65</v>
          </cell>
          <cell r="K1048">
            <v>44.01</v>
          </cell>
        </row>
        <row r="1049">
          <cell r="A1049" t="str">
            <v>CAP</v>
          </cell>
          <cell r="B1049" t="str">
            <v>Gelbien,Lawrence J</v>
          </cell>
          <cell r="C1049">
            <v>16535</v>
          </cell>
          <cell r="D1049" t="str">
            <v>16535</v>
          </cell>
          <cell r="E1049" t="str">
            <v>Tech Distribution Engineering</v>
          </cell>
          <cell r="F1049" t="str">
            <v>Engineering</v>
          </cell>
          <cell r="G1049" t="str">
            <v>Tech Distribution Engineering</v>
          </cell>
          <cell r="H1049" t="str">
            <v>120</v>
          </cell>
          <cell r="I1049" t="str">
            <v>CL</v>
          </cell>
          <cell r="L1049">
            <v>420512.25</v>
          </cell>
        </row>
        <row r="1050">
          <cell r="A1050" t="str">
            <v>CAP</v>
          </cell>
          <cell r="B1050" t="str">
            <v>Gelbien,Lawrence J</v>
          </cell>
          <cell r="C1050">
            <v>16535</v>
          </cell>
          <cell r="D1050" t="str">
            <v>16535</v>
          </cell>
          <cell r="E1050" t="str">
            <v>Tech Eng Distribution</v>
          </cell>
          <cell r="F1050" t="str">
            <v>Engineering</v>
          </cell>
          <cell r="G1050" t="str">
            <v>Tech Distribution Engineering</v>
          </cell>
          <cell r="H1050" t="str">
            <v>120</v>
          </cell>
          <cell r="I1050" t="str">
            <v>CL</v>
          </cell>
          <cell r="J1050">
            <v>381757.75</v>
          </cell>
          <cell r="K1050">
            <v>322995.3</v>
          </cell>
        </row>
        <row r="1051">
          <cell r="A1051" t="str">
            <v>CAP</v>
          </cell>
          <cell r="B1051" t="str">
            <v>Gelbien,Lawrence J</v>
          </cell>
          <cell r="C1051">
            <v>16535</v>
          </cell>
          <cell r="D1051" t="str">
            <v>16535</v>
          </cell>
          <cell r="E1051" t="str">
            <v>Tech Distribution Engineering</v>
          </cell>
          <cell r="F1051" t="str">
            <v>Engineering</v>
          </cell>
          <cell r="G1051" t="str">
            <v>Tech Distribution Engineering</v>
          </cell>
          <cell r="H1051" t="str">
            <v>120</v>
          </cell>
          <cell r="I1051" t="str">
            <v>CT</v>
          </cell>
          <cell r="L1051">
            <v>411.09</v>
          </cell>
        </row>
        <row r="1052">
          <cell r="A1052" t="str">
            <v>CAP</v>
          </cell>
          <cell r="B1052" t="str">
            <v>Gelbien,Lawrence J</v>
          </cell>
          <cell r="C1052">
            <v>16535</v>
          </cell>
          <cell r="D1052" t="str">
            <v>16535</v>
          </cell>
          <cell r="E1052" t="str">
            <v>Tech Eng Distribution</v>
          </cell>
          <cell r="F1052" t="str">
            <v>Engineering</v>
          </cell>
          <cell r="G1052" t="str">
            <v>Tech Distribution Engineering</v>
          </cell>
          <cell r="H1052" t="str">
            <v>120</v>
          </cell>
          <cell r="I1052" t="str">
            <v>CT</v>
          </cell>
          <cell r="J1052">
            <v>33530.26</v>
          </cell>
          <cell r="K1052">
            <v>917.45</v>
          </cell>
        </row>
        <row r="1053">
          <cell r="A1053" t="str">
            <v>O&amp;M</v>
          </cell>
          <cell r="B1053" t="str">
            <v>Gelbien,Lawrence J</v>
          </cell>
          <cell r="C1053">
            <v>16535</v>
          </cell>
          <cell r="D1053" t="str">
            <v>16535</v>
          </cell>
          <cell r="E1053" t="str">
            <v>Tech Distribution Engineering</v>
          </cell>
          <cell r="F1053" t="str">
            <v>Engineering</v>
          </cell>
          <cell r="G1053" t="str">
            <v>Tech Distribution Engineering</v>
          </cell>
          <cell r="H1053" t="str">
            <v>120</v>
          </cell>
          <cell r="I1053" t="str">
            <v>IT</v>
          </cell>
          <cell r="L1053">
            <v>8256.83</v>
          </cell>
        </row>
        <row r="1054">
          <cell r="A1054" t="str">
            <v>O&amp;M</v>
          </cell>
          <cell r="B1054" t="str">
            <v>Gelbien,Lawrence J</v>
          </cell>
          <cell r="C1054">
            <v>16535</v>
          </cell>
          <cell r="D1054" t="str">
            <v>16535</v>
          </cell>
          <cell r="E1054" t="str">
            <v>Tech Eng Distribution</v>
          </cell>
          <cell r="F1054" t="str">
            <v>Engineering</v>
          </cell>
          <cell r="G1054" t="str">
            <v>Tech Distribution Engineering</v>
          </cell>
          <cell r="H1054" t="str">
            <v>120</v>
          </cell>
          <cell r="I1054" t="str">
            <v>IT</v>
          </cell>
          <cell r="J1054">
            <v>13535.05</v>
          </cell>
          <cell r="K1054">
            <v>144733.35999999999</v>
          </cell>
        </row>
        <row r="1055">
          <cell r="A1055" t="str">
            <v>O&amp;M</v>
          </cell>
          <cell r="B1055" t="str">
            <v>Gelbien,Lawrence J</v>
          </cell>
          <cell r="C1055">
            <v>16535</v>
          </cell>
          <cell r="D1055" t="str">
            <v>16535</v>
          </cell>
          <cell r="E1055" t="str">
            <v>Tech Distribution Engineering</v>
          </cell>
          <cell r="F1055" t="str">
            <v>Engineering</v>
          </cell>
          <cell r="G1055" t="str">
            <v>Tech Distribution Engineering</v>
          </cell>
          <cell r="H1055" t="str">
            <v>120</v>
          </cell>
          <cell r="I1055" t="str">
            <v>LT</v>
          </cell>
          <cell r="L1055">
            <v>407966.29</v>
          </cell>
        </row>
        <row r="1056">
          <cell r="A1056" t="str">
            <v>O&amp;M</v>
          </cell>
          <cell r="B1056" t="str">
            <v>Gelbien,Lawrence J</v>
          </cell>
          <cell r="C1056">
            <v>16535</v>
          </cell>
          <cell r="D1056" t="str">
            <v>16535</v>
          </cell>
          <cell r="E1056" t="str">
            <v>Tech Eng Distribution</v>
          </cell>
          <cell r="F1056" t="str">
            <v>Engineering</v>
          </cell>
          <cell r="G1056" t="str">
            <v>Tech Distribution Engineering</v>
          </cell>
          <cell r="H1056" t="str">
            <v>120</v>
          </cell>
          <cell r="I1056" t="str">
            <v>LT</v>
          </cell>
          <cell r="J1056">
            <v>419883.55</v>
          </cell>
          <cell r="K1056">
            <v>487048.13</v>
          </cell>
        </row>
        <row r="1057">
          <cell r="A1057" t="str">
            <v>O&amp;M</v>
          </cell>
          <cell r="B1057" t="str">
            <v>Gelbien,Lawrence J</v>
          </cell>
          <cell r="C1057">
            <v>16535</v>
          </cell>
          <cell r="D1057" t="str">
            <v>16535</v>
          </cell>
          <cell r="E1057" t="str">
            <v>Tech Distribution Engineering</v>
          </cell>
          <cell r="F1057" t="str">
            <v>Engineering</v>
          </cell>
          <cell r="G1057" t="str">
            <v>Tech Distribution Engineering</v>
          </cell>
          <cell r="H1057" t="str">
            <v>120</v>
          </cell>
          <cell r="I1057" t="str">
            <v>MT</v>
          </cell>
          <cell r="L1057">
            <v>903.67</v>
          </cell>
        </row>
        <row r="1058">
          <cell r="A1058" t="str">
            <v>O&amp;M</v>
          </cell>
          <cell r="B1058" t="str">
            <v>Gelbien,Lawrence J</v>
          </cell>
          <cell r="C1058">
            <v>16535</v>
          </cell>
          <cell r="D1058" t="str">
            <v>16535</v>
          </cell>
          <cell r="E1058" t="str">
            <v>Tech Eng Distribution</v>
          </cell>
          <cell r="F1058" t="str">
            <v>Engineering</v>
          </cell>
          <cell r="G1058" t="str">
            <v>Tech Distribution Engineering</v>
          </cell>
          <cell r="H1058" t="str">
            <v>120</v>
          </cell>
          <cell r="I1058" t="str">
            <v>MT</v>
          </cell>
          <cell r="K1058">
            <v>30052.49</v>
          </cell>
          <cell r="M1058">
            <v>6056406.3700000001</v>
          </cell>
        </row>
        <row r="1059">
          <cell r="A1059" t="str">
            <v>O&amp;M</v>
          </cell>
          <cell r="B1059" t="str">
            <v>Gelbien,Lawrence J</v>
          </cell>
          <cell r="C1059">
            <v>16535</v>
          </cell>
          <cell r="D1059" t="str">
            <v>16535</v>
          </cell>
          <cell r="E1059" t="str">
            <v>Tech Distribution Engineering</v>
          </cell>
          <cell r="F1059" t="str">
            <v>Engineering</v>
          </cell>
          <cell r="G1059" t="str">
            <v>Tech Distribution Engineering</v>
          </cell>
          <cell r="H1059" t="str">
            <v>120</v>
          </cell>
          <cell r="I1059" t="str">
            <v>OT</v>
          </cell>
        </row>
        <row r="1060">
          <cell r="A1060" t="str">
            <v>O&amp;M</v>
          </cell>
          <cell r="B1060" t="str">
            <v>Gelbien,Lawrence J</v>
          </cell>
          <cell r="C1060">
            <v>16535</v>
          </cell>
          <cell r="D1060" t="str">
            <v>16535</v>
          </cell>
          <cell r="E1060" t="str">
            <v>Tech Eng Distribution</v>
          </cell>
          <cell r="F1060" t="str">
            <v>Engineering</v>
          </cell>
          <cell r="G1060" t="str">
            <v>Tech Distribution Engineering</v>
          </cell>
          <cell r="H1060" t="str">
            <v>120</v>
          </cell>
          <cell r="I1060" t="str">
            <v>OT</v>
          </cell>
          <cell r="J1060">
            <v>15964.04</v>
          </cell>
          <cell r="K1060">
            <v>6918.47</v>
          </cell>
          <cell r="M1060">
            <v>6417.38</v>
          </cell>
        </row>
        <row r="1061">
          <cell r="A1061" t="str">
            <v>O&amp;M</v>
          </cell>
          <cell r="B1061" t="str">
            <v>Gelbien,Lawrence J</v>
          </cell>
          <cell r="C1061">
            <v>16535</v>
          </cell>
          <cell r="D1061" t="str">
            <v>16535</v>
          </cell>
          <cell r="E1061" t="str">
            <v>Tech Distribution Engineering</v>
          </cell>
          <cell r="F1061" t="str">
            <v>Engineering</v>
          </cell>
          <cell r="G1061" t="str">
            <v>Tech Distribution Engineering</v>
          </cell>
          <cell r="H1061" t="str">
            <v>120</v>
          </cell>
          <cell r="I1061" t="str">
            <v>TT</v>
          </cell>
          <cell r="L1061">
            <v>1220.8699999999999</v>
          </cell>
        </row>
        <row r="1062">
          <cell r="A1062" t="str">
            <v>O&amp;M</v>
          </cell>
          <cell r="B1062" t="str">
            <v>Gelbien,Lawrence J</v>
          </cell>
          <cell r="C1062">
            <v>16535</v>
          </cell>
          <cell r="D1062" t="str">
            <v>16535</v>
          </cell>
          <cell r="E1062" t="str">
            <v>Tech Eng Distribution</v>
          </cell>
          <cell r="F1062" t="str">
            <v>Engineering</v>
          </cell>
          <cell r="G1062" t="str">
            <v>Tech Distribution Engineering</v>
          </cell>
          <cell r="H1062" t="str">
            <v>120</v>
          </cell>
          <cell r="I1062" t="str">
            <v>TT</v>
          </cell>
          <cell r="J1062">
            <v>5748.66</v>
          </cell>
          <cell r="K1062">
            <v>28315.84</v>
          </cell>
        </row>
        <row r="1063">
          <cell r="A1063" t="str">
            <v>O&amp;M</v>
          </cell>
          <cell r="B1063" t="str">
            <v>Dey,Swapan K</v>
          </cell>
          <cell r="C1063">
            <v>16540</v>
          </cell>
          <cell r="D1063" t="str">
            <v>16540</v>
          </cell>
          <cell r="E1063" t="str">
            <v>S0 - CONTRACT MANAGEMENT XXX</v>
          </cell>
          <cell r="F1063" t="str">
            <v>Engineering</v>
          </cell>
          <cell r="G1063" t="str">
            <v>Sub Station Engineering</v>
          </cell>
          <cell r="H1063" t="str">
            <v>120</v>
          </cell>
          <cell r="I1063" t="str">
            <v>BT</v>
          </cell>
          <cell r="J1063">
            <v>12304.28</v>
          </cell>
          <cell r="K1063">
            <v>452.32</v>
          </cell>
        </row>
        <row r="1064">
          <cell r="A1064" t="str">
            <v>O&amp;M</v>
          </cell>
          <cell r="B1064" t="str">
            <v>Dey,Swapan K</v>
          </cell>
          <cell r="C1064">
            <v>16540</v>
          </cell>
          <cell r="D1064" t="str">
            <v>16540</v>
          </cell>
          <cell r="E1064" t="str">
            <v>Sub Station Engineering</v>
          </cell>
          <cell r="F1064" t="str">
            <v>Engineering</v>
          </cell>
          <cell r="G1064" t="str">
            <v>Sub Station Engineering</v>
          </cell>
          <cell r="H1064" t="str">
            <v>120</v>
          </cell>
          <cell r="I1064" t="str">
            <v>BT</v>
          </cell>
        </row>
        <row r="1065">
          <cell r="A1065" t="str">
            <v>CAP</v>
          </cell>
          <cell r="B1065" t="str">
            <v>Dey,Swapan K</v>
          </cell>
          <cell r="C1065">
            <v>16540</v>
          </cell>
          <cell r="D1065" t="str">
            <v>16540</v>
          </cell>
          <cell r="E1065" t="str">
            <v>Sub Station Engineering</v>
          </cell>
          <cell r="F1065" t="str">
            <v>Engineering</v>
          </cell>
          <cell r="G1065" t="str">
            <v>Sub Station Engineering</v>
          </cell>
          <cell r="H1065" t="str">
            <v>120</v>
          </cell>
          <cell r="I1065" t="str">
            <v>CB</v>
          </cell>
          <cell r="M1065">
            <v>1623607.96</v>
          </cell>
        </row>
        <row r="1066">
          <cell r="A1066" t="str">
            <v>CAP</v>
          </cell>
          <cell r="B1066" t="str">
            <v>Dey,Swapan K</v>
          </cell>
          <cell r="C1066">
            <v>16540</v>
          </cell>
          <cell r="D1066" t="str">
            <v>16540</v>
          </cell>
          <cell r="E1066" t="str">
            <v>Sub Station Engineering</v>
          </cell>
          <cell r="F1066" t="str">
            <v>Engineering</v>
          </cell>
          <cell r="G1066" t="str">
            <v>Sub Station Engineering</v>
          </cell>
          <cell r="H1066" t="str">
            <v>120</v>
          </cell>
          <cell r="I1066" t="str">
            <v>CI</v>
          </cell>
        </row>
        <row r="1067">
          <cell r="A1067" t="str">
            <v>CAP</v>
          </cell>
          <cell r="B1067" t="str">
            <v>Dey,Swapan K</v>
          </cell>
          <cell r="C1067">
            <v>16540</v>
          </cell>
          <cell r="D1067" t="str">
            <v>16540</v>
          </cell>
          <cell r="E1067" t="str">
            <v>Sub Station Engineering</v>
          </cell>
          <cell r="F1067" t="str">
            <v>Engineering</v>
          </cell>
          <cell r="G1067" t="str">
            <v>Sub Station Engineering</v>
          </cell>
          <cell r="H1067" t="str">
            <v>120</v>
          </cell>
          <cell r="I1067" t="str">
            <v>CL</v>
          </cell>
        </row>
        <row r="1068">
          <cell r="A1068" t="str">
            <v>CAP</v>
          </cell>
          <cell r="B1068" t="str">
            <v>Dey,Swapan K</v>
          </cell>
          <cell r="C1068">
            <v>16540</v>
          </cell>
          <cell r="D1068" t="str">
            <v>16540</v>
          </cell>
          <cell r="E1068" t="str">
            <v>S0 - CONTRACT MANAGEMENT XXX</v>
          </cell>
          <cell r="F1068" t="str">
            <v>Engineering</v>
          </cell>
          <cell r="G1068" t="str">
            <v>Sub Station Engineering</v>
          </cell>
          <cell r="H1068" t="str">
            <v>120</v>
          </cell>
          <cell r="I1068" t="str">
            <v>CT</v>
          </cell>
          <cell r="K1068">
            <v>39.58</v>
          </cell>
        </row>
        <row r="1069">
          <cell r="A1069" t="str">
            <v>CAP</v>
          </cell>
          <cell r="B1069" t="str">
            <v>Dey,Swapan K</v>
          </cell>
          <cell r="C1069">
            <v>16540</v>
          </cell>
          <cell r="D1069" t="str">
            <v>16540</v>
          </cell>
          <cell r="E1069" t="str">
            <v>Sub Station Engineering</v>
          </cell>
          <cell r="F1069" t="str">
            <v>Engineering</v>
          </cell>
          <cell r="G1069" t="str">
            <v>Sub Station Engineering</v>
          </cell>
          <cell r="H1069" t="str">
            <v>120</v>
          </cell>
          <cell r="I1069" t="str">
            <v>CT</v>
          </cell>
          <cell r="M1069">
            <v>125.09</v>
          </cell>
        </row>
        <row r="1070">
          <cell r="A1070" t="str">
            <v>O&amp;M</v>
          </cell>
          <cell r="B1070" t="str">
            <v>Dey,Swapan K</v>
          </cell>
          <cell r="C1070">
            <v>16540</v>
          </cell>
          <cell r="D1070" t="str">
            <v>16540</v>
          </cell>
          <cell r="E1070" t="str">
            <v>S0 - CONTRACT MANAGEMENT XXX</v>
          </cell>
          <cell r="F1070" t="str">
            <v>Engineering</v>
          </cell>
          <cell r="G1070" t="str">
            <v>Sub Station Engineering</v>
          </cell>
          <cell r="H1070" t="str">
            <v>120</v>
          </cell>
          <cell r="I1070" t="str">
            <v>IT</v>
          </cell>
          <cell r="J1070">
            <v>7291.08</v>
          </cell>
          <cell r="K1070">
            <v>11560.9</v>
          </cell>
        </row>
        <row r="1071">
          <cell r="A1071" t="str">
            <v>O&amp;M</v>
          </cell>
          <cell r="B1071" t="str">
            <v>Dey,Swapan K</v>
          </cell>
          <cell r="C1071">
            <v>16540</v>
          </cell>
          <cell r="D1071" t="str">
            <v>16540</v>
          </cell>
          <cell r="E1071" t="str">
            <v>Sub Station Engineering</v>
          </cell>
          <cell r="F1071" t="str">
            <v>Engineering</v>
          </cell>
          <cell r="G1071" t="str">
            <v>Sub Station Engineering</v>
          </cell>
          <cell r="H1071" t="str">
            <v>120</v>
          </cell>
          <cell r="I1071" t="str">
            <v>IT</v>
          </cell>
          <cell r="L1071">
            <v>2251.87</v>
          </cell>
        </row>
        <row r="1072">
          <cell r="A1072" t="str">
            <v>O&amp;M</v>
          </cell>
          <cell r="B1072" t="str">
            <v>Dey,Swapan K</v>
          </cell>
          <cell r="C1072">
            <v>16540</v>
          </cell>
          <cell r="D1072" t="str">
            <v>16540</v>
          </cell>
          <cell r="E1072" t="str">
            <v>S0 - CONTRACT MANAGEMENT XXX</v>
          </cell>
          <cell r="F1072" t="str">
            <v>Engineering</v>
          </cell>
          <cell r="G1072" t="str">
            <v>Sub Station Engineering</v>
          </cell>
          <cell r="H1072" t="str">
            <v>120</v>
          </cell>
          <cell r="I1072" t="str">
            <v>LT</v>
          </cell>
          <cell r="J1072">
            <v>38247.18</v>
          </cell>
          <cell r="K1072">
            <v>0</v>
          </cell>
        </row>
        <row r="1073">
          <cell r="A1073" t="str">
            <v>O&amp;M</v>
          </cell>
          <cell r="B1073" t="str">
            <v>Dey,Swapan K</v>
          </cell>
          <cell r="C1073">
            <v>16540</v>
          </cell>
          <cell r="D1073" t="str">
            <v>16540</v>
          </cell>
          <cell r="E1073" t="str">
            <v>Sub Station Engineering</v>
          </cell>
          <cell r="F1073" t="str">
            <v>Engineering</v>
          </cell>
          <cell r="G1073" t="str">
            <v>Sub Station Engineering</v>
          </cell>
          <cell r="H1073" t="str">
            <v>120</v>
          </cell>
          <cell r="I1073" t="str">
            <v>LT</v>
          </cell>
        </row>
        <row r="1074">
          <cell r="A1074" t="str">
            <v>O&amp;M</v>
          </cell>
          <cell r="B1074" t="str">
            <v>Dey,Swapan K</v>
          </cell>
          <cell r="C1074">
            <v>16540</v>
          </cell>
          <cell r="D1074" t="str">
            <v>16540</v>
          </cell>
          <cell r="E1074" t="str">
            <v>S0 - CONTRACT MANAGEMENT XXX</v>
          </cell>
          <cell r="F1074" t="str">
            <v>Engineering</v>
          </cell>
          <cell r="G1074" t="str">
            <v>Sub Station Engineering</v>
          </cell>
          <cell r="H1074" t="str">
            <v>120</v>
          </cell>
          <cell r="I1074" t="str">
            <v>OT</v>
          </cell>
          <cell r="J1074">
            <v>-51785</v>
          </cell>
          <cell r="M1074">
            <v>1.04</v>
          </cell>
        </row>
        <row r="1075">
          <cell r="A1075" t="str">
            <v>O&amp;M</v>
          </cell>
          <cell r="B1075" t="str">
            <v>Dey,Swapan K</v>
          </cell>
          <cell r="C1075">
            <v>16540</v>
          </cell>
          <cell r="D1075" t="str">
            <v>16540</v>
          </cell>
          <cell r="E1075" t="str">
            <v>S0 - CONTRACT MANAGEMENT XXX</v>
          </cell>
          <cell r="F1075" t="str">
            <v>Engineering</v>
          </cell>
          <cell r="G1075" t="str">
            <v>Sub Station Engineering</v>
          </cell>
          <cell r="H1075" t="str">
            <v>120</v>
          </cell>
          <cell r="I1075" t="str">
            <v>TT</v>
          </cell>
          <cell r="J1075">
            <v>3630.48</v>
          </cell>
          <cell r="K1075">
            <v>4764.97</v>
          </cell>
        </row>
        <row r="1076">
          <cell r="A1076" t="str">
            <v>O&amp;M</v>
          </cell>
          <cell r="B1076" t="str">
            <v>Dey,Swapan K</v>
          </cell>
          <cell r="C1076">
            <v>16545</v>
          </cell>
          <cell r="D1076" t="str">
            <v>16545</v>
          </cell>
          <cell r="E1076" t="str">
            <v>Sub Station Tech Engineering</v>
          </cell>
          <cell r="F1076" t="str">
            <v>Engineering</v>
          </cell>
          <cell r="G1076" t="str">
            <v>Sub Station Tech Engineering</v>
          </cell>
          <cell r="H1076" t="str">
            <v>120</v>
          </cell>
          <cell r="I1076" t="str">
            <v>BT</v>
          </cell>
          <cell r="L1076">
            <v>75485.77</v>
          </cell>
        </row>
        <row r="1077">
          <cell r="A1077" t="str">
            <v>O&amp;M</v>
          </cell>
          <cell r="B1077" t="str">
            <v>Dey,Swapan K</v>
          </cell>
          <cell r="C1077">
            <v>16545</v>
          </cell>
          <cell r="D1077" t="str">
            <v>16545</v>
          </cell>
          <cell r="E1077" t="str">
            <v>Tech Eng Substation</v>
          </cell>
          <cell r="F1077" t="str">
            <v>Engineering</v>
          </cell>
          <cell r="G1077" t="str">
            <v>Sub Station Tech Engineering</v>
          </cell>
          <cell r="H1077" t="str">
            <v>120</v>
          </cell>
          <cell r="I1077" t="str">
            <v>BT</v>
          </cell>
          <cell r="J1077">
            <v>169490.39</v>
          </cell>
          <cell r="K1077">
            <v>155248.84</v>
          </cell>
        </row>
        <row r="1078">
          <cell r="A1078" t="str">
            <v>CAP</v>
          </cell>
          <cell r="B1078" t="str">
            <v>Dey,Swapan K</v>
          </cell>
          <cell r="C1078">
            <v>16545</v>
          </cell>
          <cell r="D1078" t="str">
            <v>16545</v>
          </cell>
          <cell r="E1078" t="str">
            <v>Sub Station Tech Engineering</v>
          </cell>
          <cell r="F1078" t="str">
            <v>Engineering</v>
          </cell>
          <cell r="G1078" t="str">
            <v>Sub Station Tech Engineering</v>
          </cell>
          <cell r="H1078" t="str">
            <v>120</v>
          </cell>
          <cell r="I1078" t="str">
            <v>CB</v>
          </cell>
          <cell r="L1078">
            <v>229312.61</v>
          </cell>
          <cell r="M1078">
            <v>2938822.39</v>
          </cell>
        </row>
        <row r="1079">
          <cell r="A1079" t="str">
            <v>CAP</v>
          </cell>
          <cell r="B1079" t="str">
            <v>Dey,Swapan K</v>
          </cell>
          <cell r="C1079">
            <v>16545</v>
          </cell>
          <cell r="D1079" t="str">
            <v>16545</v>
          </cell>
          <cell r="E1079" t="str">
            <v>Tech Eng Substation</v>
          </cell>
          <cell r="F1079" t="str">
            <v>Engineering</v>
          </cell>
          <cell r="G1079" t="str">
            <v>Sub Station Tech Engineering</v>
          </cell>
          <cell r="H1079" t="str">
            <v>120</v>
          </cell>
          <cell r="I1079" t="str">
            <v>CB</v>
          </cell>
          <cell r="J1079">
            <v>217210.72</v>
          </cell>
          <cell r="K1079">
            <v>353294.64</v>
          </cell>
          <cell r="M1079">
            <v>2025857.42</v>
          </cell>
        </row>
        <row r="1080">
          <cell r="A1080" t="str">
            <v>CAP</v>
          </cell>
          <cell r="B1080" t="str">
            <v>Dey,Swapan K</v>
          </cell>
          <cell r="C1080">
            <v>16545</v>
          </cell>
          <cell r="D1080" t="str">
            <v>16545</v>
          </cell>
          <cell r="E1080" t="str">
            <v>Sub Station Tech Engineering</v>
          </cell>
          <cell r="F1080" t="str">
            <v>Engineering</v>
          </cell>
          <cell r="G1080" t="str">
            <v>Sub Station Tech Engineering</v>
          </cell>
          <cell r="H1080" t="str">
            <v>120</v>
          </cell>
          <cell r="I1080" t="str">
            <v>CI</v>
          </cell>
          <cell r="L1080">
            <v>272078.02</v>
          </cell>
        </row>
        <row r="1081">
          <cell r="A1081" t="str">
            <v>CAP</v>
          </cell>
          <cell r="B1081" t="str">
            <v>Dey,Swapan K</v>
          </cell>
          <cell r="C1081">
            <v>16545</v>
          </cell>
          <cell r="D1081" t="str">
            <v>16545</v>
          </cell>
          <cell r="E1081" t="str">
            <v>Tech Eng Substation</v>
          </cell>
          <cell r="F1081" t="str">
            <v>Engineering</v>
          </cell>
          <cell r="G1081" t="str">
            <v>Sub Station Tech Engineering</v>
          </cell>
          <cell r="H1081" t="str">
            <v>120</v>
          </cell>
          <cell r="I1081" t="str">
            <v>CI</v>
          </cell>
          <cell r="J1081">
            <v>505285.38</v>
          </cell>
          <cell r="K1081">
            <v>2792664.76</v>
          </cell>
        </row>
        <row r="1082">
          <cell r="A1082" t="str">
            <v>CAP</v>
          </cell>
          <cell r="B1082" t="str">
            <v>Dey,Swapan K</v>
          </cell>
          <cell r="C1082">
            <v>16545</v>
          </cell>
          <cell r="D1082" t="str">
            <v>16545</v>
          </cell>
          <cell r="E1082" t="str">
            <v>Sub Station Tech Engineering</v>
          </cell>
          <cell r="F1082" t="str">
            <v>Engineering</v>
          </cell>
          <cell r="G1082" t="str">
            <v>Sub Station Tech Engineering</v>
          </cell>
          <cell r="H1082" t="str">
            <v>120</v>
          </cell>
          <cell r="I1082" t="str">
            <v>CL</v>
          </cell>
          <cell r="L1082">
            <v>520584.63</v>
          </cell>
        </row>
        <row r="1083">
          <cell r="A1083" t="str">
            <v>CAP</v>
          </cell>
          <cell r="B1083" t="str">
            <v>Dey,Swapan K</v>
          </cell>
          <cell r="C1083">
            <v>16545</v>
          </cell>
          <cell r="D1083" t="str">
            <v>16545</v>
          </cell>
          <cell r="E1083" t="str">
            <v>Tech Eng Substation</v>
          </cell>
          <cell r="F1083" t="str">
            <v>Engineering</v>
          </cell>
          <cell r="G1083" t="str">
            <v>Sub Station Tech Engineering</v>
          </cell>
          <cell r="H1083" t="str">
            <v>120</v>
          </cell>
          <cell r="I1083" t="str">
            <v>CL</v>
          </cell>
          <cell r="J1083">
            <v>495849.62</v>
          </cell>
          <cell r="K1083">
            <v>816420.2</v>
          </cell>
        </row>
        <row r="1084">
          <cell r="A1084" t="str">
            <v>CAP</v>
          </cell>
          <cell r="B1084" t="str">
            <v>Dey,Swapan K</v>
          </cell>
          <cell r="C1084">
            <v>16545</v>
          </cell>
          <cell r="D1084" t="str">
            <v>16545</v>
          </cell>
          <cell r="E1084" t="str">
            <v>Sub Station Tech Engineering</v>
          </cell>
          <cell r="F1084" t="str">
            <v>Engineering</v>
          </cell>
          <cell r="G1084" t="str">
            <v>Sub Station Tech Engineering</v>
          </cell>
          <cell r="H1084" t="str">
            <v>120</v>
          </cell>
          <cell r="I1084" t="str">
            <v>CM</v>
          </cell>
          <cell r="L1084">
            <v>48262.66</v>
          </cell>
        </row>
        <row r="1085">
          <cell r="A1085" t="str">
            <v>CAP</v>
          </cell>
          <cell r="B1085" t="str">
            <v>Dey,Swapan K</v>
          </cell>
          <cell r="C1085">
            <v>16545</v>
          </cell>
          <cell r="D1085" t="str">
            <v>16545</v>
          </cell>
          <cell r="E1085" t="str">
            <v>Tech Eng Substation</v>
          </cell>
          <cell r="F1085" t="str">
            <v>Engineering</v>
          </cell>
          <cell r="G1085" t="str">
            <v>Sub Station Tech Engineering</v>
          </cell>
          <cell r="H1085" t="str">
            <v>120</v>
          </cell>
          <cell r="I1085" t="str">
            <v>CM</v>
          </cell>
          <cell r="K1085">
            <v>1510618.64</v>
          </cell>
        </row>
        <row r="1086">
          <cell r="A1086" t="str">
            <v>CAP</v>
          </cell>
          <cell r="B1086" t="str">
            <v>Dey,Swapan K</v>
          </cell>
          <cell r="C1086">
            <v>16545</v>
          </cell>
          <cell r="D1086" t="str">
            <v>16545</v>
          </cell>
          <cell r="E1086" t="str">
            <v>Sub Station Tech Engineering</v>
          </cell>
          <cell r="F1086" t="str">
            <v>Engineering</v>
          </cell>
          <cell r="G1086" t="str">
            <v>Sub Station Tech Engineering</v>
          </cell>
          <cell r="H1086" t="str">
            <v>120</v>
          </cell>
          <cell r="I1086" t="str">
            <v>CO</v>
          </cell>
          <cell r="L1086">
            <v>-695974.18</v>
          </cell>
        </row>
        <row r="1087">
          <cell r="A1087" t="str">
            <v>CAP</v>
          </cell>
          <cell r="B1087" t="str">
            <v>Dey,Swapan K</v>
          </cell>
          <cell r="C1087">
            <v>16545</v>
          </cell>
          <cell r="D1087" t="str">
            <v>16545</v>
          </cell>
          <cell r="E1087" t="str">
            <v>Tech Eng Substation</v>
          </cell>
          <cell r="F1087" t="str">
            <v>Engineering</v>
          </cell>
          <cell r="G1087" t="str">
            <v>Sub Station Tech Engineering</v>
          </cell>
          <cell r="H1087" t="str">
            <v>120</v>
          </cell>
          <cell r="I1087" t="str">
            <v>CO</v>
          </cell>
          <cell r="K1087">
            <v>64723.25</v>
          </cell>
        </row>
        <row r="1088">
          <cell r="A1088" t="str">
            <v>CAP</v>
          </cell>
          <cell r="B1088" t="str">
            <v>Dey,Swapan K</v>
          </cell>
          <cell r="C1088">
            <v>16545</v>
          </cell>
          <cell r="D1088" t="str">
            <v>16545</v>
          </cell>
          <cell r="E1088" t="str">
            <v>Sub Station Tech Engineering</v>
          </cell>
          <cell r="F1088" t="str">
            <v>Engineering</v>
          </cell>
          <cell r="G1088" t="str">
            <v>Sub Station Tech Engineering</v>
          </cell>
          <cell r="H1088" t="str">
            <v>120</v>
          </cell>
          <cell r="I1088" t="str">
            <v>CT</v>
          </cell>
          <cell r="L1088">
            <v>66101.33</v>
          </cell>
          <cell r="M1088">
            <v>171.36</v>
          </cell>
        </row>
        <row r="1089">
          <cell r="A1089" t="str">
            <v>CAP</v>
          </cell>
          <cell r="B1089" t="str">
            <v>Dey,Swapan K</v>
          </cell>
          <cell r="C1089">
            <v>16545</v>
          </cell>
          <cell r="D1089" t="str">
            <v>16545</v>
          </cell>
          <cell r="E1089" t="str">
            <v>Tech Eng Substation</v>
          </cell>
          <cell r="F1089" t="str">
            <v>Engineering</v>
          </cell>
          <cell r="G1089" t="str">
            <v>Sub Station Tech Engineering</v>
          </cell>
          <cell r="H1089" t="str">
            <v>120</v>
          </cell>
          <cell r="I1089" t="str">
            <v>CT</v>
          </cell>
          <cell r="J1089">
            <v>201519.48</v>
          </cell>
          <cell r="K1089">
            <v>307369.95</v>
          </cell>
        </row>
        <row r="1090">
          <cell r="A1090" t="str">
            <v>O&amp;M</v>
          </cell>
          <cell r="B1090" t="str">
            <v>Dey,Swapan K</v>
          </cell>
          <cell r="C1090">
            <v>16545</v>
          </cell>
          <cell r="D1090" t="str">
            <v>16545</v>
          </cell>
          <cell r="E1090" t="str">
            <v>Sub Station Tech Engineering</v>
          </cell>
          <cell r="F1090" t="str">
            <v>Engineering</v>
          </cell>
          <cell r="G1090" t="str">
            <v>Sub Station Tech Engineering</v>
          </cell>
          <cell r="H1090" t="str">
            <v>120</v>
          </cell>
          <cell r="I1090" t="str">
            <v>IT</v>
          </cell>
          <cell r="L1090">
            <v>1243505.8700000001</v>
          </cell>
        </row>
        <row r="1091">
          <cell r="A1091" t="str">
            <v>O&amp;M</v>
          </cell>
          <cell r="B1091" t="str">
            <v>Dey,Swapan K</v>
          </cell>
          <cell r="C1091">
            <v>16545</v>
          </cell>
          <cell r="D1091" t="str">
            <v>16545</v>
          </cell>
          <cell r="E1091" t="str">
            <v>Tech Eng Substation</v>
          </cell>
          <cell r="F1091" t="str">
            <v>Engineering</v>
          </cell>
          <cell r="G1091" t="str">
            <v>Sub Station Tech Engineering</v>
          </cell>
          <cell r="H1091" t="str">
            <v>120</v>
          </cell>
          <cell r="I1091" t="str">
            <v>IT</v>
          </cell>
          <cell r="J1091">
            <v>37825.49</v>
          </cell>
          <cell r="K1091">
            <v>721968.58</v>
          </cell>
        </row>
        <row r="1092">
          <cell r="A1092" t="str">
            <v>O&amp;M</v>
          </cell>
          <cell r="B1092" t="str">
            <v>Dey,Swapan K</v>
          </cell>
          <cell r="C1092">
            <v>16545</v>
          </cell>
          <cell r="D1092" t="str">
            <v>16545</v>
          </cell>
          <cell r="E1092" t="str">
            <v>Sub Station Tech Engineering</v>
          </cell>
          <cell r="F1092" t="str">
            <v>Engineering</v>
          </cell>
          <cell r="G1092" t="str">
            <v>Sub Station Tech Engineering</v>
          </cell>
          <cell r="H1092" t="str">
            <v>120</v>
          </cell>
          <cell r="I1092" t="str">
            <v>LT</v>
          </cell>
          <cell r="L1092">
            <v>217197.08</v>
          </cell>
        </row>
        <row r="1093">
          <cell r="A1093" t="str">
            <v>O&amp;M</v>
          </cell>
          <cell r="B1093" t="str">
            <v>Dey,Swapan K</v>
          </cell>
          <cell r="C1093">
            <v>16545</v>
          </cell>
          <cell r="D1093" t="str">
            <v>16545</v>
          </cell>
          <cell r="E1093" t="str">
            <v>Tech Eng Substation</v>
          </cell>
          <cell r="F1093" t="str">
            <v>Engineering</v>
          </cell>
          <cell r="G1093" t="str">
            <v>Sub Station Tech Engineering</v>
          </cell>
          <cell r="H1093" t="str">
            <v>120</v>
          </cell>
          <cell r="I1093" t="str">
            <v>LT</v>
          </cell>
          <cell r="J1093">
            <v>494215.01</v>
          </cell>
          <cell r="K1093">
            <v>424454.03</v>
          </cell>
          <cell r="M1093">
            <v>56520.78</v>
          </cell>
        </row>
        <row r="1094">
          <cell r="A1094" t="str">
            <v>O&amp;M</v>
          </cell>
          <cell r="B1094" t="str">
            <v>Dey,Swapan K</v>
          </cell>
          <cell r="C1094">
            <v>16545</v>
          </cell>
          <cell r="D1094" t="str">
            <v>16545</v>
          </cell>
          <cell r="E1094" t="str">
            <v>Sub Station Tech Engineering</v>
          </cell>
          <cell r="F1094" t="str">
            <v>Engineering</v>
          </cell>
          <cell r="G1094" t="str">
            <v>Sub Station Tech Engineering</v>
          </cell>
          <cell r="H1094" t="str">
            <v>120</v>
          </cell>
          <cell r="I1094" t="str">
            <v>MT</v>
          </cell>
          <cell r="L1094">
            <v>2030.83</v>
          </cell>
          <cell r="M1094">
            <v>2941544.77</v>
          </cell>
        </row>
        <row r="1095">
          <cell r="A1095" t="str">
            <v>O&amp;M</v>
          </cell>
          <cell r="B1095" t="str">
            <v>Dey,Swapan K</v>
          </cell>
          <cell r="C1095">
            <v>16545</v>
          </cell>
          <cell r="D1095" t="str">
            <v>16545</v>
          </cell>
          <cell r="E1095" t="str">
            <v>Tech Eng Substation</v>
          </cell>
          <cell r="F1095" t="str">
            <v>Engineering</v>
          </cell>
          <cell r="G1095" t="str">
            <v>Sub Station Tech Engineering</v>
          </cell>
          <cell r="H1095" t="str">
            <v>120</v>
          </cell>
          <cell r="I1095" t="str">
            <v>MT</v>
          </cell>
          <cell r="J1095">
            <v>1247.21</v>
          </cell>
          <cell r="M1095">
            <v>8376407.2199999997</v>
          </cell>
        </row>
        <row r="1096">
          <cell r="A1096" t="str">
            <v>O&amp;M</v>
          </cell>
          <cell r="B1096" t="str">
            <v>Dey,Swapan K</v>
          </cell>
          <cell r="C1096">
            <v>16545</v>
          </cell>
          <cell r="D1096" t="str">
            <v>16545</v>
          </cell>
          <cell r="E1096" t="str">
            <v>Sub Station Tech Engineering</v>
          </cell>
          <cell r="F1096" t="str">
            <v>Engineering</v>
          </cell>
          <cell r="G1096" t="str">
            <v>Sub Station Tech Engineering</v>
          </cell>
          <cell r="H1096" t="str">
            <v>120</v>
          </cell>
          <cell r="I1096" t="str">
            <v>OT</v>
          </cell>
          <cell r="L1096">
            <v>53427.91</v>
          </cell>
        </row>
        <row r="1097">
          <cell r="A1097" t="str">
            <v>O&amp;M</v>
          </cell>
          <cell r="B1097" t="str">
            <v>Dey,Swapan K</v>
          </cell>
          <cell r="C1097">
            <v>16545</v>
          </cell>
          <cell r="D1097" t="str">
            <v>16545</v>
          </cell>
          <cell r="E1097" t="str">
            <v>Tech Eng Substation</v>
          </cell>
          <cell r="F1097" t="str">
            <v>Engineering</v>
          </cell>
          <cell r="G1097" t="str">
            <v>Sub Station Tech Engineering</v>
          </cell>
          <cell r="H1097" t="str">
            <v>120</v>
          </cell>
          <cell r="I1097" t="str">
            <v>OT</v>
          </cell>
          <cell r="J1097">
            <v>52960.75</v>
          </cell>
          <cell r="K1097">
            <v>45665.42</v>
          </cell>
        </row>
        <row r="1098">
          <cell r="A1098" t="str">
            <v>O&amp;M</v>
          </cell>
          <cell r="B1098" t="str">
            <v>Dey,Swapan K</v>
          </cell>
          <cell r="C1098">
            <v>16545</v>
          </cell>
          <cell r="D1098" t="str">
            <v>16545</v>
          </cell>
          <cell r="E1098" t="str">
            <v>Sub Station Tech Engineering</v>
          </cell>
          <cell r="F1098" t="str">
            <v>Engineering</v>
          </cell>
          <cell r="G1098" t="str">
            <v>Sub Station Tech Engineering</v>
          </cell>
          <cell r="H1098" t="str">
            <v>120</v>
          </cell>
          <cell r="I1098" t="str">
            <v>TT</v>
          </cell>
          <cell r="L1098">
            <v>15721.26</v>
          </cell>
        </row>
        <row r="1099">
          <cell r="A1099" t="str">
            <v>O&amp;M</v>
          </cell>
          <cell r="B1099" t="str">
            <v>Dey,Swapan K</v>
          </cell>
          <cell r="C1099">
            <v>16545</v>
          </cell>
          <cell r="D1099" t="str">
            <v>16545</v>
          </cell>
          <cell r="E1099" t="str">
            <v>Tech Eng Substation</v>
          </cell>
          <cell r="F1099" t="str">
            <v>Engineering</v>
          </cell>
          <cell r="G1099" t="str">
            <v>Sub Station Tech Engineering</v>
          </cell>
          <cell r="H1099" t="str">
            <v>120</v>
          </cell>
          <cell r="I1099" t="str">
            <v>TT</v>
          </cell>
          <cell r="J1099">
            <v>3142.33</v>
          </cell>
          <cell r="K1099">
            <v>22166.48</v>
          </cell>
        </row>
        <row r="1100">
          <cell r="A1100" t="str">
            <v>O&amp;M</v>
          </cell>
          <cell r="B1100" t="str">
            <v>Gelbien,Lawrence J</v>
          </cell>
          <cell r="C1100">
            <v>16550</v>
          </cell>
          <cell r="D1100" t="str">
            <v>16550</v>
          </cell>
          <cell r="E1100" t="str">
            <v>System Engineering</v>
          </cell>
          <cell r="F1100" t="str">
            <v>Engineering</v>
          </cell>
          <cell r="G1100" t="str">
            <v>System Engineering</v>
          </cell>
          <cell r="H1100" t="str">
            <v>120</v>
          </cell>
          <cell r="I1100" t="str">
            <v>BT</v>
          </cell>
          <cell r="J1100">
            <v>165158.31</v>
          </cell>
          <cell r="K1100">
            <v>208636.02</v>
          </cell>
          <cell r="L1100">
            <v>37400.35</v>
          </cell>
        </row>
        <row r="1101">
          <cell r="A1101" t="str">
            <v>CAP</v>
          </cell>
          <cell r="B1101" t="str">
            <v>Gelbien,Lawrence J</v>
          </cell>
          <cell r="C1101">
            <v>16550</v>
          </cell>
          <cell r="D1101" t="str">
            <v>16550</v>
          </cell>
          <cell r="E1101" t="str">
            <v>System Engineering</v>
          </cell>
          <cell r="F1101" t="str">
            <v>Engineering</v>
          </cell>
          <cell r="G1101" t="str">
            <v>System Engineering</v>
          </cell>
          <cell r="H1101" t="str">
            <v>120</v>
          </cell>
          <cell r="I1101" t="str">
            <v>CB</v>
          </cell>
          <cell r="J1101">
            <v>380326.34</v>
          </cell>
          <cell r="K1101">
            <v>420288.92</v>
          </cell>
          <cell r="L1101">
            <v>299473.24</v>
          </cell>
          <cell r="M1101">
            <v>3421851.6</v>
          </cell>
        </row>
        <row r="1102">
          <cell r="A1102" t="str">
            <v>CAP</v>
          </cell>
          <cell r="B1102" t="str">
            <v>Gelbien,Lawrence J</v>
          </cell>
          <cell r="C1102">
            <v>16550</v>
          </cell>
          <cell r="D1102" t="str">
            <v>16550</v>
          </cell>
          <cell r="E1102" t="str">
            <v>System Engineering</v>
          </cell>
          <cell r="F1102" t="str">
            <v>Engineering</v>
          </cell>
          <cell r="G1102" t="str">
            <v>System Engineering</v>
          </cell>
          <cell r="H1102" t="str">
            <v>120</v>
          </cell>
          <cell r="I1102" t="str">
            <v>CI</v>
          </cell>
          <cell r="J1102">
            <v>2976.57</v>
          </cell>
          <cell r="K1102">
            <v>67313.78</v>
          </cell>
          <cell r="L1102">
            <v>196668.75</v>
          </cell>
        </row>
        <row r="1103">
          <cell r="A1103" t="str">
            <v>CAP</v>
          </cell>
          <cell r="B1103" t="str">
            <v>Gelbien,Lawrence J</v>
          </cell>
          <cell r="C1103">
            <v>16550</v>
          </cell>
          <cell r="D1103" t="str">
            <v>16550</v>
          </cell>
          <cell r="E1103" t="str">
            <v>System Engineering</v>
          </cell>
          <cell r="F1103" t="str">
            <v>Engineering</v>
          </cell>
          <cell r="G1103" t="str">
            <v>System Engineering</v>
          </cell>
          <cell r="H1103" t="str">
            <v>120</v>
          </cell>
          <cell r="I1103" t="str">
            <v>CL</v>
          </cell>
          <cell r="J1103">
            <v>861629.6</v>
          </cell>
          <cell r="K1103">
            <v>955273.84</v>
          </cell>
          <cell r="L1103">
            <v>682764.84</v>
          </cell>
        </row>
        <row r="1104">
          <cell r="A1104" t="str">
            <v>CAP</v>
          </cell>
          <cell r="B1104" t="str">
            <v>Gelbien,Lawrence J</v>
          </cell>
          <cell r="C1104">
            <v>16550</v>
          </cell>
          <cell r="D1104" t="str">
            <v>16550</v>
          </cell>
          <cell r="E1104" t="str">
            <v>System Engineering</v>
          </cell>
          <cell r="F1104" t="str">
            <v>Engineering</v>
          </cell>
          <cell r="G1104" t="str">
            <v>System Engineering</v>
          </cell>
          <cell r="H1104" t="str">
            <v>120</v>
          </cell>
          <cell r="I1104" t="str">
            <v>CM</v>
          </cell>
          <cell r="K1104">
            <v>996.8</v>
          </cell>
        </row>
        <row r="1105">
          <cell r="A1105" t="str">
            <v>CAP</v>
          </cell>
          <cell r="B1105" t="str">
            <v>Gelbien,Lawrence J</v>
          </cell>
          <cell r="C1105">
            <v>16550</v>
          </cell>
          <cell r="D1105" t="str">
            <v>16550</v>
          </cell>
          <cell r="E1105" t="str">
            <v>System Engineering</v>
          </cell>
          <cell r="F1105" t="str">
            <v>Engineering</v>
          </cell>
          <cell r="G1105" t="str">
            <v>System Engineering</v>
          </cell>
          <cell r="H1105" t="str">
            <v>120</v>
          </cell>
          <cell r="I1105" t="str">
            <v>CT</v>
          </cell>
          <cell r="J1105">
            <v>91114.97</v>
          </cell>
          <cell r="K1105">
            <v>99308.58</v>
          </cell>
          <cell r="L1105">
            <v>23483.35</v>
          </cell>
        </row>
        <row r="1106">
          <cell r="A1106" t="str">
            <v>O&amp;M</v>
          </cell>
          <cell r="B1106" t="str">
            <v>Gelbien,Lawrence J</v>
          </cell>
          <cell r="C1106">
            <v>16550</v>
          </cell>
          <cell r="D1106" t="str">
            <v>16550</v>
          </cell>
          <cell r="E1106" t="str">
            <v>System Engineering</v>
          </cell>
          <cell r="F1106" t="str">
            <v>Engineering</v>
          </cell>
          <cell r="G1106" t="str">
            <v>System Engineering</v>
          </cell>
          <cell r="H1106" t="str">
            <v>120</v>
          </cell>
          <cell r="I1106" t="str">
            <v>IT</v>
          </cell>
          <cell r="J1106">
            <v>37790.43</v>
          </cell>
          <cell r="K1106">
            <v>17180.61</v>
          </cell>
          <cell r="L1106">
            <v>8908.9599999999991</v>
          </cell>
        </row>
        <row r="1107">
          <cell r="A1107" t="str">
            <v>O&amp;M</v>
          </cell>
          <cell r="B1107" t="str">
            <v>Gelbien,Lawrence J</v>
          </cell>
          <cell r="C1107">
            <v>16550</v>
          </cell>
          <cell r="D1107" t="str">
            <v>16550</v>
          </cell>
          <cell r="E1107" t="str">
            <v>System Engineering</v>
          </cell>
          <cell r="F1107" t="str">
            <v>Engineering</v>
          </cell>
          <cell r="G1107" t="str">
            <v>System Engineering</v>
          </cell>
          <cell r="H1107" t="str">
            <v>120</v>
          </cell>
          <cell r="I1107" t="str">
            <v>LT</v>
          </cell>
          <cell r="J1107">
            <v>476936.67</v>
          </cell>
          <cell r="K1107">
            <v>605577.64</v>
          </cell>
          <cell r="L1107">
            <v>110413.55</v>
          </cell>
          <cell r="M1107">
            <v>4466.96</v>
          </cell>
        </row>
        <row r="1108">
          <cell r="A1108" t="str">
            <v>O&amp;M</v>
          </cell>
          <cell r="B1108" t="str">
            <v>Gelbien,Lawrence J</v>
          </cell>
          <cell r="C1108">
            <v>16550</v>
          </cell>
          <cell r="D1108" t="str">
            <v>16550</v>
          </cell>
          <cell r="E1108" t="str">
            <v>System Engineering</v>
          </cell>
          <cell r="F1108" t="str">
            <v>Engineering</v>
          </cell>
          <cell r="G1108" t="str">
            <v>System Engineering</v>
          </cell>
          <cell r="H1108" t="str">
            <v>120</v>
          </cell>
          <cell r="I1108" t="str">
            <v>MT</v>
          </cell>
          <cell r="J1108">
            <v>1339.74</v>
          </cell>
          <cell r="K1108">
            <v>1135.5899999999999</v>
          </cell>
          <cell r="L1108">
            <v>40.6</v>
          </cell>
          <cell r="M1108">
            <v>1559248.26</v>
          </cell>
        </row>
        <row r="1109">
          <cell r="A1109" t="str">
            <v>O&amp;M</v>
          </cell>
          <cell r="B1109" t="str">
            <v>Gelbien,Lawrence J</v>
          </cell>
          <cell r="C1109">
            <v>16550</v>
          </cell>
          <cell r="D1109" t="str">
            <v>16550</v>
          </cell>
          <cell r="E1109" t="str">
            <v>System Engineering</v>
          </cell>
          <cell r="F1109" t="str">
            <v>Engineering</v>
          </cell>
          <cell r="G1109" t="str">
            <v>System Engineering</v>
          </cell>
          <cell r="H1109" t="str">
            <v>120</v>
          </cell>
          <cell r="I1109" t="str">
            <v>OT</v>
          </cell>
          <cell r="J1109">
            <v>18665.259999999998</v>
          </cell>
          <cell r="K1109">
            <v>8243.16</v>
          </cell>
          <cell r="L1109">
            <v>935.99</v>
          </cell>
        </row>
        <row r="1110">
          <cell r="A1110" t="str">
            <v>O&amp;M</v>
          </cell>
          <cell r="B1110" t="str">
            <v>Gelbien,Lawrence J</v>
          </cell>
          <cell r="C1110">
            <v>16550</v>
          </cell>
          <cell r="D1110" t="str">
            <v>16550</v>
          </cell>
          <cell r="E1110" t="str">
            <v>System Engineering</v>
          </cell>
          <cell r="F1110" t="str">
            <v>Engineering</v>
          </cell>
          <cell r="G1110" t="str">
            <v>System Engineering</v>
          </cell>
          <cell r="H1110" t="str">
            <v>120</v>
          </cell>
          <cell r="I1110" t="str">
            <v>TT</v>
          </cell>
          <cell r="J1110">
            <v>9575.59</v>
          </cell>
          <cell r="K1110">
            <v>24969.1</v>
          </cell>
          <cell r="L1110">
            <v>239.64</v>
          </cell>
        </row>
        <row r="1111">
          <cell r="A1111" t="str">
            <v>O&amp;M</v>
          </cell>
          <cell r="B1111" t="str">
            <v>Carmody,Chris</v>
          </cell>
          <cell r="C1111">
            <v>16555</v>
          </cell>
          <cell r="D1111" t="str">
            <v>16555</v>
          </cell>
          <cell r="E1111" t="str">
            <v>Technical Training</v>
          </cell>
          <cell r="F1111" t="str">
            <v>Human Resources</v>
          </cell>
          <cell r="G1111" t="str">
            <v>Technical Training</v>
          </cell>
          <cell r="H1111" t="str">
            <v>120</v>
          </cell>
          <cell r="I1111" t="str">
            <v>BT</v>
          </cell>
          <cell r="J1111">
            <v>259588.77</v>
          </cell>
          <cell r="K1111">
            <v>314529.25</v>
          </cell>
          <cell r="L1111">
            <v>87882.7</v>
          </cell>
        </row>
        <row r="1112">
          <cell r="A1112" t="str">
            <v>CAP</v>
          </cell>
          <cell r="B1112" t="str">
            <v>Carmody,Chris</v>
          </cell>
          <cell r="C1112">
            <v>16555</v>
          </cell>
          <cell r="D1112" t="str">
            <v>16555</v>
          </cell>
          <cell r="E1112" t="str">
            <v>Technical Training</v>
          </cell>
          <cell r="F1112" t="str">
            <v>Human Resources</v>
          </cell>
          <cell r="G1112" t="str">
            <v>Technical Training</v>
          </cell>
          <cell r="H1112" t="str">
            <v>120</v>
          </cell>
          <cell r="I1112" t="str">
            <v>CB</v>
          </cell>
          <cell r="J1112">
            <v>849.85</v>
          </cell>
          <cell r="K1112">
            <v>351</v>
          </cell>
          <cell r="L1112">
            <v>405.64</v>
          </cell>
          <cell r="M1112">
            <v>-49340.73</v>
          </cell>
        </row>
        <row r="1113">
          <cell r="A1113" t="str">
            <v>CAP</v>
          </cell>
          <cell r="B1113" t="str">
            <v>Carmody,Chris</v>
          </cell>
          <cell r="C1113">
            <v>16555</v>
          </cell>
          <cell r="D1113" t="str">
            <v>16555</v>
          </cell>
          <cell r="E1113" t="str">
            <v>Technical Training</v>
          </cell>
          <cell r="F1113" t="str">
            <v>Human Resources</v>
          </cell>
          <cell r="G1113" t="str">
            <v>Technical Training</v>
          </cell>
          <cell r="H1113" t="str">
            <v>120</v>
          </cell>
          <cell r="I1113" t="str">
            <v>CL</v>
          </cell>
          <cell r="J1113">
            <v>1931.53</v>
          </cell>
          <cell r="K1113">
            <v>797.76</v>
          </cell>
          <cell r="L1113">
            <v>921.93</v>
          </cell>
        </row>
        <row r="1114">
          <cell r="A1114" t="str">
            <v>O&amp;M</v>
          </cell>
          <cell r="B1114" t="str">
            <v>Carmody,Chris</v>
          </cell>
          <cell r="C1114">
            <v>16555</v>
          </cell>
          <cell r="D1114" t="str">
            <v>16555</v>
          </cell>
          <cell r="E1114" t="str">
            <v>Technical Training</v>
          </cell>
          <cell r="F1114" t="str">
            <v>Human Resources</v>
          </cell>
          <cell r="G1114" t="str">
            <v>Technical Training</v>
          </cell>
          <cell r="H1114" t="str">
            <v>120</v>
          </cell>
          <cell r="I1114" t="str">
            <v>IT</v>
          </cell>
          <cell r="J1114">
            <v>50040.29</v>
          </cell>
          <cell r="K1114">
            <v>177106.84</v>
          </cell>
          <cell r="L1114">
            <v>140180.07</v>
          </cell>
        </row>
        <row r="1115">
          <cell r="A1115" t="str">
            <v>O&amp;M</v>
          </cell>
          <cell r="B1115" t="str">
            <v>Carmody,Chris</v>
          </cell>
          <cell r="C1115">
            <v>16555</v>
          </cell>
          <cell r="D1115" t="str">
            <v>16555</v>
          </cell>
          <cell r="E1115" t="str">
            <v>Technical Training</v>
          </cell>
          <cell r="F1115" t="str">
            <v>Human Resources</v>
          </cell>
          <cell r="G1115" t="str">
            <v>Technical Training</v>
          </cell>
          <cell r="H1115" t="str">
            <v>120</v>
          </cell>
          <cell r="I1115" t="str">
            <v>LT</v>
          </cell>
          <cell r="J1115">
            <v>739274.38</v>
          </cell>
          <cell r="K1115">
            <v>900948.9</v>
          </cell>
          <cell r="L1115">
            <v>246358.23</v>
          </cell>
          <cell r="M1115">
            <v>77425.75</v>
          </cell>
        </row>
        <row r="1116">
          <cell r="A1116" t="str">
            <v>O&amp;M</v>
          </cell>
          <cell r="B1116" t="str">
            <v>Carmody,Chris</v>
          </cell>
          <cell r="C1116">
            <v>16555</v>
          </cell>
          <cell r="D1116" t="str">
            <v>16555</v>
          </cell>
          <cell r="E1116" t="str">
            <v>Technical Training</v>
          </cell>
          <cell r="F1116" t="str">
            <v>Human Resources</v>
          </cell>
          <cell r="G1116" t="str">
            <v>Technical Training</v>
          </cell>
          <cell r="H1116" t="str">
            <v>120</v>
          </cell>
          <cell r="I1116" t="str">
            <v>MT</v>
          </cell>
          <cell r="J1116">
            <v>30087.84</v>
          </cell>
          <cell r="K1116">
            <v>27748.38</v>
          </cell>
          <cell r="L1116">
            <v>37676.81</v>
          </cell>
          <cell r="M1116">
            <v>1966233.16</v>
          </cell>
        </row>
        <row r="1117">
          <cell r="A1117" t="str">
            <v>O&amp;M</v>
          </cell>
          <cell r="B1117" t="str">
            <v>Carmody,Chris</v>
          </cell>
          <cell r="C1117">
            <v>16555</v>
          </cell>
          <cell r="D1117" t="str">
            <v>16555</v>
          </cell>
          <cell r="E1117" t="str">
            <v>Technical Training</v>
          </cell>
          <cell r="F1117" t="str">
            <v>Human Resources</v>
          </cell>
          <cell r="G1117" t="str">
            <v>Technical Training</v>
          </cell>
          <cell r="H1117" t="str">
            <v>120</v>
          </cell>
          <cell r="I1117" t="str">
            <v>OT</v>
          </cell>
          <cell r="J1117">
            <v>303405.25</v>
          </cell>
          <cell r="K1117">
            <v>64719.91</v>
          </cell>
          <cell r="L1117">
            <v>104159.23</v>
          </cell>
        </row>
        <row r="1118">
          <cell r="A1118" t="str">
            <v>O&amp;M</v>
          </cell>
          <cell r="B1118" t="str">
            <v>Carmody,Chris</v>
          </cell>
          <cell r="C1118">
            <v>16555</v>
          </cell>
          <cell r="D1118" t="str">
            <v>16555</v>
          </cell>
          <cell r="E1118" t="str">
            <v>Technical Training</v>
          </cell>
          <cell r="F1118" t="str">
            <v>Human Resources</v>
          </cell>
          <cell r="G1118" t="str">
            <v>Technical Training</v>
          </cell>
          <cell r="H1118" t="str">
            <v>120</v>
          </cell>
          <cell r="I1118" t="str">
            <v>TT</v>
          </cell>
          <cell r="J1118">
            <v>7737.98</v>
          </cell>
          <cell r="K1118">
            <v>27996.55</v>
          </cell>
          <cell r="L1118">
            <v>11108.34</v>
          </cell>
        </row>
        <row r="1119">
          <cell r="A1119" t="str">
            <v>O&amp;M</v>
          </cell>
          <cell r="B1119" t="str">
            <v>Salamone,Charles P</v>
          </cell>
          <cell r="C1119">
            <v>16560</v>
          </cell>
          <cell r="D1119" t="str">
            <v>16560</v>
          </cell>
          <cell r="E1119" t="str">
            <v>System Planning</v>
          </cell>
          <cell r="F1119" t="str">
            <v>Engineering</v>
          </cell>
          <cell r="G1119" t="str">
            <v>System Planning</v>
          </cell>
          <cell r="H1119" t="str">
            <v>120</v>
          </cell>
          <cell r="I1119" t="str">
            <v>BT</v>
          </cell>
          <cell r="J1119">
            <v>79113.23</v>
          </cell>
          <cell r="K1119">
            <v>107026.93</v>
          </cell>
          <cell r="L1119">
            <v>5997.65</v>
          </cell>
          <cell r="M1119">
            <v>98.86</v>
          </cell>
        </row>
        <row r="1120">
          <cell r="A1120" t="str">
            <v>CAP</v>
          </cell>
          <cell r="B1120" t="str">
            <v>Salamone,Charles P</v>
          </cell>
          <cell r="C1120">
            <v>16560</v>
          </cell>
          <cell r="D1120" t="str">
            <v>16560</v>
          </cell>
          <cell r="E1120" t="str">
            <v>System Planning</v>
          </cell>
          <cell r="F1120" t="str">
            <v>Engineering</v>
          </cell>
          <cell r="G1120" t="str">
            <v>System Planning</v>
          </cell>
          <cell r="H1120" t="str">
            <v>120</v>
          </cell>
          <cell r="I1120" t="str">
            <v>CB</v>
          </cell>
          <cell r="J1120">
            <v>49.02</v>
          </cell>
          <cell r="K1120">
            <v>49.79</v>
          </cell>
          <cell r="L1120">
            <v>64787.06</v>
          </cell>
          <cell r="M1120">
            <v>898278.53</v>
          </cell>
        </row>
        <row r="1121">
          <cell r="A1121" t="str">
            <v>CAP</v>
          </cell>
          <cell r="B1121" t="str">
            <v>Salamone,Charles P</v>
          </cell>
          <cell r="C1121">
            <v>16560</v>
          </cell>
          <cell r="D1121" t="str">
            <v>16560</v>
          </cell>
          <cell r="E1121" t="str">
            <v>System Planning</v>
          </cell>
          <cell r="F1121" t="str">
            <v>Engineering</v>
          </cell>
          <cell r="G1121" t="str">
            <v>System Planning</v>
          </cell>
          <cell r="H1121" t="str">
            <v>120</v>
          </cell>
          <cell r="I1121" t="str">
            <v>CI</v>
          </cell>
          <cell r="L1121">
            <v>111129.60000000001</v>
          </cell>
          <cell r="M1121">
            <v>62679.91</v>
          </cell>
        </row>
        <row r="1122">
          <cell r="A1122" t="str">
            <v>CAP</v>
          </cell>
          <cell r="B1122" t="str">
            <v>Salamone,Charles P</v>
          </cell>
          <cell r="C1122">
            <v>16560</v>
          </cell>
          <cell r="D1122" t="str">
            <v>16560</v>
          </cell>
          <cell r="E1122" t="str">
            <v>System Planning</v>
          </cell>
          <cell r="F1122" t="str">
            <v>Engineering</v>
          </cell>
          <cell r="G1122" t="str">
            <v>System Planning</v>
          </cell>
          <cell r="H1122" t="str">
            <v>120</v>
          </cell>
          <cell r="I1122" t="str">
            <v>CL</v>
          </cell>
          <cell r="J1122">
            <v>111.4</v>
          </cell>
          <cell r="K1122">
            <v>113.17</v>
          </cell>
          <cell r="L1122">
            <v>146715.89000000001</v>
          </cell>
        </row>
        <row r="1123">
          <cell r="A1123" t="str">
            <v>CAP</v>
          </cell>
          <cell r="B1123" t="str">
            <v>Salamone,Charles P</v>
          </cell>
          <cell r="C1123">
            <v>16560</v>
          </cell>
          <cell r="D1123" t="str">
            <v>16560</v>
          </cell>
          <cell r="E1123" t="str">
            <v>System Planning</v>
          </cell>
          <cell r="F1123" t="str">
            <v>Engineering</v>
          </cell>
          <cell r="G1123" t="str">
            <v>System Planning</v>
          </cell>
          <cell r="H1123" t="str">
            <v>120</v>
          </cell>
          <cell r="I1123" t="str">
            <v>CT</v>
          </cell>
          <cell r="L1123">
            <v>1653.75</v>
          </cell>
        </row>
        <row r="1124">
          <cell r="A1124" t="str">
            <v>O&amp;M</v>
          </cell>
          <cell r="B1124" t="str">
            <v>Salamone,Charles P</v>
          </cell>
          <cell r="C1124">
            <v>16560</v>
          </cell>
          <cell r="D1124" t="str">
            <v>16560</v>
          </cell>
          <cell r="E1124" t="str">
            <v>System Planning</v>
          </cell>
          <cell r="F1124" t="str">
            <v>Engineering</v>
          </cell>
          <cell r="G1124" t="str">
            <v>System Planning</v>
          </cell>
          <cell r="H1124" t="str">
            <v>120</v>
          </cell>
          <cell r="I1124" t="str">
            <v>IT</v>
          </cell>
          <cell r="J1124">
            <v>266333.2</v>
          </cell>
          <cell r="K1124">
            <v>256612.11</v>
          </cell>
          <cell r="L1124">
            <v>256696.22</v>
          </cell>
        </row>
        <row r="1125">
          <cell r="A1125" t="str">
            <v>O&amp;M</v>
          </cell>
          <cell r="B1125" t="str">
            <v>Salamone,Charles P</v>
          </cell>
          <cell r="C1125">
            <v>16560</v>
          </cell>
          <cell r="D1125" t="str">
            <v>16560</v>
          </cell>
          <cell r="E1125" t="str">
            <v>System Planning</v>
          </cell>
          <cell r="F1125" t="str">
            <v>Engineering</v>
          </cell>
          <cell r="G1125" t="str">
            <v>System Planning</v>
          </cell>
          <cell r="H1125" t="str">
            <v>120</v>
          </cell>
          <cell r="I1125" t="str">
            <v>LT</v>
          </cell>
          <cell r="J1125">
            <v>232466.69</v>
          </cell>
          <cell r="K1125">
            <v>309202.96999999997</v>
          </cell>
          <cell r="L1125">
            <v>14528.93</v>
          </cell>
          <cell r="M1125">
            <v>92527.5</v>
          </cell>
        </row>
        <row r="1126">
          <cell r="A1126" t="str">
            <v>O&amp;M</v>
          </cell>
          <cell r="B1126" t="str">
            <v>Salamone,Charles P</v>
          </cell>
          <cell r="C1126">
            <v>16560</v>
          </cell>
          <cell r="D1126" t="str">
            <v>16560</v>
          </cell>
          <cell r="E1126" t="str">
            <v>System Planning</v>
          </cell>
          <cell r="F1126" t="str">
            <v>Engineering</v>
          </cell>
          <cell r="G1126" t="str">
            <v>System Planning</v>
          </cell>
          <cell r="H1126" t="str">
            <v>120</v>
          </cell>
          <cell r="I1126" t="str">
            <v>MT</v>
          </cell>
          <cell r="J1126">
            <v>-126805.08</v>
          </cell>
          <cell r="K1126">
            <v>125.87</v>
          </cell>
          <cell r="M1126">
            <v>1343167.49</v>
          </cell>
        </row>
        <row r="1127">
          <cell r="A1127" t="str">
            <v>O&amp;M</v>
          </cell>
          <cell r="B1127" t="str">
            <v>Salamone,Charles P</v>
          </cell>
          <cell r="C1127">
            <v>16560</v>
          </cell>
          <cell r="D1127" t="str">
            <v>16560</v>
          </cell>
          <cell r="E1127" t="str">
            <v>System Planning</v>
          </cell>
          <cell r="F1127" t="str">
            <v>Engineering</v>
          </cell>
          <cell r="G1127" t="str">
            <v>System Planning</v>
          </cell>
          <cell r="H1127" t="str">
            <v>120</v>
          </cell>
          <cell r="I1127" t="str">
            <v>OT</v>
          </cell>
          <cell r="J1127">
            <v>38238.230000000003</v>
          </cell>
        </row>
        <row r="1128">
          <cell r="A1128" t="str">
            <v>O&amp;M</v>
          </cell>
          <cell r="B1128" t="str">
            <v>Salamone,Charles P</v>
          </cell>
          <cell r="C1128">
            <v>16560</v>
          </cell>
          <cell r="D1128" t="str">
            <v>16560</v>
          </cell>
          <cell r="E1128" t="str">
            <v>System Planning</v>
          </cell>
          <cell r="F1128" t="str">
            <v>Engineering</v>
          </cell>
          <cell r="G1128" t="str">
            <v>System Planning</v>
          </cell>
          <cell r="H1128" t="str">
            <v>120</v>
          </cell>
          <cell r="I1128" t="str">
            <v>TT</v>
          </cell>
          <cell r="J1128">
            <v>5076.6899999999996</v>
          </cell>
          <cell r="L1128">
            <v>577.83000000000004</v>
          </cell>
        </row>
        <row r="1129">
          <cell r="A1129" t="str">
            <v>O&amp;M</v>
          </cell>
          <cell r="B1129" t="str">
            <v>Vaitkus,Paul D</v>
          </cell>
          <cell r="C1129">
            <v>16575</v>
          </cell>
          <cell r="D1129" t="str">
            <v>16575</v>
          </cell>
          <cell r="E1129" t="str">
            <v>AM Asset Management</v>
          </cell>
          <cell r="F1129" t="str">
            <v>Engineering</v>
          </cell>
          <cell r="G1129" t="str">
            <v>Engineering Adjustments</v>
          </cell>
          <cell r="H1129" t="str">
            <v>120</v>
          </cell>
          <cell r="I1129" t="str">
            <v>BT</v>
          </cell>
          <cell r="K1129">
            <v>-161634.19</v>
          </cell>
          <cell r="M1129">
            <v>120.56</v>
          </cell>
        </row>
        <row r="1130">
          <cell r="A1130" t="str">
            <v>O&amp;M</v>
          </cell>
          <cell r="B1130" t="str">
            <v>Vaitkus,Paul D</v>
          </cell>
          <cell r="C1130">
            <v>16575</v>
          </cell>
          <cell r="D1130" t="str">
            <v>16575</v>
          </cell>
          <cell r="E1130" t="str">
            <v>Engineering Adjustments</v>
          </cell>
          <cell r="F1130" t="str">
            <v>Engineering</v>
          </cell>
          <cell r="G1130" t="str">
            <v>Engineering Adjustments</v>
          </cell>
          <cell r="H1130" t="str">
            <v>120</v>
          </cell>
          <cell r="I1130" t="str">
            <v>BT</v>
          </cell>
          <cell r="L1130">
            <v>-243587.34</v>
          </cell>
        </row>
        <row r="1131">
          <cell r="A1131" t="str">
            <v>CAP</v>
          </cell>
          <cell r="B1131" t="str">
            <v>Vaitkus,Paul D</v>
          </cell>
          <cell r="C1131">
            <v>16575</v>
          </cell>
          <cell r="D1131" t="str">
            <v>16575</v>
          </cell>
          <cell r="E1131" t="str">
            <v>AM Asset Management</v>
          </cell>
          <cell r="F1131" t="str">
            <v>Engineering</v>
          </cell>
          <cell r="G1131" t="str">
            <v>Engineering Adjustments</v>
          </cell>
          <cell r="H1131" t="str">
            <v>120</v>
          </cell>
          <cell r="I1131" t="str">
            <v>CB</v>
          </cell>
          <cell r="K1131">
            <v>214373.81</v>
          </cell>
          <cell r="M1131">
            <v>45.7</v>
          </cell>
        </row>
        <row r="1132">
          <cell r="A1132" t="str">
            <v>CAP</v>
          </cell>
          <cell r="B1132" t="str">
            <v>Vaitkus,Paul D</v>
          </cell>
          <cell r="C1132">
            <v>16575</v>
          </cell>
          <cell r="D1132" t="str">
            <v>16575</v>
          </cell>
          <cell r="E1132" t="str">
            <v>Engineering Adjustments</v>
          </cell>
          <cell r="F1132" t="str">
            <v>Engineering</v>
          </cell>
          <cell r="G1132" t="str">
            <v>Engineering Adjustments</v>
          </cell>
          <cell r="H1132" t="str">
            <v>120</v>
          </cell>
          <cell r="I1132" t="str">
            <v>CB</v>
          </cell>
          <cell r="L1132">
            <v>4007244.19</v>
          </cell>
          <cell r="M1132">
            <v>45.68</v>
          </cell>
        </row>
        <row r="1133">
          <cell r="A1133" t="str">
            <v>CAP</v>
          </cell>
          <cell r="B1133" t="str">
            <v>Vaitkus,Paul D</v>
          </cell>
          <cell r="C1133">
            <v>16575</v>
          </cell>
          <cell r="D1133" t="str">
            <v>16575</v>
          </cell>
          <cell r="E1133" t="str">
            <v>AM Asset Management</v>
          </cell>
          <cell r="F1133" t="str">
            <v>Engineering</v>
          </cell>
          <cell r="G1133" t="str">
            <v>Engineering Adjustments</v>
          </cell>
          <cell r="H1133" t="str">
            <v>120</v>
          </cell>
          <cell r="I1133" t="str">
            <v>CL</v>
          </cell>
          <cell r="K1133">
            <v>486913.18</v>
          </cell>
        </row>
        <row r="1134">
          <cell r="A1134" t="str">
            <v>CAP</v>
          </cell>
          <cell r="B1134" t="str">
            <v>Vaitkus,Paul D</v>
          </cell>
          <cell r="C1134">
            <v>16575</v>
          </cell>
          <cell r="D1134" t="str">
            <v>16575</v>
          </cell>
          <cell r="E1134" t="str">
            <v>Engineering Adjustments</v>
          </cell>
          <cell r="F1134" t="str">
            <v>Engineering</v>
          </cell>
          <cell r="G1134" t="str">
            <v>Engineering Adjustments</v>
          </cell>
          <cell r="H1134" t="str">
            <v>120</v>
          </cell>
          <cell r="I1134" t="str">
            <v>CL</v>
          </cell>
          <cell r="L1134">
            <v>722627.11</v>
          </cell>
        </row>
        <row r="1135">
          <cell r="A1135" t="str">
            <v>CAP</v>
          </cell>
          <cell r="B1135" t="str">
            <v>Vaitkus,Paul D</v>
          </cell>
          <cell r="C1135">
            <v>16575</v>
          </cell>
          <cell r="D1135" t="str">
            <v>16575</v>
          </cell>
          <cell r="E1135" t="str">
            <v>Engineering Adjustments</v>
          </cell>
          <cell r="F1135" t="str">
            <v>Engineering</v>
          </cell>
          <cell r="G1135" t="str">
            <v>Engineering Adjustments</v>
          </cell>
          <cell r="H1135" t="str">
            <v>120</v>
          </cell>
          <cell r="I1135" t="str">
            <v>CM</v>
          </cell>
          <cell r="L1135">
            <v>38411.79</v>
          </cell>
        </row>
        <row r="1136">
          <cell r="A1136" t="str">
            <v>CAP</v>
          </cell>
          <cell r="B1136" t="str">
            <v>Vaitkus,Paul D</v>
          </cell>
          <cell r="C1136">
            <v>16575</v>
          </cell>
          <cell r="D1136" t="str">
            <v>16575</v>
          </cell>
          <cell r="E1136" t="str">
            <v>Engineering Adjustments</v>
          </cell>
          <cell r="F1136" t="str">
            <v>Engineering</v>
          </cell>
          <cell r="G1136" t="str">
            <v>Engineering Adjustments</v>
          </cell>
          <cell r="H1136" t="str">
            <v>120</v>
          </cell>
          <cell r="I1136" t="str">
            <v>CO</v>
          </cell>
        </row>
        <row r="1137">
          <cell r="A1137" t="str">
            <v>O&amp;M</v>
          </cell>
          <cell r="B1137" t="str">
            <v>Vaitkus,Paul D</v>
          </cell>
          <cell r="C1137">
            <v>16575</v>
          </cell>
          <cell r="D1137" t="str">
            <v>16575</v>
          </cell>
          <cell r="E1137" t="str">
            <v>AM Asset Management</v>
          </cell>
          <cell r="F1137" t="str">
            <v>Engineering</v>
          </cell>
          <cell r="G1137" t="str">
            <v>Engineering Adjustments</v>
          </cell>
          <cell r="H1137" t="str">
            <v>120</v>
          </cell>
          <cell r="I1137" t="str">
            <v>IT</v>
          </cell>
          <cell r="K1137">
            <v>9999.9</v>
          </cell>
        </row>
        <row r="1138">
          <cell r="A1138" t="str">
            <v>O&amp;M</v>
          </cell>
          <cell r="B1138" t="str">
            <v>Vaitkus,Paul D</v>
          </cell>
          <cell r="C1138">
            <v>16575</v>
          </cell>
          <cell r="D1138" t="str">
            <v>16575</v>
          </cell>
          <cell r="E1138" t="str">
            <v>Engineering Adjustments</v>
          </cell>
          <cell r="F1138" t="str">
            <v>Engineering</v>
          </cell>
          <cell r="G1138" t="str">
            <v>Engineering Adjustments</v>
          </cell>
          <cell r="H1138" t="str">
            <v>120</v>
          </cell>
          <cell r="I1138" t="str">
            <v>IT</v>
          </cell>
          <cell r="L1138">
            <v>146641.10999999999</v>
          </cell>
          <cell r="M1138">
            <v>-382.5</v>
          </cell>
        </row>
        <row r="1139">
          <cell r="A1139" t="str">
            <v>O&amp;M</v>
          </cell>
          <cell r="B1139" t="str">
            <v>Vaitkus,Paul D</v>
          </cell>
          <cell r="C1139">
            <v>16575</v>
          </cell>
          <cell r="D1139" t="str">
            <v>16575</v>
          </cell>
          <cell r="E1139" t="str">
            <v>AM Asset Management</v>
          </cell>
          <cell r="F1139" t="str">
            <v>Engineering</v>
          </cell>
          <cell r="G1139" t="str">
            <v>Engineering Adjustments</v>
          </cell>
          <cell r="H1139" t="str">
            <v>120</v>
          </cell>
          <cell r="I1139" t="str">
            <v>LT</v>
          </cell>
          <cell r="K1139">
            <v>-464005.34</v>
          </cell>
          <cell r="M1139">
            <v>182283.69</v>
          </cell>
        </row>
        <row r="1140">
          <cell r="A1140" t="str">
            <v>O&amp;M</v>
          </cell>
          <cell r="B1140" t="str">
            <v>Vaitkus,Paul D</v>
          </cell>
          <cell r="C1140">
            <v>16575</v>
          </cell>
          <cell r="D1140" t="str">
            <v>16575</v>
          </cell>
          <cell r="E1140" t="str">
            <v>Engineering Adjustments</v>
          </cell>
          <cell r="F1140" t="str">
            <v>Engineering</v>
          </cell>
          <cell r="G1140" t="str">
            <v>Engineering Adjustments</v>
          </cell>
          <cell r="H1140" t="str">
            <v>120</v>
          </cell>
          <cell r="I1140" t="str">
            <v>LT</v>
          </cell>
          <cell r="L1140">
            <v>-735618.79</v>
          </cell>
          <cell r="M1140">
            <v>127038.76</v>
          </cell>
        </row>
        <row r="1141">
          <cell r="A1141" t="str">
            <v>O&amp;M</v>
          </cell>
          <cell r="B1141" t="str">
            <v>Vaitkus,Paul D</v>
          </cell>
          <cell r="C1141">
            <v>16575</v>
          </cell>
          <cell r="D1141" t="str">
            <v>16575</v>
          </cell>
          <cell r="E1141" t="str">
            <v>Engineering Adjustments</v>
          </cell>
          <cell r="F1141" t="str">
            <v>Engineering</v>
          </cell>
          <cell r="G1141" t="str">
            <v>Engineering Adjustments</v>
          </cell>
          <cell r="H1141" t="str">
            <v>120</v>
          </cell>
          <cell r="I1141" t="str">
            <v>MT</v>
          </cell>
          <cell r="L1141">
            <v>-86647.92</v>
          </cell>
          <cell r="M1141">
            <v>1528.74</v>
          </cell>
        </row>
        <row r="1142">
          <cell r="A1142" t="str">
            <v>O&amp;M</v>
          </cell>
          <cell r="B1142" t="str">
            <v>Vaitkus,Paul D</v>
          </cell>
          <cell r="C1142">
            <v>16575</v>
          </cell>
          <cell r="D1142" t="str">
            <v>16575</v>
          </cell>
          <cell r="E1142" t="str">
            <v>AM Asset Management</v>
          </cell>
          <cell r="F1142" t="str">
            <v>Engineering</v>
          </cell>
          <cell r="G1142" t="str">
            <v>Engineering Adjustments</v>
          </cell>
          <cell r="H1142" t="str">
            <v>120</v>
          </cell>
          <cell r="I1142" t="str">
            <v>OT</v>
          </cell>
          <cell r="K1142">
            <v>-1027234.78</v>
          </cell>
        </row>
        <row r="1143">
          <cell r="A1143" t="str">
            <v>O&amp;M</v>
          </cell>
          <cell r="B1143" t="str">
            <v>Vaitkus,Paul D</v>
          </cell>
          <cell r="C1143">
            <v>16575</v>
          </cell>
          <cell r="D1143" t="str">
            <v>16575</v>
          </cell>
          <cell r="E1143" t="str">
            <v>Engineering Adjustments</v>
          </cell>
          <cell r="F1143" t="str">
            <v>Engineering</v>
          </cell>
          <cell r="G1143" t="str">
            <v>Engineering Adjustments</v>
          </cell>
          <cell r="H1143" t="str">
            <v>120</v>
          </cell>
          <cell r="I1143" t="str">
            <v>OT</v>
          </cell>
          <cell r="L1143">
            <v>-652595.67000000004</v>
          </cell>
        </row>
        <row r="1144">
          <cell r="A1144" t="str">
            <v>O&amp;M</v>
          </cell>
          <cell r="C1144">
            <v>16600</v>
          </cell>
          <cell r="D1144" t="str">
            <v>16600</v>
          </cell>
          <cell r="E1144" t="str">
            <v>G9 - CUSTOMER ELECTRIC SVCS MASTER PROCESSXXX</v>
          </cell>
          <cell r="H1144" t="str">
            <v>120</v>
          </cell>
          <cell r="I1144" t="str">
            <v>BT</v>
          </cell>
          <cell r="J1144">
            <v>1921.28</v>
          </cell>
        </row>
        <row r="1145">
          <cell r="A1145" t="str">
            <v>O&amp;M</v>
          </cell>
          <cell r="C1145">
            <v>16600</v>
          </cell>
          <cell r="D1145" t="str">
            <v>16600</v>
          </cell>
          <cell r="E1145" t="str">
            <v>G9 - CUSTOMER ELECTRIC SVCS MASTER PROCESSXXX</v>
          </cell>
          <cell r="H1145" t="str">
            <v>120</v>
          </cell>
          <cell r="I1145" t="str">
            <v>IT</v>
          </cell>
          <cell r="J1145">
            <v>1735.09</v>
          </cell>
          <cell r="K1145">
            <v>12.99</v>
          </cell>
          <cell r="L1145">
            <v>409.11</v>
          </cell>
        </row>
        <row r="1146">
          <cell r="A1146" t="str">
            <v>O&amp;M</v>
          </cell>
          <cell r="C1146">
            <v>16600</v>
          </cell>
          <cell r="D1146" t="str">
            <v>16600</v>
          </cell>
          <cell r="E1146" t="str">
            <v>G9 - CUSTOMER ELECTRIC SVCS MASTER PROCESSXXX</v>
          </cell>
          <cell r="H1146" t="str">
            <v>120</v>
          </cell>
          <cell r="I1146" t="str">
            <v>LT</v>
          </cell>
          <cell r="J1146">
            <v>5489.42</v>
          </cell>
          <cell r="M1146">
            <v>1847.11</v>
          </cell>
        </row>
        <row r="1147">
          <cell r="A1147" t="str">
            <v>O&amp;M</v>
          </cell>
          <cell r="C1147">
            <v>16600</v>
          </cell>
          <cell r="D1147" t="str">
            <v>16600</v>
          </cell>
          <cell r="E1147" t="str">
            <v>G9 - CUSTOMER ELECTRIC SVCS MASTER PROCESSXXX</v>
          </cell>
          <cell r="H1147" t="str">
            <v>120</v>
          </cell>
          <cell r="I1147" t="str">
            <v>MT</v>
          </cell>
          <cell r="L1147">
            <v>653.24</v>
          </cell>
        </row>
        <row r="1148">
          <cell r="A1148" t="str">
            <v>O&amp;M</v>
          </cell>
          <cell r="C1148">
            <v>16600</v>
          </cell>
          <cell r="D1148" t="str">
            <v>16600</v>
          </cell>
          <cell r="E1148" t="str">
            <v>G9 - CUSTOMER ELECTRIC SVCS MASTER PROCESSXXX</v>
          </cell>
          <cell r="H1148" t="str">
            <v>120</v>
          </cell>
          <cell r="I1148" t="str">
            <v>OT</v>
          </cell>
          <cell r="J1148">
            <v>39.83</v>
          </cell>
          <cell r="K1148">
            <v>14.94</v>
          </cell>
        </row>
        <row r="1149">
          <cell r="A1149" t="str">
            <v>O&amp;M</v>
          </cell>
          <cell r="C1149">
            <v>16600</v>
          </cell>
          <cell r="D1149" t="str">
            <v>16600</v>
          </cell>
          <cell r="E1149" t="str">
            <v>G9 - CUSTOMER ELECTRIC SVCS MASTER PROCESSXXX</v>
          </cell>
          <cell r="H1149" t="str">
            <v>120</v>
          </cell>
          <cell r="I1149" t="str">
            <v>TT</v>
          </cell>
          <cell r="J1149">
            <v>208</v>
          </cell>
        </row>
        <row r="1150">
          <cell r="A1150" t="str">
            <v>O&amp;M</v>
          </cell>
          <cell r="B1150" t="str">
            <v>Schweiger,Werner J</v>
          </cell>
          <cell r="C1150">
            <v>16605</v>
          </cell>
          <cell r="D1150" t="str">
            <v>16605</v>
          </cell>
          <cell r="E1150" t="str">
            <v>Customer Service Delivery VP</v>
          </cell>
          <cell r="F1150" t="str">
            <v>Ops SVP</v>
          </cell>
          <cell r="G1150" t="str">
            <v>Operations SVP</v>
          </cell>
          <cell r="H1150" t="str">
            <v>120</v>
          </cell>
          <cell r="I1150" t="str">
            <v>BT</v>
          </cell>
          <cell r="J1150">
            <v>45276.67</v>
          </cell>
          <cell r="K1150">
            <v>18644.580000000002</v>
          </cell>
        </row>
        <row r="1151">
          <cell r="A1151" t="str">
            <v>O&amp;M</v>
          </cell>
          <cell r="B1151" t="str">
            <v>Schweiger,Werner J</v>
          </cell>
          <cell r="C1151">
            <v>16605</v>
          </cell>
          <cell r="D1151" t="str">
            <v>16605</v>
          </cell>
          <cell r="E1151" t="str">
            <v>Customer Service Delivery VP</v>
          </cell>
          <cell r="F1151" t="str">
            <v>Ops SVP</v>
          </cell>
          <cell r="G1151" t="str">
            <v>Operations SVP</v>
          </cell>
          <cell r="H1151" t="str">
            <v>120</v>
          </cell>
          <cell r="I1151" t="str">
            <v>IT</v>
          </cell>
          <cell r="J1151">
            <v>7572.95</v>
          </cell>
          <cell r="K1151">
            <v>3414.59</v>
          </cell>
        </row>
        <row r="1152">
          <cell r="A1152" t="str">
            <v>O&amp;M</v>
          </cell>
          <cell r="B1152" t="str">
            <v>Schweiger,Werner J</v>
          </cell>
          <cell r="C1152">
            <v>16605</v>
          </cell>
          <cell r="D1152" t="str">
            <v>16605</v>
          </cell>
          <cell r="E1152" t="str">
            <v>Operations SVP</v>
          </cell>
          <cell r="F1152" t="str">
            <v>Ops SVP</v>
          </cell>
          <cell r="G1152" t="str">
            <v>Operations SVP</v>
          </cell>
          <cell r="H1152" t="str">
            <v>120</v>
          </cell>
          <cell r="I1152" t="str">
            <v>IT</v>
          </cell>
          <cell r="L1152">
            <v>24973.89</v>
          </cell>
        </row>
        <row r="1153">
          <cell r="A1153" t="str">
            <v>O&amp;M</v>
          </cell>
          <cell r="B1153" t="str">
            <v>Schweiger,Werner J</v>
          </cell>
          <cell r="C1153">
            <v>16605</v>
          </cell>
          <cell r="D1153" t="str">
            <v>16605</v>
          </cell>
          <cell r="E1153" t="str">
            <v>Customer Service Delivery VP</v>
          </cell>
          <cell r="F1153" t="str">
            <v>Ops SVP</v>
          </cell>
          <cell r="G1153" t="str">
            <v>Operations SVP</v>
          </cell>
          <cell r="H1153" t="str">
            <v>120</v>
          </cell>
          <cell r="I1153" t="str">
            <v>LT</v>
          </cell>
          <cell r="J1153">
            <v>154885.70000000001</v>
          </cell>
          <cell r="K1153">
            <v>71866.11</v>
          </cell>
          <cell r="M1153">
            <v>21933.38</v>
          </cell>
        </row>
        <row r="1154">
          <cell r="A1154" t="str">
            <v>O&amp;M</v>
          </cell>
          <cell r="B1154" t="str">
            <v>Schweiger,Werner J</v>
          </cell>
          <cell r="C1154">
            <v>16605</v>
          </cell>
          <cell r="D1154" t="str">
            <v>16605</v>
          </cell>
          <cell r="E1154" t="str">
            <v>Operations SVP</v>
          </cell>
          <cell r="F1154" t="str">
            <v>Ops SVP</v>
          </cell>
          <cell r="G1154" t="str">
            <v>Operations SVP</v>
          </cell>
          <cell r="H1154" t="str">
            <v>120</v>
          </cell>
          <cell r="I1154" t="str">
            <v>LT</v>
          </cell>
          <cell r="L1154">
            <v>537.07000000000005</v>
          </cell>
        </row>
        <row r="1155">
          <cell r="A1155" t="str">
            <v>O&amp;M</v>
          </cell>
          <cell r="B1155" t="str">
            <v>Schweiger,Werner J</v>
          </cell>
          <cell r="C1155">
            <v>16605</v>
          </cell>
          <cell r="D1155" t="str">
            <v>16605</v>
          </cell>
          <cell r="E1155" t="str">
            <v>Customer Service Delivery VP</v>
          </cell>
          <cell r="F1155" t="str">
            <v>Ops SVP</v>
          </cell>
          <cell r="G1155" t="str">
            <v>Operations SVP</v>
          </cell>
          <cell r="H1155" t="str">
            <v>120</v>
          </cell>
          <cell r="I1155" t="str">
            <v>MT</v>
          </cell>
          <cell r="K1155">
            <v>2260</v>
          </cell>
        </row>
        <row r="1156">
          <cell r="A1156" t="str">
            <v>O&amp;M</v>
          </cell>
          <cell r="B1156" t="str">
            <v>Schweiger,Werner J</v>
          </cell>
          <cell r="C1156">
            <v>16605</v>
          </cell>
          <cell r="D1156" t="str">
            <v>16605</v>
          </cell>
          <cell r="E1156" t="str">
            <v>Operations SVP</v>
          </cell>
          <cell r="F1156" t="str">
            <v>Ops SVP</v>
          </cell>
          <cell r="G1156" t="str">
            <v>Operations SVP</v>
          </cell>
          <cell r="H1156" t="str">
            <v>120</v>
          </cell>
          <cell r="I1156" t="str">
            <v>MT</v>
          </cell>
          <cell r="L1156">
            <v>2260</v>
          </cell>
        </row>
        <row r="1157">
          <cell r="A1157" t="str">
            <v>O&amp;M</v>
          </cell>
          <cell r="B1157" t="str">
            <v>Schweiger,Werner J</v>
          </cell>
          <cell r="C1157">
            <v>16605</v>
          </cell>
          <cell r="D1157" t="str">
            <v>16605</v>
          </cell>
          <cell r="E1157" t="str">
            <v>Customer Service Delivery VP</v>
          </cell>
          <cell r="F1157" t="str">
            <v>Ops SVP</v>
          </cell>
          <cell r="G1157" t="str">
            <v>Operations SVP</v>
          </cell>
          <cell r="H1157" t="str">
            <v>120</v>
          </cell>
          <cell r="I1157" t="str">
            <v>OT</v>
          </cell>
          <cell r="J1157">
            <v>6007.19</v>
          </cell>
          <cell r="K1157">
            <v>12557.24</v>
          </cell>
        </row>
        <row r="1158">
          <cell r="A1158" t="str">
            <v>O&amp;M</v>
          </cell>
          <cell r="B1158" t="str">
            <v>Schweiger,Werner J</v>
          </cell>
          <cell r="C1158">
            <v>16605</v>
          </cell>
          <cell r="D1158" t="str">
            <v>16605</v>
          </cell>
          <cell r="E1158" t="str">
            <v>Operations SVP</v>
          </cell>
          <cell r="F1158" t="str">
            <v>Ops SVP</v>
          </cell>
          <cell r="G1158" t="str">
            <v>Operations SVP</v>
          </cell>
          <cell r="H1158" t="str">
            <v>120</v>
          </cell>
          <cell r="I1158" t="str">
            <v>OT</v>
          </cell>
          <cell r="L1158">
            <v>5594.96</v>
          </cell>
        </row>
        <row r="1159">
          <cell r="A1159" t="str">
            <v>O&amp;M</v>
          </cell>
          <cell r="B1159" t="str">
            <v>Schweiger,Werner J</v>
          </cell>
          <cell r="C1159">
            <v>16605</v>
          </cell>
          <cell r="D1159" t="str">
            <v>16605</v>
          </cell>
          <cell r="E1159" t="str">
            <v>Customer Service Delivery VP</v>
          </cell>
          <cell r="F1159" t="str">
            <v>Ops SVP</v>
          </cell>
          <cell r="G1159" t="str">
            <v>Operations SVP</v>
          </cell>
          <cell r="H1159" t="str">
            <v>120</v>
          </cell>
          <cell r="I1159" t="str">
            <v>TT</v>
          </cell>
          <cell r="J1159">
            <v>520.9</v>
          </cell>
          <cell r="M1159">
            <v>55112.49</v>
          </cell>
        </row>
        <row r="1160">
          <cell r="A1160" t="str">
            <v>O&amp;M</v>
          </cell>
          <cell r="C1160">
            <v>16607</v>
          </cell>
          <cell r="D1160" t="str">
            <v>16607</v>
          </cell>
          <cell r="E1160" t="str">
            <v>Dispatch and Emergency Preparedness</v>
          </cell>
          <cell r="H1160" t="str">
            <v>120</v>
          </cell>
          <cell r="I1160" t="str">
            <v>BT</v>
          </cell>
          <cell r="K1160">
            <v>0</v>
          </cell>
        </row>
        <row r="1161">
          <cell r="A1161" t="str">
            <v>O&amp;M</v>
          </cell>
          <cell r="B1161" t="str">
            <v>Boudreau, Donald M</v>
          </cell>
          <cell r="C1161">
            <v>16610</v>
          </cell>
          <cell r="D1161" t="str">
            <v>16610</v>
          </cell>
          <cell r="E1161" t="str">
            <v>T6 - Emergency Preparedness</v>
          </cell>
          <cell r="F1161" t="str">
            <v>Electric Operations</v>
          </cell>
          <cell r="G1161" t="str">
            <v>Emergency Preparedness</v>
          </cell>
          <cell r="H1161" t="str">
            <v>120</v>
          </cell>
          <cell r="I1161" t="str">
            <v>BT</v>
          </cell>
          <cell r="J1161">
            <v>37054.6</v>
          </cell>
          <cell r="K1161">
            <v>59059.12</v>
          </cell>
          <cell r="L1161">
            <v>33014.120000000003</v>
          </cell>
        </row>
        <row r="1162">
          <cell r="A1162" t="str">
            <v>O&amp;M</v>
          </cell>
          <cell r="B1162" t="str">
            <v>Boudreau, Donald M</v>
          </cell>
          <cell r="C1162">
            <v>16610</v>
          </cell>
          <cell r="D1162" t="str">
            <v>16610</v>
          </cell>
          <cell r="E1162" t="str">
            <v>T6 - Emergency Preparedness</v>
          </cell>
          <cell r="F1162" t="str">
            <v>Electric Operations</v>
          </cell>
          <cell r="G1162" t="str">
            <v>Emergency Preparedness</v>
          </cell>
          <cell r="H1162" t="str">
            <v>120</v>
          </cell>
          <cell r="I1162" t="str">
            <v>IT</v>
          </cell>
          <cell r="J1162">
            <v>49697.84</v>
          </cell>
          <cell r="K1162">
            <v>76485.2</v>
          </cell>
          <cell r="L1162">
            <v>510676.89</v>
          </cell>
        </row>
        <row r="1163">
          <cell r="A1163" t="str">
            <v>O&amp;M</v>
          </cell>
          <cell r="B1163" t="str">
            <v>Boudreau, Donald M</v>
          </cell>
          <cell r="C1163">
            <v>16610</v>
          </cell>
          <cell r="D1163" t="str">
            <v>16610</v>
          </cell>
          <cell r="E1163" t="str">
            <v>T6 - Emergency Preparedness</v>
          </cell>
          <cell r="F1163" t="str">
            <v>Electric Operations</v>
          </cell>
          <cell r="G1163" t="str">
            <v>Emergency Preparedness</v>
          </cell>
          <cell r="H1163" t="str">
            <v>120</v>
          </cell>
          <cell r="I1163" t="str">
            <v>LT</v>
          </cell>
          <cell r="J1163">
            <v>111549.11</v>
          </cell>
          <cell r="K1163">
            <v>169532.24</v>
          </cell>
          <cell r="L1163">
            <v>94325.96</v>
          </cell>
        </row>
        <row r="1164">
          <cell r="A1164" t="str">
            <v>O&amp;M</v>
          </cell>
          <cell r="B1164" t="str">
            <v>Boudreau, Donald M</v>
          </cell>
          <cell r="C1164">
            <v>16610</v>
          </cell>
          <cell r="D1164" t="str">
            <v>16610</v>
          </cell>
          <cell r="E1164" t="str">
            <v>T6 - Emergency Preparedness</v>
          </cell>
          <cell r="F1164" t="str">
            <v>Electric Operations</v>
          </cell>
          <cell r="G1164" t="str">
            <v>Emergency Preparedness</v>
          </cell>
          <cell r="H1164" t="str">
            <v>120</v>
          </cell>
          <cell r="I1164" t="str">
            <v>MT</v>
          </cell>
          <cell r="J1164">
            <v>38929.279999999999</v>
          </cell>
          <cell r="K1164">
            <v>6961.65</v>
          </cell>
          <cell r="L1164">
            <v>15734.72</v>
          </cell>
          <cell r="M1164">
            <v>-0.44</v>
          </cell>
        </row>
        <row r="1165">
          <cell r="A1165" t="str">
            <v>O&amp;M</v>
          </cell>
          <cell r="B1165" t="str">
            <v>Boudreau, Donald M</v>
          </cell>
          <cell r="C1165">
            <v>16610</v>
          </cell>
          <cell r="D1165" t="str">
            <v>16610</v>
          </cell>
          <cell r="E1165" t="str">
            <v>T6 - Emergency Preparedness</v>
          </cell>
          <cell r="F1165" t="str">
            <v>Electric Operations</v>
          </cell>
          <cell r="G1165" t="str">
            <v>Emergency Preparedness</v>
          </cell>
          <cell r="H1165" t="str">
            <v>120</v>
          </cell>
          <cell r="I1165" t="str">
            <v>OT</v>
          </cell>
          <cell r="J1165">
            <v>18935.27</v>
          </cell>
          <cell r="K1165">
            <v>24468.11</v>
          </cell>
          <cell r="L1165">
            <v>1976.57</v>
          </cell>
        </row>
        <row r="1166">
          <cell r="A1166" t="str">
            <v>O&amp;M</v>
          </cell>
          <cell r="B1166" t="str">
            <v>Boudreau, Donald M</v>
          </cell>
          <cell r="C1166">
            <v>16610</v>
          </cell>
          <cell r="D1166" t="str">
            <v>16610</v>
          </cell>
          <cell r="E1166" t="str">
            <v>T6 - Emergency Preparedness</v>
          </cell>
          <cell r="F1166" t="str">
            <v>Electric Operations</v>
          </cell>
          <cell r="G1166" t="str">
            <v>Emergency Preparedness</v>
          </cell>
          <cell r="H1166" t="str">
            <v>120</v>
          </cell>
          <cell r="I1166" t="str">
            <v>TT</v>
          </cell>
          <cell r="J1166">
            <v>51078.559999999998</v>
          </cell>
          <cell r="K1166">
            <v>-10382.049999999999</v>
          </cell>
          <cell r="L1166">
            <v>2506.2600000000002</v>
          </cell>
          <cell r="M1166">
            <v>283.13</v>
          </cell>
        </row>
        <row r="1167">
          <cell r="A1167" t="str">
            <v>O&amp;M</v>
          </cell>
          <cell r="B1167" t="str">
            <v>Boudreau, Donald M</v>
          </cell>
          <cell r="C1167">
            <v>16615</v>
          </cell>
          <cell r="D1167" t="str">
            <v>16615</v>
          </cell>
          <cell r="E1167" t="str">
            <v>Dispatch  Administration</v>
          </cell>
          <cell r="F1167" t="str">
            <v>Electric Operations</v>
          </cell>
          <cell r="G1167" t="str">
            <v>Survey &amp; Records</v>
          </cell>
          <cell r="H1167" t="str">
            <v>120</v>
          </cell>
          <cell r="I1167" t="str">
            <v>BT</v>
          </cell>
          <cell r="J1167">
            <v>2271.35</v>
          </cell>
          <cell r="K1167">
            <v>101805.06</v>
          </cell>
        </row>
        <row r="1168">
          <cell r="A1168" t="str">
            <v>O&amp;M</v>
          </cell>
          <cell r="B1168" t="str">
            <v>Boudreau, Donald M</v>
          </cell>
          <cell r="C1168">
            <v>16615</v>
          </cell>
          <cell r="D1168" t="str">
            <v>16615</v>
          </cell>
          <cell r="E1168" t="str">
            <v>Survey &amp; Records</v>
          </cell>
          <cell r="F1168" t="str">
            <v>Electric Operations</v>
          </cell>
          <cell r="G1168" t="str">
            <v>Survey &amp; Records</v>
          </cell>
          <cell r="H1168" t="str">
            <v>120</v>
          </cell>
          <cell r="I1168" t="str">
            <v>BT</v>
          </cell>
          <cell r="L1168">
            <v>102763.91</v>
          </cell>
        </row>
        <row r="1169">
          <cell r="A1169" t="str">
            <v>CAP</v>
          </cell>
          <cell r="B1169" t="str">
            <v>Boudreau, Donald M</v>
          </cell>
          <cell r="C1169">
            <v>16615</v>
          </cell>
          <cell r="D1169" t="str">
            <v>16615</v>
          </cell>
          <cell r="E1169" t="str">
            <v>Dispatch  Administration</v>
          </cell>
          <cell r="F1169" t="str">
            <v>Electric Operations</v>
          </cell>
          <cell r="G1169" t="str">
            <v>Survey &amp; Records</v>
          </cell>
          <cell r="H1169" t="str">
            <v>120</v>
          </cell>
          <cell r="I1169" t="str">
            <v>CB</v>
          </cell>
          <cell r="J1169">
            <v>178.42</v>
          </cell>
          <cell r="K1169">
            <v>304961.95</v>
          </cell>
          <cell r="M1169">
            <v>45.68</v>
          </cell>
        </row>
        <row r="1170">
          <cell r="A1170" t="str">
            <v>CAP</v>
          </cell>
          <cell r="B1170" t="str">
            <v>Boudreau, Donald M</v>
          </cell>
          <cell r="C1170">
            <v>16615</v>
          </cell>
          <cell r="D1170" t="str">
            <v>16615</v>
          </cell>
          <cell r="E1170" t="str">
            <v>Survey &amp; Records</v>
          </cell>
          <cell r="F1170" t="str">
            <v>Electric Operations</v>
          </cell>
          <cell r="G1170" t="str">
            <v>Survey &amp; Records</v>
          </cell>
          <cell r="H1170" t="str">
            <v>120</v>
          </cell>
          <cell r="I1170" t="str">
            <v>CB</v>
          </cell>
          <cell r="L1170">
            <v>335278.40000000002</v>
          </cell>
          <cell r="M1170">
            <v>45.68</v>
          </cell>
        </row>
        <row r="1171">
          <cell r="A1171" t="str">
            <v>CAP</v>
          </cell>
          <cell r="B1171" t="str">
            <v>Boudreau, Donald M</v>
          </cell>
          <cell r="C1171">
            <v>16615</v>
          </cell>
          <cell r="D1171" t="str">
            <v>16615</v>
          </cell>
          <cell r="E1171" t="str">
            <v>Dispatch  Administration</v>
          </cell>
          <cell r="F1171" t="str">
            <v>Electric Operations</v>
          </cell>
          <cell r="G1171" t="str">
            <v>Survey &amp; Records</v>
          </cell>
          <cell r="H1171" t="str">
            <v>120</v>
          </cell>
          <cell r="I1171" t="str">
            <v>CI</v>
          </cell>
          <cell r="K1171">
            <v>41804.25</v>
          </cell>
          <cell r="M1171">
            <v>128.01</v>
          </cell>
        </row>
        <row r="1172">
          <cell r="A1172" t="str">
            <v>CAP</v>
          </cell>
          <cell r="B1172" t="str">
            <v>Boudreau, Donald M</v>
          </cell>
          <cell r="C1172">
            <v>16615</v>
          </cell>
          <cell r="D1172" t="str">
            <v>16615</v>
          </cell>
          <cell r="E1172" t="str">
            <v>Survey &amp; Records</v>
          </cell>
          <cell r="F1172" t="str">
            <v>Electric Operations</v>
          </cell>
          <cell r="G1172" t="str">
            <v>Survey &amp; Records</v>
          </cell>
          <cell r="H1172" t="str">
            <v>120</v>
          </cell>
          <cell r="I1172" t="str">
            <v>CI</v>
          </cell>
          <cell r="L1172">
            <v>380217.1</v>
          </cell>
          <cell r="M1172">
            <v>82559.69</v>
          </cell>
        </row>
        <row r="1173">
          <cell r="A1173" t="str">
            <v>CAP</v>
          </cell>
          <cell r="B1173" t="str">
            <v>Boudreau, Donald M</v>
          </cell>
          <cell r="C1173">
            <v>16615</v>
          </cell>
          <cell r="D1173" t="str">
            <v>16615</v>
          </cell>
          <cell r="E1173" t="str">
            <v>Dispatch  Administration</v>
          </cell>
          <cell r="F1173" t="str">
            <v>Electric Operations</v>
          </cell>
          <cell r="G1173" t="str">
            <v>Survey &amp; Records</v>
          </cell>
          <cell r="H1173" t="str">
            <v>120</v>
          </cell>
          <cell r="I1173" t="str">
            <v>CL</v>
          </cell>
          <cell r="J1173">
            <v>727.14</v>
          </cell>
          <cell r="K1173">
            <v>776845.73</v>
          </cell>
        </row>
        <row r="1174">
          <cell r="A1174" t="str">
            <v>CAP</v>
          </cell>
          <cell r="B1174" t="str">
            <v>Boudreau, Donald M</v>
          </cell>
          <cell r="C1174">
            <v>16615</v>
          </cell>
          <cell r="D1174" t="str">
            <v>16615</v>
          </cell>
          <cell r="E1174" t="str">
            <v>Survey &amp; Records</v>
          </cell>
          <cell r="F1174" t="str">
            <v>Electric Operations</v>
          </cell>
          <cell r="G1174" t="str">
            <v>Survey &amp; Records</v>
          </cell>
          <cell r="H1174" t="str">
            <v>120</v>
          </cell>
          <cell r="I1174" t="str">
            <v>CL</v>
          </cell>
          <cell r="L1174">
            <v>832070.14</v>
          </cell>
          <cell r="M1174">
            <v>44.18</v>
          </cell>
        </row>
        <row r="1175">
          <cell r="A1175" t="str">
            <v>CAP</v>
          </cell>
          <cell r="B1175" t="str">
            <v>Boudreau, Donald M</v>
          </cell>
          <cell r="C1175">
            <v>16615</v>
          </cell>
          <cell r="D1175" t="str">
            <v>16615</v>
          </cell>
          <cell r="E1175" t="str">
            <v>Dispatch  Administration</v>
          </cell>
          <cell r="F1175" t="str">
            <v>Electric Operations</v>
          </cell>
          <cell r="G1175" t="str">
            <v>Survey &amp; Records</v>
          </cell>
          <cell r="H1175" t="str">
            <v>120</v>
          </cell>
          <cell r="I1175" t="str">
            <v>CO</v>
          </cell>
          <cell r="K1175">
            <v>6522.42</v>
          </cell>
        </row>
        <row r="1176">
          <cell r="A1176" t="str">
            <v>CAP</v>
          </cell>
          <cell r="B1176" t="str">
            <v>Boudreau, Donald M</v>
          </cell>
          <cell r="C1176">
            <v>16615</v>
          </cell>
          <cell r="D1176" t="str">
            <v>16615</v>
          </cell>
          <cell r="E1176" t="str">
            <v>Survey &amp; Records</v>
          </cell>
          <cell r="F1176" t="str">
            <v>Electric Operations</v>
          </cell>
          <cell r="G1176" t="str">
            <v>Survey &amp; Records</v>
          </cell>
          <cell r="H1176" t="str">
            <v>120</v>
          </cell>
          <cell r="I1176" t="str">
            <v>CO</v>
          </cell>
          <cell r="L1176">
            <v>136.6</v>
          </cell>
        </row>
        <row r="1177">
          <cell r="A1177" t="str">
            <v>CAP</v>
          </cell>
          <cell r="B1177" t="str">
            <v>Boudreau, Donald M</v>
          </cell>
          <cell r="C1177">
            <v>16615</v>
          </cell>
          <cell r="D1177" t="str">
            <v>16615</v>
          </cell>
          <cell r="E1177" t="str">
            <v>Dispatch  Administration</v>
          </cell>
          <cell r="F1177" t="str">
            <v>Electric Operations</v>
          </cell>
          <cell r="G1177" t="str">
            <v>Survey &amp; Records</v>
          </cell>
          <cell r="H1177" t="str">
            <v>120</v>
          </cell>
          <cell r="I1177" t="str">
            <v>CT</v>
          </cell>
          <cell r="K1177">
            <v>271735.78000000003</v>
          </cell>
        </row>
        <row r="1178">
          <cell r="A1178" t="str">
            <v>CAP</v>
          </cell>
          <cell r="B1178" t="str">
            <v>Boudreau, Donald M</v>
          </cell>
          <cell r="C1178">
            <v>16615</v>
          </cell>
          <cell r="D1178" t="str">
            <v>16615</v>
          </cell>
          <cell r="E1178" t="str">
            <v>Survey &amp; Records</v>
          </cell>
          <cell r="F1178" t="str">
            <v>Electric Operations</v>
          </cell>
          <cell r="G1178" t="str">
            <v>Survey &amp; Records</v>
          </cell>
          <cell r="H1178" t="str">
            <v>120</v>
          </cell>
          <cell r="I1178" t="str">
            <v>CT</v>
          </cell>
          <cell r="L1178">
            <v>333683.86</v>
          </cell>
        </row>
        <row r="1179">
          <cell r="A1179" t="str">
            <v>O&amp;M</v>
          </cell>
          <cell r="B1179" t="str">
            <v>Boudreau, Donald M</v>
          </cell>
          <cell r="C1179">
            <v>16615</v>
          </cell>
          <cell r="D1179" t="str">
            <v>16615</v>
          </cell>
          <cell r="E1179" t="str">
            <v>Dispatch  Administration</v>
          </cell>
          <cell r="F1179" t="str">
            <v>Electric Operations</v>
          </cell>
          <cell r="G1179" t="str">
            <v>Survey &amp; Records</v>
          </cell>
          <cell r="H1179" t="str">
            <v>120</v>
          </cell>
          <cell r="I1179" t="str">
            <v>IT</v>
          </cell>
          <cell r="J1179">
            <v>72.78</v>
          </cell>
          <cell r="K1179">
            <v>53746.82</v>
          </cell>
        </row>
        <row r="1180">
          <cell r="A1180" t="str">
            <v>O&amp;M</v>
          </cell>
          <cell r="B1180" t="str">
            <v>Boudreau, Donald M</v>
          </cell>
          <cell r="C1180">
            <v>16615</v>
          </cell>
          <cell r="D1180" t="str">
            <v>16615</v>
          </cell>
          <cell r="E1180" t="str">
            <v>Survey &amp; Records</v>
          </cell>
          <cell r="F1180" t="str">
            <v>Electric Operations</v>
          </cell>
          <cell r="G1180" t="str">
            <v>Survey &amp; Records</v>
          </cell>
          <cell r="H1180" t="str">
            <v>120</v>
          </cell>
          <cell r="I1180" t="str">
            <v>IT</v>
          </cell>
          <cell r="L1180">
            <v>41902.65</v>
          </cell>
        </row>
        <row r="1181">
          <cell r="A1181" t="str">
            <v>O&amp;M</v>
          </cell>
          <cell r="B1181" t="str">
            <v>Boudreau, Donald M</v>
          </cell>
          <cell r="C1181">
            <v>16615</v>
          </cell>
          <cell r="D1181" t="str">
            <v>16615</v>
          </cell>
          <cell r="E1181" t="str">
            <v>Dispatch  Administration</v>
          </cell>
          <cell r="F1181" t="str">
            <v>Electric Operations</v>
          </cell>
          <cell r="G1181" t="str">
            <v>Survey &amp; Records</v>
          </cell>
          <cell r="H1181" t="str">
            <v>120</v>
          </cell>
          <cell r="I1181" t="str">
            <v>LT</v>
          </cell>
          <cell r="J1181">
            <v>6489.76</v>
          </cell>
          <cell r="K1181">
            <v>304369.43</v>
          </cell>
        </row>
        <row r="1182">
          <cell r="A1182" t="str">
            <v>O&amp;M</v>
          </cell>
          <cell r="B1182" t="str">
            <v>Boudreau, Donald M</v>
          </cell>
          <cell r="C1182">
            <v>16615</v>
          </cell>
          <cell r="D1182" t="str">
            <v>16615</v>
          </cell>
          <cell r="E1182" t="str">
            <v>Survey &amp; Records</v>
          </cell>
          <cell r="F1182" t="str">
            <v>Electric Operations</v>
          </cell>
          <cell r="G1182" t="str">
            <v>Survey &amp; Records</v>
          </cell>
          <cell r="H1182" t="str">
            <v>120</v>
          </cell>
          <cell r="I1182" t="str">
            <v>LT</v>
          </cell>
          <cell r="L1182">
            <v>323077.59999999998</v>
          </cell>
        </row>
        <row r="1183">
          <cell r="A1183" t="str">
            <v>O&amp;M</v>
          </cell>
          <cell r="B1183" t="str">
            <v>Boudreau, Donald M</v>
          </cell>
          <cell r="C1183">
            <v>16615</v>
          </cell>
          <cell r="D1183" t="str">
            <v>16615</v>
          </cell>
          <cell r="E1183" t="str">
            <v>Survey &amp; Records</v>
          </cell>
          <cell r="F1183" t="str">
            <v>Electric Operations</v>
          </cell>
          <cell r="G1183" t="str">
            <v>Survey &amp; Records</v>
          </cell>
          <cell r="H1183" t="str">
            <v>120</v>
          </cell>
          <cell r="I1183" t="str">
            <v>MT</v>
          </cell>
        </row>
        <row r="1184">
          <cell r="A1184" t="str">
            <v>O&amp;M</v>
          </cell>
          <cell r="B1184" t="str">
            <v>Boudreau, Donald M</v>
          </cell>
          <cell r="C1184">
            <v>16615</v>
          </cell>
          <cell r="D1184" t="str">
            <v>16615</v>
          </cell>
          <cell r="E1184" t="str">
            <v>Dispatch  Administration</v>
          </cell>
          <cell r="F1184" t="str">
            <v>Electric Operations</v>
          </cell>
          <cell r="G1184" t="str">
            <v>Survey &amp; Records</v>
          </cell>
          <cell r="H1184" t="str">
            <v>120</v>
          </cell>
          <cell r="I1184" t="str">
            <v>OT</v>
          </cell>
          <cell r="J1184">
            <v>2019.72</v>
          </cell>
          <cell r="K1184">
            <v>8741.4599999999991</v>
          </cell>
        </row>
        <row r="1185">
          <cell r="A1185" t="str">
            <v>O&amp;M</v>
          </cell>
          <cell r="B1185" t="str">
            <v>Boudreau, Donald M</v>
          </cell>
          <cell r="C1185">
            <v>16615</v>
          </cell>
          <cell r="D1185" t="str">
            <v>16615</v>
          </cell>
          <cell r="E1185" t="str">
            <v>Survey &amp; Records</v>
          </cell>
          <cell r="F1185" t="str">
            <v>Electric Operations</v>
          </cell>
          <cell r="G1185" t="str">
            <v>Survey &amp; Records</v>
          </cell>
          <cell r="H1185" t="str">
            <v>120</v>
          </cell>
          <cell r="I1185" t="str">
            <v>OT</v>
          </cell>
          <cell r="L1185">
            <v>2448.29</v>
          </cell>
        </row>
        <row r="1186">
          <cell r="A1186" t="str">
            <v>O&amp;M</v>
          </cell>
          <cell r="B1186" t="str">
            <v>Boudreau, Donald M</v>
          </cell>
          <cell r="C1186">
            <v>16615</v>
          </cell>
          <cell r="D1186" t="str">
            <v>16615</v>
          </cell>
          <cell r="E1186" t="str">
            <v>Dispatch  Administration</v>
          </cell>
          <cell r="F1186" t="str">
            <v>Electric Operations</v>
          </cell>
          <cell r="G1186" t="str">
            <v>Survey &amp; Records</v>
          </cell>
          <cell r="H1186" t="str">
            <v>120</v>
          </cell>
          <cell r="I1186" t="str">
            <v>TT</v>
          </cell>
          <cell r="K1186">
            <v>5314.92</v>
          </cell>
          <cell r="M1186">
            <v>75557.440000000002</v>
          </cell>
        </row>
        <row r="1187">
          <cell r="A1187" t="str">
            <v>O&amp;M</v>
          </cell>
          <cell r="B1187" t="str">
            <v>Boudreau, Donald M</v>
          </cell>
          <cell r="C1187">
            <v>16615</v>
          </cell>
          <cell r="D1187" t="str">
            <v>16615</v>
          </cell>
          <cell r="E1187" t="str">
            <v>Survey &amp; Records</v>
          </cell>
          <cell r="F1187" t="str">
            <v>Electric Operations</v>
          </cell>
          <cell r="G1187" t="str">
            <v>Survey &amp; Records</v>
          </cell>
          <cell r="H1187" t="str">
            <v>120</v>
          </cell>
          <cell r="I1187" t="str">
            <v>TT</v>
          </cell>
          <cell r="L1187">
            <v>2209.89</v>
          </cell>
        </row>
        <row r="1188">
          <cell r="A1188" t="str">
            <v>O&amp;M</v>
          </cell>
          <cell r="C1188">
            <v>16620</v>
          </cell>
          <cell r="D1188" t="str">
            <v>16620</v>
          </cell>
          <cell r="E1188" t="str">
            <v>T4 - 4KV RESTORATION PROCESS XXX</v>
          </cell>
          <cell r="H1188" t="str">
            <v>120</v>
          </cell>
          <cell r="I1188" t="str">
            <v>OT</v>
          </cell>
          <cell r="J1188">
            <v>543.09</v>
          </cell>
        </row>
        <row r="1189">
          <cell r="A1189" t="str">
            <v>O&amp;M</v>
          </cell>
          <cell r="B1189" t="str">
            <v>Boudreau, Donald M</v>
          </cell>
          <cell r="C1189">
            <v>16625</v>
          </cell>
          <cell r="D1189" t="str">
            <v>16625</v>
          </cell>
          <cell r="E1189" t="str">
            <v>Dispatch Wareham</v>
          </cell>
          <cell r="F1189" t="str">
            <v>Electric Operations</v>
          </cell>
          <cell r="G1189" t="str">
            <v>Electric Services South</v>
          </cell>
          <cell r="H1189" t="str">
            <v>120</v>
          </cell>
          <cell r="I1189" t="str">
            <v>BT</v>
          </cell>
          <cell r="J1189">
            <v>7854.87</v>
          </cell>
        </row>
        <row r="1190">
          <cell r="A1190" t="str">
            <v>O&amp;M</v>
          </cell>
          <cell r="B1190" t="str">
            <v>Boudreau, Donald M</v>
          </cell>
          <cell r="C1190">
            <v>16625</v>
          </cell>
          <cell r="D1190" t="str">
            <v>16625</v>
          </cell>
          <cell r="E1190" t="str">
            <v>Electric Services South</v>
          </cell>
          <cell r="F1190" t="str">
            <v>Electric Operations</v>
          </cell>
          <cell r="G1190" t="str">
            <v>Electric Services South</v>
          </cell>
          <cell r="H1190" t="str">
            <v>120</v>
          </cell>
          <cell r="I1190" t="str">
            <v>BT</v>
          </cell>
          <cell r="L1190">
            <v>3225</v>
          </cell>
        </row>
        <row r="1191">
          <cell r="A1191" t="str">
            <v>CAP</v>
          </cell>
          <cell r="B1191" t="str">
            <v>Boudreau, Donald M</v>
          </cell>
          <cell r="C1191">
            <v>16625</v>
          </cell>
          <cell r="D1191" t="str">
            <v>16625</v>
          </cell>
          <cell r="E1191" t="str">
            <v>Dispatch Wareham</v>
          </cell>
          <cell r="F1191" t="str">
            <v>Electric Operations</v>
          </cell>
          <cell r="G1191" t="str">
            <v>Electric Services South</v>
          </cell>
          <cell r="H1191" t="str">
            <v>120</v>
          </cell>
          <cell r="I1191" t="str">
            <v>CB</v>
          </cell>
          <cell r="J1191">
            <v>287.23</v>
          </cell>
        </row>
        <row r="1192">
          <cell r="A1192" t="str">
            <v>CAP</v>
          </cell>
          <cell r="B1192" t="str">
            <v>Boudreau, Donald M</v>
          </cell>
          <cell r="C1192">
            <v>16625</v>
          </cell>
          <cell r="D1192" t="str">
            <v>16625</v>
          </cell>
          <cell r="E1192" t="str">
            <v>Dispatch Wareham</v>
          </cell>
          <cell r="F1192" t="str">
            <v>Electric Operations</v>
          </cell>
          <cell r="G1192" t="str">
            <v>Electric Services South</v>
          </cell>
          <cell r="H1192" t="str">
            <v>120</v>
          </cell>
          <cell r="I1192" t="str">
            <v>CL</v>
          </cell>
          <cell r="J1192">
            <v>652.76</v>
          </cell>
        </row>
        <row r="1193">
          <cell r="A1193" t="str">
            <v>CAP</v>
          </cell>
          <cell r="B1193" t="str">
            <v>Boudreau, Donald M</v>
          </cell>
          <cell r="C1193">
            <v>16625</v>
          </cell>
          <cell r="D1193" t="str">
            <v>16625</v>
          </cell>
          <cell r="E1193" t="str">
            <v>Dispatch Wareham</v>
          </cell>
          <cell r="F1193" t="str">
            <v>Electric Operations</v>
          </cell>
          <cell r="G1193" t="str">
            <v>Electric Services South</v>
          </cell>
          <cell r="H1193" t="str">
            <v>120</v>
          </cell>
          <cell r="I1193" t="str">
            <v>CT</v>
          </cell>
          <cell r="J1193">
            <v>202.22</v>
          </cell>
        </row>
        <row r="1194">
          <cell r="A1194" t="str">
            <v>O&amp;M</v>
          </cell>
          <cell r="B1194" t="str">
            <v>Boudreau, Donald M</v>
          </cell>
          <cell r="C1194">
            <v>16625</v>
          </cell>
          <cell r="D1194" t="str">
            <v>16625</v>
          </cell>
          <cell r="E1194" t="str">
            <v>Dispatch Wareham</v>
          </cell>
          <cell r="F1194" t="str">
            <v>Electric Operations</v>
          </cell>
          <cell r="G1194" t="str">
            <v>Electric Services South</v>
          </cell>
          <cell r="H1194" t="str">
            <v>120</v>
          </cell>
          <cell r="I1194" t="str">
            <v>IT</v>
          </cell>
          <cell r="K1194">
            <v>0</v>
          </cell>
        </row>
        <row r="1195">
          <cell r="A1195" t="str">
            <v>O&amp;M</v>
          </cell>
          <cell r="B1195" t="str">
            <v>Boudreau, Donald M</v>
          </cell>
          <cell r="C1195">
            <v>16625</v>
          </cell>
          <cell r="D1195" t="str">
            <v>16625</v>
          </cell>
          <cell r="E1195" t="str">
            <v>Electric Services South</v>
          </cell>
          <cell r="F1195" t="str">
            <v>Electric Operations</v>
          </cell>
          <cell r="G1195" t="str">
            <v>Electric Services South</v>
          </cell>
          <cell r="H1195" t="str">
            <v>120</v>
          </cell>
          <cell r="I1195" t="str">
            <v>IT</v>
          </cell>
          <cell r="L1195">
            <v>174245.07</v>
          </cell>
        </row>
        <row r="1196">
          <cell r="A1196" t="str">
            <v>O&amp;M</v>
          </cell>
          <cell r="B1196" t="str">
            <v>Boudreau, Donald M</v>
          </cell>
          <cell r="C1196">
            <v>16625</v>
          </cell>
          <cell r="D1196" t="str">
            <v>16625</v>
          </cell>
          <cell r="E1196" t="str">
            <v>Dispatch Wareham</v>
          </cell>
          <cell r="F1196" t="str">
            <v>Electric Operations</v>
          </cell>
          <cell r="G1196" t="str">
            <v>Electric Services South</v>
          </cell>
          <cell r="H1196" t="str">
            <v>120</v>
          </cell>
          <cell r="I1196" t="str">
            <v>LT</v>
          </cell>
          <cell r="J1196">
            <v>24412.49</v>
          </cell>
        </row>
        <row r="1197">
          <cell r="A1197" t="str">
            <v>O&amp;M</v>
          </cell>
          <cell r="B1197" t="str">
            <v>Boudreau, Donald M</v>
          </cell>
          <cell r="C1197">
            <v>16625</v>
          </cell>
          <cell r="D1197" t="str">
            <v>16625</v>
          </cell>
          <cell r="E1197" t="str">
            <v>Electric Services South</v>
          </cell>
          <cell r="F1197" t="str">
            <v>Electric Operations</v>
          </cell>
          <cell r="G1197" t="str">
            <v>Electric Services South</v>
          </cell>
          <cell r="H1197" t="str">
            <v>120</v>
          </cell>
          <cell r="I1197" t="str">
            <v>LT</v>
          </cell>
          <cell r="L1197">
            <v>9214.48</v>
          </cell>
        </row>
        <row r="1198">
          <cell r="A1198" t="str">
            <v>O&amp;M</v>
          </cell>
          <cell r="B1198" t="str">
            <v>Boudreau, Donald M</v>
          </cell>
          <cell r="C1198">
            <v>16625</v>
          </cell>
          <cell r="D1198" t="str">
            <v>16625</v>
          </cell>
          <cell r="E1198" t="str">
            <v>Electric Services South</v>
          </cell>
          <cell r="F1198" t="str">
            <v>Electric Operations</v>
          </cell>
          <cell r="G1198" t="str">
            <v>Electric Services South</v>
          </cell>
          <cell r="H1198" t="str">
            <v>120</v>
          </cell>
          <cell r="I1198" t="str">
            <v>MT</v>
          </cell>
        </row>
        <row r="1199">
          <cell r="A1199" t="str">
            <v>O&amp;M</v>
          </cell>
          <cell r="B1199" t="str">
            <v>Boudreau, Donald M</v>
          </cell>
          <cell r="C1199">
            <v>16625</v>
          </cell>
          <cell r="D1199" t="str">
            <v>16625</v>
          </cell>
          <cell r="E1199" t="str">
            <v>Electric Services South</v>
          </cell>
          <cell r="F1199" t="str">
            <v>Electric Operations</v>
          </cell>
          <cell r="G1199" t="str">
            <v>Electric Services South</v>
          </cell>
          <cell r="H1199" t="str">
            <v>120</v>
          </cell>
          <cell r="I1199" t="str">
            <v>OT</v>
          </cell>
          <cell r="L1199">
            <v>6394.84</v>
          </cell>
        </row>
        <row r="1200">
          <cell r="A1200" t="str">
            <v>O&amp;M</v>
          </cell>
          <cell r="B1200" t="str">
            <v>Boudreau, Donald M</v>
          </cell>
          <cell r="C1200">
            <v>16625</v>
          </cell>
          <cell r="D1200" t="str">
            <v>16625</v>
          </cell>
          <cell r="E1200" t="str">
            <v>Electric Services South</v>
          </cell>
          <cell r="F1200" t="str">
            <v>Electric Operations</v>
          </cell>
          <cell r="G1200" t="str">
            <v>Electric Services South</v>
          </cell>
          <cell r="H1200" t="str">
            <v>120</v>
          </cell>
          <cell r="I1200" t="str">
            <v>TT</v>
          </cell>
          <cell r="L1200">
            <v>9665.74</v>
          </cell>
        </row>
        <row r="1201">
          <cell r="A1201" t="str">
            <v>O&amp;M</v>
          </cell>
          <cell r="B1201" t="str">
            <v>Hallstrom,Craig A</v>
          </cell>
          <cell r="C1201">
            <v>16630</v>
          </cell>
          <cell r="D1201" t="str">
            <v>16630</v>
          </cell>
          <cell r="E1201" t="str">
            <v>OLD T1 - OPERATIONS AND MAINTENANCE - 1 PRXXX</v>
          </cell>
          <cell r="F1201" t="str">
            <v>Electric Operations</v>
          </cell>
          <cell r="G1201" t="str">
            <v>OLD T1 - OPERATIONS AND MAINTENANCE - 1 PRXXX</v>
          </cell>
          <cell r="H1201" t="str">
            <v>120</v>
          </cell>
          <cell r="I1201" t="str">
            <v>BT</v>
          </cell>
          <cell r="L1201">
            <v>1280.3800000000001</v>
          </cell>
        </row>
        <row r="1202">
          <cell r="A1202" t="str">
            <v>O&amp;M</v>
          </cell>
          <cell r="B1202" t="str">
            <v>Hallstrom,Craig A</v>
          </cell>
          <cell r="C1202">
            <v>16630</v>
          </cell>
          <cell r="D1202" t="str">
            <v>16630</v>
          </cell>
          <cell r="E1202" t="str">
            <v>T1 - OPERATIONS AND MAINTENANCE - 1 PRXXX</v>
          </cell>
          <cell r="F1202" t="str">
            <v>Electric Operations</v>
          </cell>
          <cell r="G1202" t="str">
            <v>OLD T1 - OPERATIONS AND MAINTENANCE - 1 PRXXX</v>
          </cell>
          <cell r="H1202" t="str">
            <v>120</v>
          </cell>
          <cell r="I1202" t="str">
            <v>BT</v>
          </cell>
          <cell r="J1202">
            <v>10820.42</v>
          </cell>
          <cell r="K1202">
            <v>537.98</v>
          </cell>
          <cell r="M1202">
            <v>-537.97</v>
          </cell>
        </row>
        <row r="1203">
          <cell r="A1203" t="str">
            <v>CAP</v>
          </cell>
          <cell r="B1203" t="str">
            <v>Hallstrom,Craig A</v>
          </cell>
          <cell r="C1203">
            <v>16630</v>
          </cell>
          <cell r="D1203" t="str">
            <v>16630</v>
          </cell>
          <cell r="E1203" t="str">
            <v>OLD T1 - OPERATIONS AND MAINTENANCE - 1 PRXXX</v>
          </cell>
          <cell r="F1203" t="str">
            <v>Electric Operations</v>
          </cell>
          <cell r="G1203" t="str">
            <v>OLD T1 - OPERATIONS AND MAINTENANCE - 1 PRXXX</v>
          </cell>
          <cell r="H1203" t="str">
            <v>120</v>
          </cell>
          <cell r="I1203" t="str">
            <v>CB</v>
          </cell>
          <cell r="L1203">
            <v>354.57</v>
          </cell>
          <cell r="M1203">
            <v>45.68</v>
          </cell>
        </row>
        <row r="1204">
          <cell r="A1204" t="str">
            <v>CAP</v>
          </cell>
          <cell r="B1204" t="str">
            <v>Hallstrom,Craig A</v>
          </cell>
          <cell r="C1204">
            <v>16630</v>
          </cell>
          <cell r="D1204" t="str">
            <v>16630</v>
          </cell>
          <cell r="E1204" t="str">
            <v>T1 - OPERATIONS AND MAINTENANCE - 1 PRXXX</v>
          </cell>
          <cell r="F1204" t="str">
            <v>Electric Operations</v>
          </cell>
          <cell r="G1204" t="str">
            <v>OLD T1 - OPERATIONS AND MAINTENANCE - 1 PRXXX</v>
          </cell>
          <cell r="H1204" t="str">
            <v>120</v>
          </cell>
          <cell r="I1204" t="str">
            <v>CB</v>
          </cell>
          <cell r="J1204">
            <v>57986.65</v>
          </cell>
          <cell r="K1204">
            <v>2967.79</v>
          </cell>
        </row>
        <row r="1205">
          <cell r="A1205" t="str">
            <v>CAP</v>
          </cell>
          <cell r="B1205" t="str">
            <v>Hallstrom,Craig A</v>
          </cell>
          <cell r="C1205">
            <v>16630</v>
          </cell>
          <cell r="D1205" t="str">
            <v>16630</v>
          </cell>
          <cell r="E1205" t="str">
            <v>T1 - OPERATIONS AND MAINTENANCE - 1 PRXXX</v>
          </cell>
          <cell r="F1205" t="str">
            <v>Electric Operations</v>
          </cell>
          <cell r="G1205" t="str">
            <v>OLD T1 - OPERATIONS AND MAINTENANCE - 1 PRXXX</v>
          </cell>
          <cell r="H1205" t="str">
            <v>120</v>
          </cell>
          <cell r="I1205" t="str">
            <v>CI</v>
          </cell>
          <cell r="J1205">
            <v>1309.29</v>
          </cell>
          <cell r="K1205">
            <v>0</v>
          </cell>
          <cell r="M1205">
            <v>310.08</v>
          </cell>
        </row>
        <row r="1206">
          <cell r="A1206" t="str">
            <v>CAP</v>
          </cell>
          <cell r="B1206" t="str">
            <v>Hallstrom,Craig A</v>
          </cell>
          <cell r="C1206">
            <v>16630</v>
          </cell>
          <cell r="D1206" t="str">
            <v>16630</v>
          </cell>
          <cell r="E1206" t="str">
            <v>OLD T1 - OPERATIONS AND MAINTENANCE - 1 PRXXX</v>
          </cell>
          <cell r="F1206" t="str">
            <v>Electric Operations</v>
          </cell>
          <cell r="G1206" t="str">
            <v>OLD T1 - OPERATIONS AND MAINTENANCE - 1 PRXXX</v>
          </cell>
          <cell r="H1206" t="str">
            <v>120</v>
          </cell>
          <cell r="I1206" t="str">
            <v>CL</v>
          </cell>
          <cell r="L1206">
            <v>805.8</v>
          </cell>
        </row>
        <row r="1207">
          <cell r="A1207" t="str">
            <v>CAP</v>
          </cell>
          <cell r="B1207" t="str">
            <v>Hallstrom,Craig A</v>
          </cell>
          <cell r="C1207">
            <v>16630</v>
          </cell>
          <cell r="D1207" t="str">
            <v>16630</v>
          </cell>
          <cell r="E1207" t="str">
            <v>T1 - OPERATIONS AND MAINTENANCE - 1 PRXXX</v>
          </cell>
          <cell r="F1207" t="str">
            <v>Electric Operations</v>
          </cell>
          <cell r="G1207" t="str">
            <v>OLD T1 - OPERATIONS AND MAINTENANCE - 1 PRXXX</v>
          </cell>
          <cell r="H1207" t="str">
            <v>120</v>
          </cell>
          <cell r="I1207" t="str">
            <v>CL</v>
          </cell>
          <cell r="J1207">
            <v>132761.96</v>
          </cell>
          <cell r="K1207">
            <v>6871.06</v>
          </cell>
        </row>
        <row r="1208">
          <cell r="A1208" t="str">
            <v>CAP</v>
          </cell>
          <cell r="B1208" t="str">
            <v>Hallstrom,Craig A</v>
          </cell>
          <cell r="C1208">
            <v>16630</v>
          </cell>
          <cell r="D1208" t="str">
            <v>16630</v>
          </cell>
          <cell r="E1208" t="str">
            <v>OLD T1 - OPERATIONS AND MAINTENANCE - 1 PRXXX</v>
          </cell>
          <cell r="F1208" t="str">
            <v>Electric Operations</v>
          </cell>
          <cell r="G1208" t="str">
            <v>OLD T1 - OPERATIONS AND MAINTENANCE - 1 PRXXX</v>
          </cell>
          <cell r="H1208" t="str">
            <v>120</v>
          </cell>
          <cell r="I1208" t="str">
            <v>CM</v>
          </cell>
          <cell r="M1208">
            <v>200.9</v>
          </cell>
        </row>
        <row r="1209">
          <cell r="A1209" t="str">
            <v>CAP</v>
          </cell>
          <cell r="B1209" t="str">
            <v>Hallstrom,Craig A</v>
          </cell>
          <cell r="C1209">
            <v>16630</v>
          </cell>
          <cell r="D1209" t="str">
            <v>16630</v>
          </cell>
          <cell r="E1209" t="str">
            <v>T1 - OPERATIONS AND MAINTENANCE - 1 PRXXX</v>
          </cell>
          <cell r="F1209" t="str">
            <v>Electric Operations</v>
          </cell>
          <cell r="G1209" t="str">
            <v>OLD T1 - OPERATIONS AND MAINTENANCE - 1 PRXXX</v>
          </cell>
          <cell r="H1209" t="str">
            <v>120</v>
          </cell>
          <cell r="I1209" t="str">
            <v>CM</v>
          </cell>
          <cell r="J1209">
            <v>29868.74</v>
          </cell>
          <cell r="K1209">
            <v>-43497.89</v>
          </cell>
        </row>
        <row r="1210">
          <cell r="A1210" t="str">
            <v>CAP</v>
          </cell>
          <cell r="B1210" t="str">
            <v>Hallstrom,Craig A</v>
          </cell>
          <cell r="C1210">
            <v>16630</v>
          </cell>
          <cell r="D1210" t="str">
            <v>16630</v>
          </cell>
          <cell r="E1210" t="str">
            <v>OLD T1 - OPERATIONS AND MAINTENANCE - 1 PRXXX</v>
          </cell>
          <cell r="F1210" t="str">
            <v>Electric Operations</v>
          </cell>
          <cell r="G1210" t="str">
            <v>OLD T1 - OPERATIONS AND MAINTENANCE - 1 PRXXX</v>
          </cell>
          <cell r="H1210" t="str">
            <v>120</v>
          </cell>
          <cell r="I1210" t="str">
            <v>CT</v>
          </cell>
          <cell r="L1210">
            <v>573.91999999999996</v>
          </cell>
        </row>
        <row r="1211">
          <cell r="A1211" t="str">
            <v>CAP</v>
          </cell>
          <cell r="B1211" t="str">
            <v>Hallstrom,Craig A</v>
          </cell>
          <cell r="C1211">
            <v>16630</v>
          </cell>
          <cell r="D1211" t="str">
            <v>16630</v>
          </cell>
          <cell r="E1211" t="str">
            <v>T1 - OPERATIONS AND MAINTENANCE - 1 PRXXX</v>
          </cell>
          <cell r="F1211" t="str">
            <v>Electric Operations</v>
          </cell>
          <cell r="G1211" t="str">
            <v>OLD T1 - OPERATIONS AND MAINTENANCE - 1 PRXXX</v>
          </cell>
          <cell r="H1211" t="str">
            <v>120</v>
          </cell>
          <cell r="I1211" t="str">
            <v>CT</v>
          </cell>
          <cell r="J1211">
            <v>35272.61</v>
          </cell>
          <cell r="K1211">
            <v>6088.61</v>
          </cell>
        </row>
        <row r="1212">
          <cell r="A1212" t="str">
            <v>O&amp;M</v>
          </cell>
          <cell r="B1212" t="str">
            <v>Hallstrom,Craig A</v>
          </cell>
          <cell r="C1212">
            <v>16630</v>
          </cell>
          <cell r="D1212" t="str">
            <v>16630</v>
          </cell>
          <cell r="E1212" t="str">
            <v>OLD T1 - OPERATIONS AND MAINTENANCE - 1 PRXXX</v>
          </cell>
          <cell r="F1212" t="str">
            <v>Electric Operations</v>
          </cell>
          <cell r="G1212" t="str">
            <v>OLD T1 - OPERATIONS AND MAINTENANCE - 1 PRXXX</v>
          </cell>
          <cell r="H1212" t="str">
            <v>120</v>
          </cell>
          <cell r="I1212" t="str">
            <v>IT</v>
          </cell>
          <cell r="L1212">
            <v>900</v>
          </cell>
        </row>
        <row r="1213">
          <cell r="A1213" t="str">
            <v>O&amp;M</v>
          </cell>
          <cell r="B1213" t="str">
            <v>Hallstrom,Craig A</v>
          </cell>
          <cell r="C1213">
            <v>16630</v>
          </cell>
          <cell r="D1213" t="str">
            <v>16630</v>
          </cell>
          <cell r="E1213" t="str">
            <v>T1 - OPERATIONS AND MAINTENANCE - 1 PRXXX</v>
          </cell>
          <cell r="F1213" t="str">
            <v>Electric Operations</v>
          </cell>
          <cell r="G1213" t="str">
            <v>OLD T1 - OPERATIONS AND MAINTENANCE - 1 PRXXX</v>
          </cell>
          <cell r="H1213" t="str">
            <v>120</v>
          </cell>
          <cell r="I1213" t="str">
            <v>IT</v>
          </cell>
          <cell r="J1213">
            <v>258759.29</v>
          </cell>
          <cell r="K1213">
            <v>2657.67</v>
          </cell>
        </row>
        <row r="1214">
          <cell r="A1214" t="str">
            <v>O&amp;M</v>
          </cell>
          <cell r="B1214" t="str">
            <v>Hallstrom,Craig A</v>
          </cell>
          <cell r="C1214">
            <v>16630</v>
          </cell>
          <cell r="D1214" t="str">
            <v>16630</v>
          </cell>
          <cell r="E1214" t="str">
            <v>OLD T1 - OPERATIONS AND MAINTENANCE - 1 PRXXX</v>
          </cell>
          <cell r="F1214" t="str">
            <v>Electric Operations</v>
          </cell>
          <cell r="G1214" t="str">
            <v>OLD T1 - OPERATIONS AND MAINTENANCE - 1 PRXXX</v>
          </cell>
          <cell r="H1214" t="str">
            <v>120</v>
          </cell>
          <cell r="I1214" t="str">
            <v>LT</v>
          </cell>
          <cell r="L1214">
            <v>3797.62</v>
          </cell>
        </row>
        <row r="1215">
          <cell r="A1215" t="str">
            <v>O&amp;M</v>
          </cell>
          <cell r="B1215" t="str">
            <v>Hallstrom,Craig A</v>
          </cell>
          <cell r="C1215">
            <v>16630</v>
          </cell>
          <cell r="D1215" t="str">
            <v>16630</v>
          </cell>
          <cell r="E1215" t="str">
            <v>T1 - OPERATIONS AND MAINTENANCE - 1 PRXXX</v>
          </cell>
          <cell r="F1215" t="str">
            <v>Electric Operations</v>
          </cell>
          <cell r="G1215" t="str">
            <v>OLD T1 - OPERATIONS AND MAINTENANCE - 1 PRXXX</v>
          </cell>
          <cell r="H1215" t="str">
            <v>120</v>
          </cell>
          <cell r="I1215" t="str">
            <v>LT</v>
          </cell>
          <cell r="J1215">
            <v>393817.22</v>
          </cell>
          <cell r="K1215">
            <v>1861.04</v>
          </cell>
          <cell r="M1215">
            <v>50301.42</v>
          </cell>
        </row>
        <row r="1216">
          <cell r="A1216" t="str">
            <v>O&amp;M</v>
          </cell>
          <cell r="B1216" t="str">
            <v>Hallstrom,Craig A</v>
          </cell>
          <cell r="C1216">
            <v>16630</v>
          </cell>
          <cell r="D1216" t="str">
            <v>16630</v>
          </cell>
          <cell r="E1216" t="str">
            <v>OLD T1 - OPERATIONS AND MAINTENANCE - 1 PRXXX</v>
          </cell>
          <cell r="F1216" t="str">
            <v>Electric Operations</v>
          </cell>
          <cell r="G1216" t="str">
            <v>OLD T1 - OPERATIONS AND MAINTENANCE - 1 PRXXX</v>
          </cell>
          <cell r="H1216" t="str">
            <v>120</v>
          </cell>
          <cell r="I1216" t="str">
            <v>MT</v>
          </cell>
          <cell r="L1216">
            <v>514.08000000000004</v>
          </cell>
        </row>
        <row r="1217">
          <cell r="A1217" t="str">
            <v>O&amp;M</v>
          </cell>
          <cell r="B1217" t="str">
            <v>Hallstrom,Craig A</v>
          </cell>
          <cell r="C1217">
            <v>16630</v>
          </cell>
          <cell r="D1217" t="str">
            <v>16630</v>
          </cell>
          <cell r="E1217" t="str">
            <v>T1 - OPERATIONS AND MAINTENANCE - 1 PRXXX</v>
          </cell>
          <cell r="F1217" t="str">
            <v>Electric Operations</v>
          </cell>
          <cell r="G1217" t="str">
            <v>OLD T1 - OPERATIONS AND MAINTENANCE - 1 PRXXX</v>
          </cell>
          <cell r="H1217" t="str">
            <v>120</v>
          </cell>
          <cell r="I1217" t="str">
            <v>MT</v>
          </cell>
          <cell r="J1217">
            <v>273472.23</v>
          </cell>
          <cell r="K1217">
            <v>895.58</v>
          </cell>
        </row>
        <row r="1218">
          <cell r="A1218" t="str">
            <v>O&amp;M</v>
          </cell>
          <cell r="B1218" t="str">
            <v>Hallstrom,Craig A</v>
          </cell>
          <cell r="C1218">
            <v>16630</v>
          </cell>
          <cell r="D1218" t="str">
            <v>16630</v>
          </cell>
          <cell r="E1218" t="str">
            <v>T1 - OPERATIONS AND MAINTENANCE - 1 PRXXX</v>
          </cell>
          <cell r="F1218" t="str">
            <v>Electric Operations</v>
          </cell>
          <cell r="G1218" t="str">
            <v>OLD T1 - OPERATIONS AND MAINTENANCE - 1 PRXXX</v>
          </cell>
          <cell r="H1218" t="str">
            <v>120</v>
          </cell>
          <cell r="I1218" t="str">
            <v>OT</v>
          </cell>
          <cell r="J1218">
            <v>-1002478.64</v>
          </cell>
          <cell r="K1218">
            <v>181.39</v>
          </cell>
          <cell r="M1218">
            <v>300.38</v>
          </cell>
        </row>
        <row r="1219">
          <cell r="A1219" t="str">
            <v>O&amp;M</v>
          </cell>
          <cell r="B1219" t="str">
            <v>Hallstrom,Craig A</v>
          </cell>
          <cell r="C1219">
            <v>16630</v>
          </cell>
          <cell r="D1219" t="str">
            <v>16630</v>
          </cell>
          <cell r="E1219" t="str">
            <v>OLD T1 - OPERATIONS AND MAINTENANCE - 1 PRXXX</v>
          </cell>
          <cell r="F1219" t="str">
            <v>Electric Operations</v>
          </cell>
          <cell r="G1219" t="str">
            <v>OLD T1 - OPERATIONS AND MAINTENANCE - 1 PRXXX</v>
          </cell>
          <cell r="H1219" t="str">
            <v>120</v>
          </cell>
          <cell r="I1219" t="str">
            <v>TT</v>
          </cell>
          <cell r="L1219">
            <v>1837.07</v>
          </cell>
          <cell r="M1219">
            <v>6022.65</v>
          </cell>
        </row>
        <row r="1220">
          <cell r="A1220" t="str">
            <v>O&amp;M</v>
          </cell>
          <cell r="B1220" t="str">
            <v>Hallstrom,Craig A</v>
          </cell>
          <cell r="C1220">
            <v>16630</v>
          </cell>
          <cell r="D1220" t="str">
            <v>16630</v>
          </cell>
          <cell r="E1220" t="str">
            <v>T1 - OPERATIONS AND MAINTENANCE - 1 PRXXX</v>
          </cell>
          <cell r="F1220" t="str">
            <v>Electric Operations</v>
          </cell>
          <cell r="G1220" t="str">
            <v>OLD T1 - OPERATIONS AND MAINTENANCE - 1 PRXXX</v>
          </cell>
          <cell r="H1220" t="str">
            <v>120</v>
          </cell>
          <cell r="I1220" t="str">
            <v>TT</v>
          </cell>
          <cell r="J1220">
            <v>173784.78</v>
          </cell>
          <cell r="K1220">
            <v>406.24</v>
          </cell>
        </row>
        <row r="1221">
          <cell r="A1221" t="str">
            <v>O&amp;M</v>
          </cell>
          <cell r="B1221" t="str">
            <v>Driscoll,Daniel C</v>
          </cell>
          <cell r="C1221">
            <v>16640</v>
          </cell>
          <cell r="D1221" t="str">
            <v>16640</v>
          </cell>
          <cell r="E1221" t="str">
            <v>OLD T2 - OPERATIONS AND MAINTENANCE - 2 PRXXX</v>
          </cell>
          <cell r="F1221" t="str">
            <v>Electric Operations</v>
          </cell>
          <cell r="G1221" t="str">
            <v>OLD T2 - OPERATIONS AND MAINTENANCE - 2 PRXXX</v>
          </cell>
          <cell r="H1221" t="str">
            <v>120</v>
          </cell>
          <cell r="I1221" t="str">
            <v>BT</v>
          </cell>
          <cell r="M1221">
            <v>-54.8</v>
          </cell>
        </row>
        <row r="1222">
          <cell r="A1222" t="str">
            <v>O&amp;M</v>
          </cell>
          <cell r="B1222" t="str">
            <v>Driscoll,Daniel C</v>
          </cell>
          <cell r="C1222">
            <v>16640</v>
          </cell>
          <cell r="D1222" t="str">
            <v>16640</v>
          </cell>
          <cell r="E1222" t="str">
            <v>T2 - OPERATIOINS AND MAINTENANCE - 2 PRXXX</v>
          </cell>
          <cell r="F1222" t="str">
            <v>Electric Operations</v>
          </cell>
          <cell r="G1222" t="str">
            <v>OLD T2 - OPERATIONS AND MAINTENANCE - 2 PRXXX</v>
          </cell>
          <cell r="H1222" t="str">
            <v>120</v>
          </cell>
          <cell r="I1222" t="str">
            <v>BT</v>
          </cell>
          <cell r="J1222">
            <v>13203.67</v>
          </cell>
        </row>
        <row r="1223">
          <cell r="A1223" t="str">
            <v>O&amp;M</v>
          </cell>
          <cell r="B1223" t="str">
            <v>Driscoll,Daniel C</v>
          </cell>
          <cell r="C1223">
            <v>16640</v>
          </cell>
          <cell r="D1223" t="str">
            <v>16640</v>
          </cell>
          <cell r="E1223" t="str">
            <v>T2 - OPERATIONS AND MAINTENANCE - 2 PRXXX</v>
          </cell>
          <cell r="F1223" t="str">
            <v>Electric Operations</v>
          </cell>
          <cell r="G1223" t="str">
            <v>OLD T2 - OPERATIONS AND MAINTENANCE - 2 PRXXX</v>
          </cell>
          <cell r="H1223" t="str">
            <v>120</v>
          </cell>
          <cell r="I1223" t="str">
            <v>BT</v>
          </cell>
          <cell r="K1223">
            <v>101.79</v>
          </cell>
        </row>
        <row r="1224">
          <cell r="A1224" t="str">
            <v>CAP</v>
          </cell>
          <cell r="B1224" t="str">
            <v>Driscoll,Daniel C</v>
          </cell>
          <cell r="C1224">
            <v>16640</v>
          </cell>
          <cell r="D1224" t="str">
            <v>16640</v>
          </cell>
          <cell r="E1224" t="str">
            <v>OLD T2 - OPERATIONS AND MAINTENANCE - 2 PRXXX</v>
          </cell>
          <cell r="F1224" t="str">
            <v>Electric Operations</v>
          </cell>
          <cell r="G1224" t="str">
            <v>OLD T2 - OPERATIONS AND MAINTENANCE - 2 PRXXX</v>
          </cell>
          <cell r="H1224" t="str">
            <v>120</v>
          </cell>
          <cell r="I1224" t="str">
            <v>CB</v>
          </cell>
          <cell r="L1224">
            <v>3294.69</v>
          </cell>
        </row>
        <row r="1225">
          <cell r="A1225" t="str">
            <v>CAP</v>
          </cell>
          <cell r="B1225" t="str">
            <v>Driscoll,Daniel C</v>
          </cell>
          <cell r="C1225">
            <v>16640</v>
          </cell>
          <cell r="D1225" t="str">
            <v>16640</v>
          </cell>
          <cell r="E1225" t="str">
            <v>T2 - OPERATIOINS AND MAINTENANCE - 2 PRXXX</v>
          </cell>
          <cell r="F1225" t="str">
            <v>Electric Operations</v>
          </cell>
          <cell r="G1225" t="str">
            <v>OLD T2 - OPERATIONS AND MAINTENANCE - 2 PRXXX</v>
          </cell>
          <cell r="H1225" t="str">
            <v>120</v>
          </cell>
          <cell r="I1225" t="str">
            <v>CB</v>
          </cell>
          <cell r="J1225">
            <v>28390.66</v>
          </cell>
        </row>
        <row r="1226">
          <cell r="A1226" t="str">
            <v>CAP</v>
          </cell>
          <cell r="B1226" t="str">
            <v>Driscoll,Daniel C</v>
          </cell>
          <cell r="C1226">
            <v>16640</v>
          </cell>
          <cell r="D1226" t="str">
            <v>16640</v>
          </cell>
          <cell r="E1226" t="str">
            <v>T2 - OPERATIONS AND MAINTENANCE - 2 PRXXX</v>
          </cell>
          <cell r="F1226" t="str">
            <v>Electric Operations</v>
          </cell>
          <cell r="G1226" t="str">
            <v>OLD T2 - OPERATIONS AND MAINTENANCE - 2 PRXXX</v>
          </cell>
          <cell r="H1226" t="str">
            <v>120</v>
          </cell>
          <cell r="I1226" t="str">
            <v>CB</v>
          </cell>
          <cell r="K1226">
            <v>561.23</v>
          </cell>
        </row>
        <row r="1227">
          <cell r="A1227" t="str">
            <v>CAP</v>
          </cell>
          <cell r="B1227" t="str">
            <v>Driscoll,Daniel C</v>
          </cell>
          <cell r="C1227">
            <v>16640</v>
          </cell>
          <cell r="D1227" t="str">
            <v>16640</v>
          </cell>
          <cell r="E1227" t="str">
            <v>OLD T2 - OPERATIONS AND MAINTENANCE - 2 PRXXX</v>
          </cell>
          <cell r="F1227" t="str">
            <v>Electric Operations</v>
          </cell>
          <cell r="G1227" t="str">
            <v>OLD T2 - OPERATIONS AND MAINTENANCE - 2 PRXXX</v>
          </cell>
          <cell r="H1227" t="str">
            <v>120</v>
          </cell>
          <cell r="I1227" t="str">
            <v>CI</v>
          </cell>
          <cell r="L1227">
            <v>35.1</v>
          </cell>
        </row>
        <row r="1228">
          <cell r="A1228" t="str">
            <v>CAP</v>
          </cell>
          <cell r="B1228" t="str">
            <v>Driscoll,Daniel C</v>
          </cell>
          <cell r="C1228">
            <v>16640</v>
          </cell>
          <cell r="D1228" t="str">
            <v>16640</v>
          </cell>
          <cell r="E1228" t="str">
            <v>T2 - OPERATIOINS AND MAINTENANCE - 2 PRXXX</v>
          </cell>
          <cell r="F1228" t="str">
            <v>Electric Operations</v>
          </cell>
          <cell r="G1228" t="str">
            <v>OLD T2 - OPERATIONS AND MAINTENANCE - 2 PRXXX</v>
          </cell>
          <cell r="H1228" t="str">
            <v>120</v>
          </cell>
          <cell r="I1228" t="str">
            <v>CI</v>
          </cell>
          <cell r="J1228">
            <v>10129.26</v>
          </cell>
        </row>
        <row r="1229">
          <cell r="A1229" t="str">
            <v>CAP</v>
          </cell>
          <cell r="B1229" t="str">
            <v>Driscoll,Daniel C</v>
          </cell>
          <cell r="C1229">
            <v>16640</v>
          </cell>
          <cell r="D1229" t="str">
            <v>16640</v>
          </cell>
          <cell r="E1229" t="str">
            <v>T2 - OPERATIONS AND MAINTENANCE - 2 PRXXX</v>
          </cell>
          <cell r="F1229" t="str">
            <v>Electric Operations</v>
          </cell>
          <cell r="G1229" t="str">
            <v>OLD T2 - OPERATIONS AND MAINTENANCE - 2 PRXXX</v>
          </cell>
          <cell r="H1229" t="str">
            <v>120</v>
          </cell>
          <cell r="I1229" t="str">
            <v>CI</v>
          </cell>
          <cell r="K1229">
            <v>7031.5</v>
          </cell>
        </row>
        <row r="1230">
          <cell r="A1230" t="str">
            <v>CAP</v>
          </cell>
          <cell r="B1230" t="str">
            <v>Driscoll,Daniel C</v>
          </cell>
          <cell r="C1230">
            <v>16640</v>
          </cell>
          <cell r="D1230" t="str">
            <v>16640</v>
          </cell>
          <cell r="E1230" t="str">
            <v>OLD T2 - OPERATIONS AND MAINTENANCE - 2 PRXXX</v>
          </cell>
          <cell r="F1230" t="str">
            <v>Electric Operations</v>
          </cell>
          <cell r="G1230" t="str">
            <v>OLD T2 - OPERATIONS AND MAINTENANCE - 2 PRXXX</v>
          </cell>
          <cell r="H1230" t="str">
            <v>120</v>
          </cell>
          <cell r="I1230" t="str">
            <v>CL</v>
          </cell>
          <cell r="L1230">
            <v>7386.18</v>
          </cell>
        </row>
        <row r="1231">
          <cell r="A1231" t="str">
            <v>CAP</v>
          </cell>
          <cell r="B1231" t="str">
            <v>Driscoll,Daniel C</v>
          </cell>
          <cell r="C1231">
            <v>16640</v>
          </cell>
          <cell r="D1231" t="str">
            <v>16640</v>
          </cell>
          <cell r="E1231" t="str">
            <v>T2 - OPERATIOINS AND MAINTENANCE - 2 PRXXX</v>
          </cell>
          <cell r="F1231" t="str">
            <v>Electric Operations</v>
          </cell>
          <cell r="G1231" t="str">
            <v>OLD T2 - OPERATIONS AND MAINTENANCE - 2 PRXXX</v>
          </cell>
          <cell r="H1231" t="str">
            <v>120</v>
          </cell>
          <cell r="I1231" t="str">
            <v>CL</v>
          </cell>
          <cell r="J1231">
            <v>62678.99</v>
          </cell>
        </row>
        <row r="1232">
          <cell r="A1232" t="str">
            <v>CAP</v>
          </cell>
          <cell r="B1232" t="str">
            <v>Driscoll,Daniel C</v>
          </cell>
          <cell r="C1232">
            <v>16640</v>
          </cell>
          <cell r="D1232" t="str">
            <v>16640</v>
          </cell>
          <cell r="E1232" t="str">
            <v>T2 - OPERATIONS AND MAINTENANCE - 2 PRXXX</v>
          </cell>
          <cell r="F1232" t="str">
            <v>Electric Operations</v>
          </cell>
          <cell r="G1232" t="str">
            <v>OLD T2 - OPERATIONS AND MAINTENANCE - 2 PRXXX</v>
          </cell>
          <cell r="H1232" t="str">
            <v>120</v>
          </cell>
          <cell r="I1232" t="str">
            <v>CL</v>
          </cell>
          <cell r="K1232">
            <v>1275.56</v>
          </cell>
        </row>
        <row r="1233">
          <cell r="A1233" t="str">
            <v>CAP</v>
          </cell>
          <cell r="B1233" t="str">
            <v>Driscoll,Daniel C</v>
          </cell>
          <cell r="C1233">
            <v>16640</v>
          </cell>
          <cell r="D1233" t="str">
            <v>16640</v>
          </cell>
          <cell r="E1233" t="str">
            <v>OLD T2 - OPERATIONS AND MAINTENANCE - 2 PRXXX</v>
          </cell>
          <cell r="F1233" t="str">
            <v>Electric Operations</v>
          </cell>
          <cell r="G1233" t="str">
            <v>OLD T2 - OPERATIONS AND MAINTENANCE - 2 PRXXX</v>
          </cell>
          <cell r="H1233" t="str">
            <v>120</v>
          </cell>
          <cell r="I1233" t="str">
            <v>CM</v>
          </cell>
          <cell r="L1233">
            <v>15331.16</v>
          </cell>
          <cell r="M1233">
            <v>275.2</v>
          </cell>
        </row>
        <row r="1234">
          <cell r="A1234" t="str">
            <v>CAP</v>
          </cell>
          <cell r="B1234" t="str">
            <v>Driscoll,Daniel C</v>
          </cell>
          <cell r="C1234">
            <v>16640</v>
          </cell>
          <cell r="D1234" t="str">
            <v>16640</v>
          </cell>
          <cell r="E1234" t="str">
            <v>T2 - OPERATIOINS AND MAINTENANCE - 2 PRXXX</v>
          </cell>
          <cell r="F1234" t="str">
            <v>Electric Operations</v>
          </cell>
          <cell r="G1234" t="str">
            <v>OLD T2 - OPERATIONS AND MAINTENANCE - 2 PRXXX</v>
          </cell>
          <cell r="H1234" t="str">
            <v>120</v>
          </cell>
          <cell r="I1234" t="str">
            <v>CM</v>
          </cell>
          <cell r="J1234">
            <v>-131560.69</v>
          </cell>
        </row>
        <row r="1235">
          <cell r="A1235" t="str">
            <v>CAP</v>
          </cell>
          <cell r="B1235" t="str">
            <v>Driscoll,Daniel C</v>
          </cell>
          <cell r="C1235">
            <v>16640</v>
          </cell>
          <cell r="D1235" t="str">
            <v>16640</v>
          </cell>
          <cell r="E1235" t="str">
            <v>T2 - OPERATIONS AND MAINTENANCE - 2 PRXXX</v>
          </cell>
          <cell r="F1235" t="str">
            <v>Electric Operations</v>
          </cell>
          <cell r="G1235" t="str">
            <v>OLD T2 - OPERATIONS AND MAINTENANCE - 2 PRXXX</v>
          </cell>
          <cell r="H1235" t="str">
            <v>120</v>
          </cell>
          <cell r="I1235" t="str">
            <v>CM</v>
          </cell>
          <cell r="K1235">
            <v>10866</v>
          </cell>
        </row>
        <row r="1236">
          <cell r="A1236" t="str">
            <v>CAP</v>
          </cell>
          <cell r="B1236" t="str">
            <v>Driscoll,Daniel C</v>
          </cell>
          <cell r="C1236">
            <v>16640</v>
          </cell>
          <cell r="D1236" t="str">
            <v>16640</v>
          </cell>
          <cell r="E1236" t="str">
            <v>T2 - OPERATIOINS AND MAINTENANCE - 2 PRXXX</v>
          </cell>
          <cell r="F1236" t="str">
            <v>Electric Operations</v>
          </cell>
          <cell r="G1236" t="str">
            <v>OLD T2 - OPERATIONS AND MAINTENANCE - 2 PRXXX</v>
          </cell>
          <cell r="H1236" t="str">
            <v>120</v>
          </cell>
          <cell r="I1236" t="str">
            <v>CO</v>
          </cell>
          <cell r="J1236">
            <v>-4202</v>
          </cell>
        </row>
        <row r="1237">
          <cell r="A1237" t="str">
            <v>CAP</v>
          </cell>
          <cell r="B1237" t="str">
            <v>Driscoll,Daniel C</v>
          </cell>
          <cell r="C1237">
            <v>16640</v>
          </cell>
          <cell r="D1237" t="str">
            <v>16640</v>
          </cell>
          <cell r="E1237" t="str">
            <v>OLD T2 - OPERATIONS AND MAINTENANCE - 2 PRXXX</v>
          </cell>
          <cell r="F1237" t="str">
            <v>Electric Operations</v>
          </cell>
          <cell r="G1237" t="str">
            <v>OLD T2 - OPERATIONS AND MAINTENANCE - 2 PRXXX</v>
          </cell>
          <cell r="H1237" t="str">
            <v>120</v>
          </cell>
          <cell r="I1237" t="str">
            <v>CT</v>
          </cell>
          <cell r="L1237">
            <v>4018.53</v>
          </cell>
        </row>
        <row r="1238">
          <cell r="A1238" t="str">
            <v>CAP</v>
          </cell>
          <cell r="B1238" t="str">
            <v>Driscoll,Daniel C</v>
          </cell>
          <cell r="C1238">
            <v>16640</v>
          </cell>
          <cell r="D1238" t="str">
            <v>16640</v>
          </cell>
          <cell r="E1238" t="str">
            <v>T2 - OPERATIOINS AND MAINTENANCE - 2 PRXXX</v>
          </cell>
          <cell r="F1238" t="str">
            <v>Electric Operations</v>
          </cell>
          <cell r="G1238" t="str">
            <v>OLD T2 - OPERATIONS AND MAINTENANCE - 2 PRXXX</v>
          </cell>
          <cell r="H1238" t="str">
            <v>120</v>
          </cell>
          <cell r="I1238" t="str">
            <v>CT</v>
          </cell>
          <cell r="J1238">
            <v>41827.919999999998</v>
          </cell>
        </row>
        <row r="1239">
          <cell r="A1239" t="str">
            <v>CAP</v>
          </cell>
          <cell r="B1239" t="str">
            <v>Driscoll,Daniel C</v>
          </cell>
          <cell r="C1239">
            <v>16640</v>
          </cell>
          <cell r="D1239" t="str">
            <v>16640</v>
          </cell>
          <cell r="E1239" t="str">
            <v>T2 - OPERATIONS AND MAINTENANCE - 2 PRXXX</v>
          </cell>
          <cell r="F1239" t="str">
            <v>Electric Operations</v>
          </cell>
          <cell r="G1239" t="str">
            <v>OLD T2 - OPERATIONS AND MAINTENANCE - 2 PRXXX</v>
          </cell>
          <cell r="H1239" t="str">
            <v>120</v>
          </cell>
          <cell r="I1239" t="str">
            <v>CT</v>
          </cell>
          <cell r="K1239">
            <v>1016.33</v>
          </cell>
        </row>
        <row r="1240">
          <cell r="A1240" t="str">
            <v>O&amp;M</v>
          </cell>
          <cell r="B1240" t="str">
            <v>Driscoll,Daniel C</v>
          </cell>
          <cell r="C1240">
            <v>16640</v>
          </cell>
          <cell r="D1240" t="str">
            <v>16640</v>
          </cell>
          <cell r="E1240" t="str">
            <v>T2 - OPERATIOINS AND MAINTENANCE - 2 PRXXX</v>
          </cell>
          <cell r="F1240" t="str">
            <v>Electric Operations</v>
          </cell>
          <cell r="G1240" t="str">
            <v>OLD T2 - OPERATIONS AND MAINTENANCE - 2 PRXXX</v>
          </cell>
          <cell r="H1240" t="str">
            <v>120</v>
          </cell>
          <cell r="I1240" t="str">
            <v>IT</v>
          </cell>
          <cell r="J1240">
            <v>165123.14000000001</v>
          </cell>
        </row>
        <row r="1241">
          <cell r="A1241" t="str">
            <v>O&amp;M</v>
          </cell>
          <cell r="B1241" t="str">
            <v>Driscoll,Daniel C</v>
          </cell>
          <cell r="C1241">
            <v>16640</v>
          </cell>
          <cell r="D1241" t="str">
            <v>16640</v>
          </cell>
          <cell r="E1241" t="str">
            <v>T2 - OPERATIONS AND MAINTENANCE - 2 PRXXX</v>
          </cell>
          <cell r="F1241" t="str">
            <v>Electric Operations</v>
          </cell>
          <cell r="G1241" t="str">
            <v>OLD T2 - OPERATIONS AND MAINTENANCE - 2 PRXXX</v>
          </cell>
          <cell r="H1241" t="str">
            <v>120</v>
          </cell>
          <cell r="I1241" t="str">
            <v>IT</v>
          </cell>
          <cell r="K1241">
            <v>-4109.46</v>
          </cell>
        </row>
        <row r="1242">
          <cell r="A1242" t="str">
            <v>O&amp;M</v>
          </cell>
          <cell r="B1242" t="str">
            <v>Driscoll,Daniel C</v>
          </cell>
          <cell r="C1242">
            <v>16640</v>
          </cell>
          <cell r="D1242" t="str">
            <v>16640</v>
          </cell>
          <cell r="E1242" t="str">
            <v>OLD T2 - OPERATIONS AND MAINTENANCE - 2 PRXXX</v>
          </cell>
          <cell r="F1242" t="str">
            <v>Electric Operations</v>
          </cell>
          <cell r="G1242" t="str">
            <v>OLD T2 - OPERATIONS AND MAINTENANCE - 2 PRXXX</v>
          </cell>
          <cell r="H1242" t="str">
            <v>120</v>
          </cell>
          <cell r="I1242" t="str">
            <v>LT</v>
          </cell>
          <cell r="L1242">
            <v>0</v>
          </cell>
          <cell r="M1242">
            <v>280210.95</v>
          </cell>
        </row>
        <row r="1243">
          <cell r="A1243" t="str">
            <v>O&amp;M</v>
          </cell>
          <cell r="B1243" t="str">
            <v>Driscoll,Daniel C</v>
          </cell>
          <cell r="C1243">
            <v>16640</v>
          </cell>
          <cell r="D1243" t="str">
            <v>16640</v>
          </cell>
          <cell r="E1243" t="str">
            <v>T2 - OPERATIOINS AND MAINTENANCE - 2 PRXXX</v>
          </cell>
          <cell r="F1243" t="str">
            <v>Electric Operations</v>
          </cell>
          <cell r="G1243" t="str">
            <v>OLD T2 - OPERATIONS AND MAINTENANCE - 2 PRXXX</v>
          </cell>
          <cell r="H1243" t="str">
            <v>120</v>
          </cell>
          <cell r="I1243" t="str">
            <v>LT</v>
          </cell>
          <cell r="J1243">
            <v>160478.85</v>
          </cell>
          <cell r="M1243">
            <v>66985.289999999994</v>
          </cell>
        </row>
        <row r="1244">
          <cell r="A1244" t="str">
            <v>O&amp;M</v>
          </cell>
          <cell r="B1244" t="str">
            <v>Driscoll,Daniel C</v>
          </cell>
          <cell r="C1244">
            <v>16640</v>
          </cell>
          <cell r="D1244" t="str">
            <v>16640</v>
          </cell>
          <cell r="E1244" t="str">
            <v>T2 - OPERATIONS AND MAINTENANCE - 2 PRXXX</v>
          </cell>
          <cell r="F1244" t="str">
            <v>Electric Operations</v>
          </cell>
          <cell r="G1244" t="str">
            <v>OLD T2 - OPERATIONS AND MAINTENANCE - 2 PRXXX</v>
          </cell>
          <cell r="H1244" t="str">
            <v>120</v>
          </cell>
          <cell r="I1244" t="str">
            <v>LT</v>
          </cell>
          <cell r="K1244">
            <v>172.63</v>
          </cell>
          <cell r="M1244">
            <v>248.07</v>
          </cell>
        </row>
        <row r="1245">
          <cell r="A1245" t="str">
            <v>O&amp;M</v>
          </cell>
          <cell r="B1245" t="str">
            <v>Driscoll,Daniel C</v>
          </cell>
          <cell r="C1245">
            <v>16640</v>
          </cell>
          <cell r="D1245" t="str">
            <v>16640</v>
          </cell>
          <cell r="E1245" t="str">
            <v>T2 - OPERATIOINS AND MAINTENANCE - 2 PRXXX</v>
          </cell>
          <cell r="F1245" t="str">
            <v>Electric Operations</v>
          </cell>
          <cell r="G1245" t="str">
            <v>OLD T2 - OPERATIONS AND MAINTENANCE - 2 PRXXX</v>
          </cell>
          <cell r="H1245" t="str">
            <v>120</v>
          </cell>
          <cell r="I1245" t="str">
            <v>MT</v>
          </cell>
          <cell r="J1245">
            <v>48296.47</v>
          </cell>
        </row>
        <row r="1246">
          <cell r="A1246" t="str">
            <v>O&amp;M</v>
          </cell>
          <cell r="B1246" t="str">
            <v>Driscoll,Daniel C</v>
          </cell>
          <cell r="C1246">
            <v>16640</v>
          </cell>
          <cell r="D1246" t="str">
            <v>16640</v>
          </cell>
          <cell r="E1246" t="str">
            <v>T2 - OPERATIOINS AND MAINTENANCE - 2 PRXXX</v>
          </cell>
          <cell r="F1246" t="str">
            <v>Electric Operations</v>
          </cell>
          <cell r="G1246" t="str">
            <v>OLD T2 - OPERATIONS AND MAINTENANCE - 2 PRXXX</v>
          </cell>
          <cell r="H1246" t="str">
            <v>120</v>
          </cell>
          <cell r="I1246" t="str">
            <v>OT</v>
          </cell>
          <cell r="J1246">
            <v>-514776.88</v>
          </cell>
        </row>
        <row r="1247">
          <cell r="A1247" t="str">
            <v>O&amp;M</v>
          </cell>
          <cell r="B1247" t="str">
            <v>Driscoll,Daniel C</v>
          </cell>
          <cell r="C1247">
            <v>16640</v>
          </cell>
          <cell r="D1247" t="str">
            <v>16640</v>
          </cell>
          <cell r="E1247" t="str">
            <v>OLD T2 - OPERATIONS AND MAINTENANCE - 2 PRXXX</v>
          </cell>
          <cell r="F1247" t="str">
            <v>Electric Operations</v>
          </cell>
          <cell r="G1247" t="str">
            <v>OLD T2 - OPERATIONS AND MAINTENANCE - 2 PRXXX</v>
          </cell>
          <cell r="H1247" t="str">
            <v>120</v>
          </cell>
          <cell r="I1247" t="str">
            <v>TT</v>
          </cell>
          <cell r="L1247">
            <v>1296.08</v>
          </cell>
        </row>
        <row r="1248">
          <cell r="A1248" t="str">
            <v>O&amp;M</v>
          </cell>
          <cell r="B1248" t="str">
            <v>Driscoll,Daniel C</v>
          </cell>
          <cell r="C1248">
            <v>16640</v>
          </cell>
          <cell r="D1248" t="str">
            <v>16640</v>
          </cell>
          <cell r="E1248" t="str">
            <v>T2 - OPERATIOINS AND MAINTENANCE - 2 PRXXX</v>
          </cell>
          <cell r="F1248" t="str">
            <v>Electric Operations</v>
          </cell>
          <cell r="G1248" t="str">
            <v>OLD T2 - OPERATIONS AND MAINTENANCE - 2 PRXXX</v>
          </cell>
          <cell r="H1248" t="str">
            <v>120</v>
          </cell>
          <cell r="I1248" t="str">
            <v>TT</v>
          </cell>
          <cell r="J1248">
            <v>151716.35999999999</v>
          </cell>
        </row>
        <row r="1249">
          <cell r="A1249" t="str">
            <v>O&amp;M</v>
          </cell>
          <cell r="B1249" t="str">
            <v>Driscoll,Daniel C</v>
          </cell>
          <cell r="C1249">
            <v>16640</v>
          </cell>
          <cell r="D1249" t="str">
            <v>16640</v>
          </cell>
          <cell r="E1249" t="str">
            <v>T2 - OPERATIONS AND MAINTENANCE - 2 PRXXX</v>
          </cell>
          <cell r="F1249" t="str">
            <v>Electric Operations</v>
          </cell>
          <cell r="G1249" t="str">
            <v>OLD T2 - OPERATIONS AND MAINTENANCE - 2 PRXXX</v>
          </cell>
          <cell r="H1249" t="str">
            <v>120</v>
          </cell>
          <cell r="I1249" t="str">
            <v>TT</v>
          </cell>
          <cell r="K1249">
            <v>567.04999999999995</v>
          </cell>
        </row>
        <row r="1250">
          <cell r="A1250" t="str">
            <v>O&amp;M</v>
          </cell>
          <cell r="B1250" t="str">
            <v>Driscoll,Daniel C</v>
          </cell>
          <cell r="C1250">
            <v>16650</v>
          </cell>
          <cell r="D1250" t="str">
            <v>16650</v>
          </cell>
          <cell r="E1250" t="str">
            <v>OLD T3 - OPERATIONS AND MAINTENANCE - 3 PRXXX</v>
          </cell>
          <cell r="F1250" t="str">
            <v>Electric Operations</v>
          </cell>
          <cell r="G1250" t="str">
            <v>OLD T3 - OPERATIONS AND MAINTENANCE - 3 PRXXX</v>
          </cell>
          <cell r="H1250" t="str">
            <v>120</v>
          </cell>
          <cell r="I1250" t="str">
            <v>BT</v>
          </cell>
          <cell r="L1250">
            <v>-0.09</v>
          </cell>
        </row>
        <row r="1251">
          <cell r="A1251" t="str">
            <v>O&amp;M</v>
          </cell>
          <cell r="B1251" t="str">
            <v>Driscoll,Daniel C</v>
          </cell>
          <cell r="C1251">
            <v>16650</v>
          </cell>
          <cell r="D1251" t="str">
            <v>16650</v>
          </cell>
          <cell r="E1251" t="str">
            <v>T3 - OPERATIONS AND MAINTENANCE - 3 PRXXX</v>
          </cell>
          <cell r="F1251" t="str">
            <v>Electric Operations</v>
          </cell>
          <cell r="G1251" t="str">
            <v>OLD T3 - OPERATIONS AND MAINTENANCE - 3 PRXXX</v>
          </cell>
          <cell r="H1251" t="str">
            <v>120</v>
          </cell>
          <cell r="I1251" t="str">
            <v>BT</v>
          </cell>
          <cell r="J1251">
            <v>12448.17</v>
          </cell>
          <cell r="K1251">
            <v>-5177.84</v>
          </cell>
        </row>
        <row r="1252">
          <cell r="A1252" t="str">
            <v>CAP</v>
          </cell>
          <cell r="B1252" t="str">
            <v>Driscoll,Daniel C</v>
          </cell>
          <cell r="C1252">
            <v>16650</v>
          </cell>
          <cell r="D1252" t="str">
            <v>16650</v>
          </cell>
          <cell r="E1252" t="str">
            <v>OLD T3 - OPERATIONS AND MAINTENANCE - 3 PRXXX</v>
          </cell>
          <cell r="F1252" t="str">
            <v>Electric Operations</v>
          </cell>
          <cell r="G1252" t="str">
            <v>OLD T3 - OPERATIONS AND MAINTENANCE - 3 PRXXX</v>
          </cell>
          <cell r="H1252" t="str">
            <v>120</v>
          </cell>
          <cell r="I1252" t="str">
            <v>CB</v>
          </cell>
          <cell r="L1252">
            <v>2267.2399999999998</v>
          </cell>
        </row>
        <row r="1253">
          <cell r="A1253" t="str">
            <v>CAP</v>
          </cell>
          <cell r="B1253" t="str">
            <v>Driscoll,Daniel C</v>
          </cell>
          <cell r="C1253">
            <v>16650</v>
          </cell>
          <cell r="D1253" t="str">
            <v>16650</v>
          </cell>
          <cell r="E1253" t="str">
            <v>T3 - OPERATIONS AND MAINTENANCE - 3 PRXXX</v>
          </cell>
          <cell r="F1253" t="str">
            <v>Electric Operations</v>
          </cell>
          <cell r="G1253" t="str">
            <v>OLD T3 - OPERATIONS AND MAINTENANCE - 3 PRXXX</v>
          </cell>
          <cell r="H1253" t="str">
            <v>120</v>
          </cell>
          <cell r="I1253" t="str">
            <v>CB</v>
          </cell>
          <cell r="J1253">
            <v>32806.949999999997</v>
          </cell>
          <cell r="K1253">
            <v>804.98</v>
          </cell>
          <cell r="M1253">
            <v>55794.22</v>
          </cell>
        </row>
        <row r="1254">
          <cell r="A1254" t="str">
            <v>CAP</v>
          </cell>
          <cell r="B1254" t="str">
            <v>Driscoll,Daniel C</v>
          </cell>
          <cell r="C1254">
            <v>16650</v>
          </cell>
          <cell r="D1254" t="str">
            <v>16650</v>
          </cell>
          <cell r="E1254" t="str">
            <v>OLD T3 - OPERATIONS AND MAINTENANCE - 3 PRXXX</v>
          </cell>
          <cell r="F1254" t="str">
            <v>Electric Operations</v>
          </cell>
          <cell r="G1254" t="str">
            <v>OLD T3 - OPERATIONS AND MAINTENANCE - 3 PRXXX</v>
          </cell>
          <cell r="H1254" t="str">
            <v>120</v>
          </cell>
          <cell r="I1254" t="str">
            <v>CI</v>
          </cell>
          <cell r="L1254">
            <v>632.03</v>
          </cell>
          <cell r="M1254">
            <v>-77250</v>
          </cell>
        </row>
        <row r="1255">
          <cell r="A1255" t="str">
            <v>CAP</v>
          </cell>
          <cell r="B1255" t="str">
            <v>Driscoll,Daniel C</v>
          </cell>
          <cell r="C1255">
            <v>16650</v>
          </cell>
          <cell r="D1255" t="str">
            <v>16650</v>
          </cell>
          <cell r="E1255" t="str">
            <v>T3 - OPERATIONS AND MAINTENANCE - 3 PRXXX</v>
          </cell>
          <cell r="F1255" t="str">
            <v>Electric Operations</v>
          </cell>
          <cell r="G1255" t="str">
            <v>OLD T3 - OPERATIONS AND MAINTENANCE - 3 PRXXX</v>
          </cell>
          <cell r="H1255" t="str">
            <v>120</v>
          </cell>
          <cell r="I1255" t="str">
            <v>CI</v>
          </cell>
          <cell r="J1255">
            <v>627242.46</v>
          </cell>
          <cell r="K1255">
            <v>441.1</v>
          </cell>
          <cell r="M1255">
            <v>79005</v>
          </cell>
        </row>
        <row r="1256">
          <cell r="A1256" t="str">
            <v>CAP</v>
          </cell>
          <cell r="B1256" t="str">
            <v>Driscoll,Daniel C</v>
          </cell>
          <cell r="C1256">
            <v>16650</v>
          </cell>
          <cell r="D1256" t="str">
            <v>16650</v>
          </cell>
          <cell r="E1256" t="str">
            <v>OLD T3 - OPERATIONS AND MAINTENANCE - 3 PRXXX</v>
          </cell>
          <cell r="F1256" t="str">
            <v>Electric Operations</v>
          </cell>
          <cell r="G1256" t="str">
            <v>OLD T3 - OPERATIONS AND MAINTENANCE - 3 PRXXX</v>
          </cell>
          <cell r="H1256" t="str">
            <v>120</v>
          </cell>
          <cell r="I1256" t="str">
            <v>CL</v>
          </cell>
          <cell r="L1256">
            <v>5154.71</v>
          </cell>
        </row>
        <row r="1257">
          <cell r="A1257" t="str">
            <v>CAP</v>
          </cell>
          <cell r="B1257" t="str">
            <v>Driscoll,Daniel C</v>
          </cell>
          <cell r="C1257">
            <v>16650</v>
          </cell>
          <cell r="D1257" t="str">
            <v>16650</v>
          </cell>
          <cell r="E1257" t="str">
            <v>T3 - OPERATIONS AND MAINTENANCE - 3 PRXXX</v>
          </cell>
          <cell r="F1257" t="str">
            <v>Electric Operations</v>
          </cell>
          <cell r="G1257" t="str">
            <v>OLD T3 - OPERATIONS AND MAINTENANCE - 3 PRXXX</v>
          </cell>
          <cell r="H1257" t="str">
            <v>120</v>
          </cell>
          <cell r="I1257" t="str">
            <v>CL</v>
          </cell>
          <cell r="J1257">
            <v>74891.740000000005</v>
          </cell>
          <cell r="K1257">
            <v>1829.52</v>
          </cell>
        </row>
        <row r="1258">
          <cell r="A1258" t="str">
            <v>CAP</v>
          </cell>
          <cell r="B1258" t="str">
            <v>Driscoll,Daniel C</v>
          </cell>
          <cell r="C1258">
            <v>16650</v>
          </cell>
          <cell r="D1258" t="str">
            <v>16650</v>
          </cell>
          <cell r="E1258" t="str">
            <v>OLD T3 - OPERATIONS AND MAINTENANCE - 3 PRXXX</v>
          </cell>
          <cell r="F1258" t="str">
            <v>Electric Operations</v>
          </cell>
          <cell r="G1258" t="str">
            <v>OLD T3 - OPERATIONS AND MAINTENANCE - 3 PRXXX</v>
          </cell>
          <cell r="H1258" t="str">
            <v>120</v>
          </cell>
          <cell r="I1258" t="str">
            <v>CM</v>
          </cell>
          <cell r="L1258">
            <v>7327.45</v>
          </cell>
        </row>
        <row r="1259">
          <cell r="A1259" t="str">
            <v>CAP</v>
          </cell>
          <cell r="B1259" t="str">
            <v>Driscoll,Daniel C</v>
          </cell>
          <cell r="C1259">
            <v>16650</v>
          </cell>
          <cell r="D1259" t="str">
            <v>16650</v>
          </cell>
          <cell r="E1259" t="str">
            <v>T3 - OPERATIONS AND MAINTENANCE - 3 PRXXX</v>
          </cell>
          <cell r="F1259" t="str">
            <v>Electric Operations</v>
          </cell>
          <cell r="G1259" t="str">
            <v>OLD T3 - OPERATIONS AND MAINTENANCE - 3 PRXXX</v>
          </cell>
          <cell r="H1259" t="str">
            <v>120</v>
          </cell>
          <cell r="I1259" t="str">
            <v>CM</v>
          </cell>
          <cell r="J1259">
            <v>128224.38</v>
          </cell>
          <cell r="K1259">
            <v>6778.82</v>
          </cell>
        </row>
        <row r="1260">
          <cell r="A1260" t="str">
            <v>CAP</v>
          </cell>
          <cell r="B1260" t="str">
            <v>Driscoll,Daniel C</v>
          </cell>
          <cell r="C1260">
            <v>16650</v>
          </cell>
          <cell r="D1260" t="str">
            <v>16650</v>
          </cell>
          <cell r="E1260" t="str">
            <v>OLD T3 - OPERATIONS AND MAINTENANCE - 3 PRXXX</v>
          </cell>
          <cell r="F1260" t="str">
            <v>Electric Operations</v>
          </cell>
          <cell r="G1260" t="str">
            <v>OLD T3 - OPERATIONS AND MAINTENANCE - 3 PRXXX</v>
          </cell>
          <cell r="H1260" t="str">
            <v>120</v>
          </cell>
          <cell r="I1260" t="str">
            <v>CT</v>
          </cell>
          <cell r="L1260">
            <v>2141.71</v>
          </cell>
        </row>
        <row r="1261">
          <cell r="A1261" t="str">
            <v>CAP</v>
          </cell>
          <cell r="B1261" t="str">
            <v>Driscoll,Daniel C</v>
          </cell>
          <cell r="C1261">
            <v>16650</v>
          </cell>
          <cell r="D1261" t="str">
            <v>16650</v>
          </cell>
          <cell r="E1261" t="str">
            <v>T3 - OPERATIONS AND MAINTENANCE - 3 PRXXX</v>
          </cell>
          <cell r="F1261" t="str">
            <v>Electric Operations</v>
          </cell>
          <cell r="G1261" t="str">
            <v>OLD T3 - OPERATIONS AND MAINTENANCE - 3 PRXXX</v>
          </cell>
          <cell r="H1261" t="str">
            <v>120</v>
          </cell>
          <cell r="I1261" t="str">
            <v>CT</v>
          </cell>
          <cell r="J1261">
            <v>55461</v>
          </cell>
          <cell r="K1261">
            <v>0</v>
          </cell>
        </row>
        <row r="1262">
          <cell r="A1262" t="str">
            <v>O&amp;M</v>
          </cell>
          <cell r="B1262" t="str">
            <v>Driscoll,Daniel C</v>
          </cell>
          <cell r="C1262">
            <v>16650</v>
          </cell>
          <cell r="D1262" t="str">
            <v>16650</v>
          </cell>
          <cell r="E1262" t="str">
            <v>OLD T3 - OPERATIONS AND MAINTENANCE - 3 PRXXX</v>
          </cell>
          <cell r="F1262" t="str">
            <v>Electric Operations</v>
          </cell>
          <cell r="G1262" t="str">
            <v>OLD T3 - OPERATIONS AND MAINTENANCE - 3 PRXXX</v>
          </cell>
          <cell r="H1262" t="str">
            <v>120</v>
          </cell>
          <cell r="I1262" t="str">
            <v>IT</v>
          </cell>
          <cell r="L1262">
            <v>-1217.0999999999999</v>
          </cell>
        </row>
        <row r="1263">
          <cell r="A1263" t="str">
            <v>O&amp;M</v>
          </cell>
          <cell r="B1263" t="str">
            <v>Driscoll,Daniel C</v>
          </cell>
          <cell r="C1263">
            <v>16650</v>
          </cell>
          <cell r="D1263" t="str">
            <v>16650</v>
          </cell>
          <cell r="E1263" t="str">
            <v>T3 - OPERATIONS AND MAINTENANCE - 3 PRXXX</v>
          </cell>
          <cell r="F1263" t="str">
            <v>Electric Operations</v>
          </cell>
          <cell r="G1263" t="str">
            <v>OLD T3 - OPERATIONS AND MAINTENANCE - 3 PRXXX</v>
          </cell>
          <cell r="H1263" t="str">
            <v>120</v>
          </cell>
          <cell r="I1263" t="str">
            <v>IT</v>
          </cell>
          <cell r="J1263">
            <v>147117.47</v>
          </cell>
          <cell r="K1263">
            <v>-9795.75</v>
          </cell>
        </row>
        <row r="1264">
          <cell r="A1264" t="str">
            <v>O&amp;M</v>
          </cell>
          <cell r="B1264" t="str">
            <v>Driscoll,Daniel C</v>
          </cell>
          <cell r="C1264">
            <v>16650</v>
          </cell>
          <cell r="D1264" t="str">
            <v>16650</v>
          </cell>
          <cell r="E1264" t="str">
            <v>OLD T3 - OPERATIONS AND MAINTENANCE - 3 PRXXX</v>
          </cell>
          <cell r="F1264" t="str">
            <v>Electric Operations</v>
          </cell>
          <cell r="G1264" t="str">
            <v>OLD T3 - OPERATIONS AND MAINTENANCE - 3 PRXXX</v>
          </cell>
          <cell r="H1264" t="str">
            <v>120</v>
          </cell>
          <cell r="I1264" t="str">
            <v>LT</v>
          </cell>
          <cell r="L1264">
            <v>0</v>
          </cell>
          <cell r="M1264">
            <v>-16906.71</v>
          </cell>
        </row>
        <row r="1265">
          <cell r="A1265" t="str">
            <v>O&amp;M</v>
          </cell>
          <cell r="B1265" t="str">
            <v>Driscoll,Daniel C</v>
          </cell>
          <cell r="C1265">
            <v>16650</v>
          </cell>
          <cell r="D1265" t="str">
            <v>16650</v>
          </cell>
          <cell r="E1265" t="str">
            <v>T3 - OPERATIONS AND MAINTENANCE - 3 PRXXX</v>
          </cell>
          <cell r="F1265" t="str">
            <v>Electric Operations</v>
          </cell>
          <cell r="G1265" t="str">
            <v>OLD T3 - OPERATIONS AND MAINTENANCE - 3 PRXXX</v>
          </cell>
          <cell r="H1265" t="str">
            <v>120</v>
          </cell>
          <cell r="I1265" t="str">
            <v>LT</v>
          </cell>
          <cell r="J1265">
            <v>307796.21000000002</v>
          </cell>
          <cell r="K1265">
            <v>2756.5</v>
          </cell>
          <cell r="M1265">
            <v>11248.48</v>
          </cell>
        </row>
        <row r="1266">
          <cell r="A1266" t="str">
            <v>O&amp;M</v>
          </cell>
          <cell r="B1266" t="str">
            <v>Driscoll,Daniel C</v>
          </cell>
          <cell r="C1266">
            <v>16650</v>
          </cell>
          <cell r="D1266" t="str">
            <v>16650</v>
          </cell>
          <cell r="E1266" t="str">
            <v>OLD T3 - OPERATIONS AND MAINTENANCE - 3 PRXXX</v>
          </cell>
          <cell r="F1266" t="str">
            <v>Electric Operations</v>
          </cell>
          <cell r="G1266" t="str">
            <v>OLD T3 - OPERATIONS AND MAINTENANCE - 3 PRXXX</v>
          </cell>
          <cell r="H1266" t="str">
            <v>120</v>
          </cell>
          <cell r="I1266" t="str">
            <v>MT</v>
          </cell>
          <cell r="L1266">
            <v>3686.7</v>
          </cell>
        </row>
        <row r="1267">
          <cell r="A1267" t="str">
            <v>O&amp;M</v>
          </cell>
          <cell r="B1267" t="str">
            <v>Driscoll,Daniel C</v>
          </cell>
          <cell r="C1267">
            <v>16650</v>
          </cell>
          <cell r="D1267" t="str">
            <v>16650</v>
          </cell>
          <cell r="E1267" t="str">
            <v>T3 - OPERATIONS AND MAINTENANCE - 3 PRXXX</v>
          </cell>
          <cell r="F1267" t="str">
            <v>Electric Operations</v>
          </cell>
          <cell r="G1267" t="str">
            <v>OLD T3 - OPERATIONS AND MAINTENANCE - 3 PRXXX</v>
          </cell>
          <cell r="H1267" t="str">
            <v>120</v>
          </cell>
          <cell r="I1267" t="str">
            <v>MT</v>
          </cell>
          <cell r="J1267">
            <v>125126.95</v>
          </cell>
          <cell r="K1267">
            <v>51997.33</v>
          </cell>
        </row>
        <row r="1268">
          <cell r="A1268" t="str">
            <v>O&amp;M</v>
          </cell>
          <cell r="B1268" t="str">
            <v>Driscoll,Daniel C</v>
          </cell>
          <cell r="C1268">
            <v>16650</v>
          </cell>
          <cell r="D1268" t="str">
            <v>16650</v>
          </cell>
          <cell r="E1268" t="str">
            <v>T3 - OPERATIONS AND MAINTENANCE - 3 PRXXX</v>
          </cell>
          <cell r="F1268" t="str">
            <v>Electric Operations</v>
          </cell>
          <cell r="G1268" t="str">
            <v>OLD T3 - OPERATIONS AND MAINTENANCE - 3 PRXXX</v>
          </cell>
          <cell r="H1268" t="str">
            <v>120</v>
          </cell>
          <cell r="I1268" t="str">
            <v>OT</v>
          </cell>
          <cell r="J1268">
            <v>-703469.06</v>
          </cell>
          <cell r="K1268">
            <v>229.05</v>
          </cell>
        </row>
        <row r="1269">
          <cell r="A1269" t="str">
            <v>O&amp;M</v>
          </cell>
          <cell r="B1269" t="str">
            <v>Driscoll,Daniel C</v>
          </cell>
          <cell r="C1269">
            <v>16650</v>
          </cell>
          <cell r="D1269" t="str">
            <v>16650</v>
          </cell>
          <cell r="E1269" t="str">
            <v>OLD T3 - OPERATIONS AND MAINTENANCE - 3 PRXXX</v>
          </cell>
          <cell r="F1269" t="str">
            <v>Electric Operations</v>
          </cell>
          <cell r="G1269" t="str">
            <v>OLD T3 - OPERATIONS AND MAINTENANCE - 3 PRXXX</v>
          </cell>
          <cell r="H1269" t="str">
            <v>120</v>
          </cell>
          <cell r="I1269" t="str">
            <v>TT</v>
          </cell>
          <cell r="L1269">
            <v>1066.4000000000001</v>
          </cell>
        </row>
        <row r="1270">
          <cell r="A1270" t="str">
            <v>O&amp;M</v>
          </cell>
          <cell r="B1270" t="str">
            <v>Driscoll,Daniel C</v>
          </cell>
          <cell r="C1270">
            <v>16650</v>
          </cell>
          <cell r="D1270" t="str">
            <v>16650</v>
          </cell>
          <cell r="E1270" t="str">
            <v>T3 - OPERATIONS AND MAINTENANCE - 3 PRXXX</v>
          </cell>
          <cell r="F1270" t="str">
            <v>Electric Operations</v>
          </cell>
          <cell r="G1270" t="str">
            <v>OLD T3 - OPERATIONS AND MAINTENANCE - 3 PRXXX</v>
          </cell>
          <cell r="H1270" t="str">
            <v>120</v>
          </cell>
          <cell r="I1270" t="str">
            <v>TT</v>
          </cell>
          <cell r="J1270">
            <v>127047.71</v>
          </cell>
          <cell r="K1270">
            <v>56.2</v>
          </cell>
        </row>
        <row r="1271">
          <cell r="A1271" t="str">
            <v>O&amp;M</v>
          </cell>
          <cell r="B1271" t="str">
            <v>Boudreau, Donald M</v>
          </cell>
          <cell r="C1271">
            <v>16660</v>
          </cell>
          <cell r="D1271" t="str">
            <v>16660</v>
          </cell>
          <cell r="E1271" t="str">
            <v>Electric Services Central / West</v>
          </cell>
          <cell r="F1271" t="str">
            <v>Electric Operations</v>
          </cell>
          <cell r="G1271" t="str">
            <v>Electric Services Central / West</v>
          </cell>
          <cell r="H1271" t="str">
            <v>120</v>
          </cell>
          <cell r="I1271" t="str">
            <v>BT</v>
          </cell>
          <cell r="L1271">
            <v>2181910.42</v>
          </cell>
        </row>
        <row r="1272">
          <cell r="A1272" t="str">
            <v>O&amp;M</v>
          </cell>
          <cell r="B1272" t="str">
            <v>Boudreau, Donald M</v>
          </cell>
          <cell r="C1272">
            <v>16660</v>
          </cell>
          <cell r="D1272" t="str">
            <v>16660</v>
          </cell>
          <cell r="E1272" t="str">
            <v>T5 - Dispatch Mass Ave</v>
          </cell>
          <cell r="F1272" t="str">
            <v>Electric Operations</v>
          </cell>
          <cell r="G1272" t="str">
            <v>Electric Services Central / West</v>
          </cell>
          <cell r="H1272" t="str">
            <v>120</v>
          </cell>
          <cell r="I1272" t="str">
            <v>BT</v>
          </cell>
          <cell r="J1272">
            <v>966972.97</v>
          </cell>
          <cell r="K1272">
            <v>1075073.29</v>
          </cell>
        </row>
        <row r="1273">
          <cell r="A1273" t="str">
            <v>CAP</v>
          </cell>
          <cell r="B1273" t="str">
            <v>Boudreau, Donald M</v>
          </cell>
          <cell r="C1273">
            <v>16660</v>
          </cell>
          <cell r="D1273" t="str">
            <v>16660</v>
          </cell>
          <cell r="E1273" t="str">
            <v>Electric Services Central / West</v>
          </cell>
          <cell r="F1273" t="str">
            <v>Electric Operations</v>
          </cell>
          <cell r="G1273" t="str">
            <v>Electric Services Central / West</v>
          </cell>
          <cell r="H1273" t="str">
            <v>120</v>
          </cell>
          <cell r="I1273" t="str">
            <v>CB</v>
          </cell>
          <cell r="L1273">
            <v>19306.41</v>
          </cell>
          <cell r="M1273">
            <v>7219575.2600000007</v>
          </cell>
        </row>
        <row r="1274">
          <cell r="A1274" t="str">
            <v>CAP</v>
          </cell>
          <cell r="B1274" t="str">
            <v>Boudreau, Donald M</v>
          </cell>
          <cell r="C1274">
            <v>16660</v>
          </cell>
          <cell r="D1274" t="str">
            <v>16660</v>
          </cell>
          <cell r="E1274" t="str">
            <v>T5 - Dispatch Mass Ave</v>
          </cell>
          <cell r="F1274" t="str">
            <v>Electric Operations</v>
          </cell>
          <cell r="G1274" t="str">
            <v>Electric Services Central / West</v>
          </cell>
          <cell r="H1274" t="str">
            <v>120</v>
          </cell>
          <cell r="I1274" t="str">
            <v>CB</v>
          </cell>
          <cell r="K1274">
            <v>84618.59</v>
          </cell>
          <cell r="M1274">
            <v>0</v>
          </cell>
        </row>
        <row r="1275">
          <cell r="A1275" t="str">
            <v>CAP</v>
          </cell>
          <cell r="B1275" t="str">
            <v>Boudreau, Donald M</v>
          </cell>
          <cell r="C1275">
            <v>16660</v>
          </cell>
          <cell r="D1275" t="str">
            <v>16660</v>
          </cell>
          <cell r="E1275" t="str">
            <v>Electric Services Central / West</v>
          </cell>
          <cell r="F1275" t="str">
            <v>Electric Operations</v>
          </cell>
          <cell r="G1275" t="str">
            <v>Electric Services Central / West</v>
          </cell>
          <cell r="H1275" t="str">
            <v>120</v>
          </cell>
          <cell r="I1275" t="str">
            <v>CI</v>
          </cell>
          <cell r="L1275">
            <v>-7983.56</v>
          </cell>
        </row>
        <row r="1276">
          <cell r="A1276" t="str">
            <v>CAP</v>
          </cell>
          <cell r="B1276" t="str">
            <v>Boudreau, Donald M</v>
          </cell>
          <cell r="C1276">
            <v>16660</v>
          </cell>
          <cell r="D1276" t="str">
            <v>16660</v>
          </cell>
          <cell r="E1276" t="str">
            <v>T5 - Dispatch Mass Ave</v>
          </cell>
          <cell r="F1276" t="str">
            <v>Electric Operations</v>
          </cell>
          <cell r="G1276" t="str">
            <v>Electric Services Central / West</v>
          </cell>
          <cell r="H1276" t="str">
            <v>120</v>
          </cell>
          <cell r="I1276" t="str">
            <v>CI</v>
          </cell>
          <cell r="J1276">
            <v>190710.1</v>
          </cell>
          <cell r="K1276">
            <v>820670.96</v>
          </cell>
        </row>
        <row r="1277">
          <cell r="A1277" t="str">
            <v>CAP</v>
          </cell>
          <cell r="B1277" t="str">
            <v>Boudreau, Donald M</v>
          </cell>
          <cell r="C1277">
            <v>16660</v>
          </cell>
          <cell r="D1277" t="str">
            <v>16660</v>
          </cell>
          <cell r="E1277" t="str">
            <v>Electric Services Central / West</v>
          </cell>
          <cell r="F1277" t="str">
            <v>Electric Operations</v>
          </cell>
          <cell r="G1277" t="str">
            <v>Electric Services Central / West</v>
          </cell>
          <cell r="H1277" t="str">
            <v>120</v>
          </cell>
          <cell r="I1277" t="str">
            <v>CL</v>
          </cell>
          <cell r="L1277">
            <v>43886.23</v>
          </cell>
        </row>
        <row r="1278">
          <cell r="A1278" t="str">
            <v>CAP</v>
          </cell>
          <cell r="B1278" t="str">
            <v>Boudreau, Donald M</v>
          </cell>
          <cell r="C1278">
            <v>16660</v>
          </cell>
          <cell r="D1278" t="str">
            <v>16660</v>
          </cell>
          <cell r="E1278" t="str">
            <v>T5 - Dispatch Mass Ave</v>
          </cell>
          <cell r="F1278" t="str">
            <v>Electric Operations</v>
          </cell>
          <cell r="G1278" t="str">
            <v>Electric Services Central / West</v>
          </cell>
          <cell r="H1278" t="str">
            <v>120</v>
          </cell>
          <cell r="I1278" t="str">
            <v>CL</v>
          </cell>
          <cell r="K1278">
            <v>200378.48</v>
          </cell>
        </row>
        <row r="1279">
          <cell r="A1279" t="str">
            <v>CAP</v>
          </cell>
          <cell r="B1279" t="str">
            <v>Boudreau, Donald M</v>
          </cell>
          <cell r="C1279">
            <v>16660</v>
          </cell>
          <cell r="D1279" t="str">
            <v>16660</v>
          </cell>
          <cell r="E1279" t="str">
            <v>Electric Services Central / West</v>
          </cell>
          <cell r="F1279" t="str">
            <v>Electric Operations</v>
          </cell>
          <cell r="G1279" t="str">
            <v>Electric Services Central / West</v>
          </cell>
          <cell r="H1279" t="str">
            <v>120</v>
          </cell>
          <cell r="I1279" t="str">
            <v>CM</v>
          </cell>
          <cell r="L1279">
            <v>-10640</v>
          </cell>
        </row>
        <row r="1280">
          <cell r="A1280" t="str">
            <v>CAP</v>
          </cell>
          <cell r="B1280" t="str">
            <v>Boudreau, Donald M</v>
          </cell>
          <cell r="C1280">
            <v>16660</v>
          </cell>
          <cell r="D1280" t="str">
            <v>16660</v>
          </cell>
          <cell r="E1280" t="str">
            <v>T5 - Dispatch Mass Ave</v>
          </cell>
          <cell r="F1280" t="str">
            <v>Electric Operations</v>
          </cell>
          <cell r="G1280" t="str">
            <v>Electric Services Central / West</v>
          </cell>
          <cell r="H1280" t="str">
            <v>120</v>
          </cell>
          <cell r="I1280" t="str">
            <v>CM</v>
          </cell>
          <cell r="K1280">
            <v>179847</v>
          </cell>
        </row>
        <row r="1281">
          <cell r="A1281" t="str">
            <v>CAP</v>
          </cell>
          <cell r="B1281" t="str">
            <v>Boudreau, Donald M</v>
          </cell>
          <cell r="C1281">
            <v>16660</v>
          </cell>
          <cell r="D1281" t="str">
            <v>16660</v>
          </cell>
          <cell r="E1281" t="str">
            <v>Electric Services Central / West</v>
          </cell>
          <cell r="F1281" t="str">
            <v>Electric Operations</v>
          </cell>
          <cell r="G1281" t="str">
            <v>Electric Services Central / West</v>
          </cell>
          <cell r="H1281" t="str">
            <v>120</v>
          </cell>
          <cell r="I1281" t="str">
            <v>CO</v>
          </cell>
          <cell r="L1281">
            <v>73.489999999999995</v>
          </cell>
        </row>
        <row r="1282">
          <cell r="A1282" t="str">
            <v>CAP</v>
          </cell>
          <cell r="B1282" t="str">
            <v>Boudreau, Donald M</v>
          </cell>
          <cell r="C1282">
            <v>16660</v>
          </cell>
          <cell r="D1282" t="str">
            <v>16660</v>
          </cell>
          <cell r="E1282" t="str">
            <v>Electric Services Central / West</v>
          </cell>
          <cell r="F1282" t="str">
            <v>Electric Operations</v>
          </cell>
          <cell r="G1282" t="str">
            <v>Electric Services Central / West</v>
          </cell>
          <cell r="H1282" t="str">
            <v>120</v>
          </cell>
          <cell r="I1282" t="str">
            <v>CT</v>
          </cell>
          <cell r="L1282">
            <v>40575.68</v>
          </cell>
        </row>
        <row r="1283">
          <cell r="A1283" t="str">
            <v>CAP</v>
          </cell>
          <cell r="B1283" t="str">
            <v>Boudreau, Donald M</v>
          </cell>
          <cell r="C1283">
            <v>16660</v>
          </cell>
          <cell r="D1283" t="str">
            <v>16660</v>
          </cell>
          <cell r="E1283" t="str">
            <v>T5 - Dispatch Mass Ave</v>
          </cell>
          <cell r="F1283" t="str">
            <v>Electric Operations</v>
          </cell>
          <cell r="G1283" t="str">
            <v>Electric Services Central / West</v>
          </cell>
          <cell r="H1283" t="str">
            <v>120</v>
          </cell>
          <cell r="I1283" t="str">
            <v>CT</v>
          </cell>
          <cell r="K1283">
            <v>95508.1</v>
          </cell>
        </row>
        <row r="1284">
          <cell r="A1284" t="str">
            <v>O&amp;M</v>
          </cell>
          <cell r="B1284" t="str">
            <v>Boudreau, Donald M</v>
          </cell>
          <cell r="C1284">
            <v>16660</v>
          </cell>
          <cell r="D1284" t="str">
            <v>16660</v>
          </cell>
          <cell r="E1284" t="str">
            <v>Electric Services Central / West</v>
          </cell>
          <cell r="F1284" t="str">
            <v>Electric Operations</v>
          </cell>
          <cell r="G1284" t="str">
            <v>Electric Services Central / West</v>
          </cell>
          <cell r="H1284" t="str">
            <v>120</v>
          </cell>
          <cell r="I1284" t="str">
            <v>IT</v>
          </cell>
          <cell r="L1284">
            <v>1215802.71</v>
          </cell>
        </row>
        <row r="1285">
          <cell r="A1285" t="str">
            <v>O&amp;M</v>
          </cell>
          <cell r="B1285" t="str">
            <v>Boudreau, Donald M</v>
          </cell>
          <cell r="C1285">
            <v>16660</v>
          </cell>
          <cell r="D1285" t="str">
            <v>16660</v>
          </cell>
          <cell r="E1285" t="str">
            <v>T5 - Dispatch Mass Ave</v>
          </cell>
          <cell r="F1285" t="str">
            <v>Electric Operations</v>
          </cell>
          <cell r="G1285" t="str">
            <v>Electric Services Central / West</v>
          </cell>
          <cell r="H1285" t="str">
            <v>120</v>
          </cell>
          <cell r="I1285" t="str">
            <v>IT</v>
          </cell>
          <cell r="J1285">
            <v>208874.6</v>
          </cell>
          <cell r="K1285">
            <v>197729.84</v>
          </cell>
        </row>
        <row r="1286">
          <cell r="A1286" t="str">
            <v>O&amp;M</v>
          </cell>
          <cell r="B1286" t="str">
            <v>Boudreau, Donald M</v>
          </cell>
          <cell r="C1286">
            <v>16660</v>
          </cell>
          <cell r="D1286" t="str">
            <v>16660</v>
          </cell>
          <cell r="E1286" t="str">
            <v>Electric Services Central / West</v>
          </cell>
          <cell r="F1286" t="str">
            <v>Electric Operations</v>
          </cell>
          <cell r="G1286" t="str">
            <v>Electric Services Central / West</v>
          </cell>
          <cell r="H1286" t="str">
            <v>120</v>
          </cell>
          <cell r="I1286" t="str">
            <v>LT</v>
          </cell>
          <cell r="L1286">
            <v>6413597.7800000003</v>
          </cell>
        </row>
        <row r="1287">
          <cell r="A1287" t="str">
            <v>O&amp;M</v>
          </cell>
          <cell r="B1287" t="str">
            <v>Boudreau, Donald M</v>
          </cell>
          <cell r="C1287">
            <v>16660</v>
          </cell>
          <cell r="D1287" t="str">
            <v>16660</v>
          </cell>
          <cell r="E1287" t="str">
            <v>T5 - Dispatch Mass Ave</v>
          </cell>
          <cell r="F1287" t="str">
            <v>Electric Operations</v>
          </cell>
          <cell r="G1287" t="str">
            <v>Electric Services Central / West</v>
          </cell>
          <cell r="H1287" t="str">
            <v>120</v>
          </cell>
          <cell r="I1287" t="str">
            <v>LT</v>
          </cell>
          <cell r="J1287">
            <v>2781055.3</v>
          </cell>
          <cell r="K1287">
            <v>3206037.34</v>
          </cell>
        </row>
        <row r="1288">
          <cell r="A1288" t="str">
            <v>O&amp;M</v>
          </cell>
          <cell r="B1288" t="str">
            <v>Boudreau, Donald M</v>
          </cell>
          <cell r="C1288">
            <v>16660</v>
          </cell>
          <cell r="D1288" t="str">
            <v>16660</v>
          </cell>
          <cell r="E1288" t="str">
            <v>Electric Services Central / West</v>
          </cell>
          <cell r="F1288" t="str">
            <v>Electric Operations</v>
          </cell>
          <cell r="G1288" t="str">
            <v>Electric Services Central / West</v>
          </cell>
          <cell r="H1288" t="str">
            <v>120</v>
          </cell>
          <cell r="I1288" t="str">
            <v>MT</v>
          </cell>
          <cell r="L1288">
            <v>65624.33</v>
          </cell>
        </row>
        <row r="1289">
          <cell r="A1289" t="str">
            <v>O&amp;M</v>
          </cell>
          <cell r="B1289" t="str">
            <v>Boudreau, Donald M</v>
          </cell>
          <cell r="C1289">
            <v>16660</v>
          </cell>
          <cell r="D1289" t="str">
            <v>16660</v>
          </cell>
          <cell r="E1289" t="str">
            <v>T5 - Dispatch Mass Ave</v>
          </cell>
          <cell r="F1289" t="str">
            <v>Electric Operations</v>
          </cell>
          <cell r="G1289" t="str">
            <v>Electric Services Central / West</v>
          </cell>
          <cell r="H1289" t="str">
            <v>120</v>
          </cell>
          <cell r="I1289" t="str">
            <v>MT</v>
          </cell>
          <cell r="J1289">
            <v>10987.04</v>
          </cell>
          <cell r="K1289">
            <v>21389.65</v>
          </cell>
        </row>
        <row r="1290">
          <cell r="A1290" t="str">
            <v>O&amp;M</v>
          </cell>
          <cell r="B1290" t="str">
            <v>Boudreau, Donald M</v>
          </cell>
          <cell r="C1290">
            <v>16660</v>
          </cell>
          <cell r="D1290" t="str">
            <v>16660</v>
          </cell>
          <cell r="E1290" t="str">
            <v>Electric Services Central / West</v>
          </cell>
          <cell r="F1290" t="str">
            <v>Electric Operations</v>
          </cell>
          <cell r="G1290" t="str">
            <v>Electric Services Central / West</v>
          </cell>
          <cell r="H1290" t="str">
            <v>120</v>
          </cell>
          <cell r="I1290" t="str">
            <v>OT</v>
          </cell>
          <cell r="L1290">
            <v>55863.51</v>
          </cell>
        </row>
        <row r="1291">
          <cell r="A1291" t="str">
            <v>O&amp;M</v>
          </cell>
          <cell r="B1291" t="str">
            <v>Boudreau, Donald M</v>
          </cell>
          <cell r="C1291">
            <v>16660</v>
          </cell>
          <cell r="D1291" t="str">
            <v>16660</v>
          </cell>
          <cell r="E1291" t="str">
            <v>T5 - Dispatch Mass Ave</v>
          </cell>
          <cell r="F1291" t="str">
            <v>Electric Operations</v>
          </cell>
          <cell r="G1291" t="str">
            <v>Electric Services Central / West</v>
          </cell>
          <cell r="H1291" t="str">
            <v>120</v>
          </cell>
          <cell r="I1291" t="str">
            <v>OT</v>
          </cell>
          <cell r="J1291">
            <v>252073.34</v>
          </cell>
          <cell r="K1291">
            <v>23661</v>
          </cell>
        </row>
        <row r="1292">
          <cell r="A1292" t="str">
            <v>O&amp;M</v>
          </cell>
          <cell r="B1292" t="str">
            <v>Boudreau, Donald M</v>
          </cell>
          <cell r="C1292">
            <v>16660</v>
          </cell>
          <cell r="D1292" t="str">
            <v>16660</v>
          </cell>
          <cell r="E1292" t="str">
            <v>Electric Services Central / West</v>
          </cell>
          <cell r="F1292" t="str">
            <v>Electric Operations</v>
          </cell>
          <cell r="G1292" t="str">
            <v>Electric Services Central / West</v>
          </cell>
          <cell r="H1292" t="str">
            <v>120</v>
          </cell>
          <cell r="I1292" t="str">
            <v>TT</v>
          </cell>
          <cell r="L1292">
            <v>3564991.84</v>
          </cell>
        </row>
        <row r="1293">
          <cell r="A1293" t="str">
            <v>O&amp;M</v>
          </cell>
          <cell r="B1293" t="str">
            <v>Boudreau, Donald M</v>
          </cell>
          <cell r="C1293">
            <v>16660</v>
          </cell>
          <cell r="D1293" t="str">
            <v>16660</v>
          </cell>
          <cell r="E1293" t="str">
            <v>T5 - Dispatch Mass Ave</v>
          </cell>
          <cell r="F1293" t="str">
            <v>Electric Operations</v>
          </cell>
          <cell r="G1293" t="str">
            <v>Electric Services Central / West</v>
          </cell>
          <cell r="H1293" t="str">
            <v>120</v>
          </cell>
          <cell r="I1293" t="str">
            <v>TT</v>
          </cell>
          <cell r="J1293">
            <v>633406.78</v>
          </cell>
          <cell r="K1293">
            <v>1098189.27</v>
          </cell>
        </row>
        <row r="1294">
          <cell r="A1294" t="str">
            <v>O&amp;M</v>
          </cell>
          <cell r="C1294">
            <v>16700</v>
          </cell>
          <cell r="D1294" t="str">
            <v>16700</v>
          </cell>
          <cell r="E1294" t="str">
            <v>Customer Operations</v>
          </cell>
          <cell r="H1294" t="str">
            <v>120</v>
          </cell>
          <cell r="I1294" t="str">
            <v>BT</v>
          </cell>
          <cell r="J1294">
            <v>2772.54</v>
          </cell>
        </row>
        <row r="1295">
          <cell r="A1295" t="str">
            <v>CAP</v>
          </cell>
          <cell r="C1295">
            <v>16700</v>
          </cell>
          <cell r="D1295" t="str">
            <v>16700</v>
          </cell>
          <cell r="E1295" t="str">
            <v>Customer Operations</v>
          </cell>
          <cell r="H1295" t="str">
            <v>120</v>
          </cell>
          <cell r="I1295" t="str">
            <v>CB</v>
          </cell>
          <cell r="J1295">
            <v>10184.209999999999</v>
          </cell>
          <cell r="K1295">
            <v>1256.02</v>
          </cell>
          <cell r="M1295">
            <v>223346.36</v>
          </cell>
        </row>
        <row r="1296">
          <cell r="A1296" t="str">
            <v>CAP</v>
          </cell>
          <cell r="C1296">
            <v>16700</v>
          </cell>
          <cell r="D1296" t="str">
            <v>16700</v>
          </cell>
          <cell r="E1296" t="str">
            <v>OLD Customer Operations</v>
          </cell>
          <cell r="H1296" t="str">
            <v>120</v>
          </cell>
          <cell r="I1296" t="str">
            <v>CB</v>
          </cell>
          <cell r="L1296">
            <v>1541.91</v>
          </cell>
          <cell r="M1296">
            <v>852185.42</v>
          </cell>
        </row>
        <row r="1297">
          <cell r="A1297" t="str">
            <v>CAP</v>
          </cell>
          <cell r="C1297">
            <v>16700</v>
          </cell>
          <cell r="D1297" t="str">
            <v>16700</v>
          </cell>
          <cell r="E1297" t="str">
            <v>Customer Operations</v>
          </cell>
          <cell r="H1297" t="str">
            <v>120</v>
          </cell>
          <cell r="I1297" t="str">
            <v>CI</v>
          </cell>
          <cell r="J1297">
            <v>23861.88</v>
          </cell>
          <cell r="K1297">
            <v>20.7</v>
          </cell>
        </row>
        <row r="1298">
          <cell r="A1298" t="str">
            <v>CAP</v>
          </cell>
          <cell r="C1298">
            <v>16700</v>
          </cell>
          <cell r="D1298" t="str">
            <v>16700</v>
          </cell>
          <cell r="E1298" t="str">
            <v>OLD Customer Operations</v>
          </cell>
          <cell r="H1298" t="str">
            <v>120</v>
          </cell>
          <cell r="I1298" t="str">
            <v>CI</v>
          </cell>
          <cell r="L1298">
            <v>755</v>
          </cell>
        </row>
        <row r="1299">
          <cell r="A1299" t="str">
            <v>CAP</v>
          </cell>
          <cell r="C1299">
            <v>16700</v>
          </cell>
          <cell r="D1299" t="str">
            <v>16700</v>
          </cell>
          <cell r="E1299" t="str">
            <v>Customer Operations</v>
          </cell>
          <cell r="H1299" t="str">
            <v>120</v>
          </cell>
          <cell r="I1299" t="str">
            <v>CL</v>
          </cell>
          <cell r="J1299">
            <v>23574.58</v>
          </cell>
          <cell r="K1299">
            <v>2852.55</v>
          </cell>
        </row>
        <row r="1300">
          <cell r="A1300" t="str">
            <v>CAP</v>
          </cell>
          <cell r="C1300">
            <v>16700</v>
          </cell>
          <cell r="D1300" t="str">
            <v>16700</v>
          </cell>
          <cell r="E1300" t="str">
            <v>OLD Customer Operations</v>
          </cell>
          <cell r="H1300" t="str">
            <v>120</v>
          </cell>
          <cell r="I1300" t="str">
            <v>CL</v>
          </cell>
          <cell r="L1300">
            <v>3541.47</v>
          </cell>
        </row>
        <row r="1301">
          <cell r="A1301" t="str">
            <v>CAP</v>
          </cell>
          <cell r="C1301">
            <v>16700</v>
          </cell>
          <cell r="D1301" t="str">
            <v>16700</v>
          </cell>
          <cell r="E1301" t="str">
            <v>Customer Operations</v>
          </cell>
          <cell r="H1301" t="str">
            <v>120</v>
          </cell>
          <cell r="I1301" t="str">
            <v>CM</v>
          </cell>
          <cell r="J1301">
            <v>456860.21</v>
          </cell>
          <cell r="K1301">
            <v>7147.06</v>
          </cell>
        </row>
        <row r="1302">
          <cell r="A1302" t="str">
            <v>CAP</v>
          </cell>
          <cell r="C1302">
            <v>16700</v>
          </cell>
          <cell r="D1302" t="str">
            <v>16700</v>
          </cell>
          <cell r="E1302" t="str">
            <v>OLD Customer Operations</v>
          </cell>
          <cell r="H1302" t="str">
            <v>120</v>
          </cell>
          <cell r="I1302" t="str">
            <v>CM</v>
          </cell>
          <cell r="L1302">
            <v>8023.22</v>
          </cell>
        </row>
        <row r="1303">
          <cell r="A1303" t="str">
            <v>CAP</v>
          </cell>
          <cell r="C1303">
            <v>16700</v>
          </cell>
          <cell r="D1303" t="str">
            <v>16700</v>
          </cell>
          <cell r="E1303" t="str">
            <v>Customer Operations</v>
          </cell>
          <cell r="H1303" t="str">
            <v>120</v>
          </cell>
          <cell r="I1303" t="str">
            <v>CO</v>
          </cell>
          <cell r="J1303">
            <v>-2631</v>
          </cell>
          <cell r="K1303">
            <v>-800</v>
          </cell>
        </row>
        <row r="1304">
          <cell r="A1304" t="str">
            <v>CAP</v>
          </cell>
          <cell r="C1304">
            <v>16700</v>
          </cell>
          <cell r="D1304" t="str">
            <v>16700</v>
          </cell>
          <cell r="E1304" t="str">
            <v>Customer Operations</v>
          </cell>
          <cell r="H1304" t="str">
            <v>120</v>
          </cell>
          <cell r="I1304" t="str">
            <v>CT</v>
          </cell>
          <cell r="J1304">
            <v>9433.01</v>
          </cell>
          <cell r="K1304">
            <v>414.21</v>
          </cell>
        </row>
        <row r="1305">
          <cell r="A1305" t="str">
            <v>CAP</v>
          </cell>
          <cell r="C1305">
            <v>16700</v>
          </cell>
          <cell r="D1305" t="str">
            <v>16700</v>
          </cell>
          <cell r="E1305" t="str">
            <v>OLD Customer Operations</v>
          </cell>
          <cell r="H1305" t="str">
            <v>120</v>
          </cell>
          <cell r="I1305" t="str">
            <v>CT</v>
          </cell>
          <cell r="L1305">
            <v>2999.9</v>
          </cell>
          <cell r="M1305">
            <v>274.99</v>
          </cell>
        </row>
        <row r="1306">
          <cell r="A1306" t="str">
            <v>O&amp;M</v>
          </cell>
          <cell r="C1306">
            <v>16700</v>
          </cell>
          <cell r="D1306" t="str">
            <v>16700</v>
          </cell>
          <cell r="E1306" t="str">
            <v>Customer Operations</v>
          </cell>
          <cell r="H1306" t="str">
            <v>120</v>
          </cell>
          <cell r="I1306" t="str">
            <v>IT</v>
          </cell>
          <cell r="J1306">
            <v>10375.780000000001</v>
          </cell>
        </row>
        <row r="1307">
          <cell r="A1307" t="str">
            <v>O&amp;M</v>
          </cell>
          <cell r="C1307">
            <v>16700</v>
          </cell>
          <cell r="D1307" t="str">
            <v>16700</v>
          </cell>
          <cell r="E1307" t="str">
            <v>Customer Operations</v>
          </cell>
          <cell r="H1307" t="str">
            <v>120</v>
          </cell>
          <cell r="I1307" t="str">
            <v>LT</v>
          </cell>
          <cell r="J1307">
            <v>25097.09</v>
          </cell>
        </row>
        <row r="1308">
          <cell r="A1308" t="str">
            <v>O&amp;M</v>
          </cell>
          <cell r="C1308">
            <v>16700</v>
          </cell>
          <cell r="D1308" t="str">
            <v>16700</v>
          </cell>
          <cell r="E1308" t="str">
            <v>Customer Operations</v>
          </cell>
          <cell r="H1308" t="str">
            <v>120</v>
          </cell>
          <cell r="I1308" t="str">
            <v>MT</v>
          </cell>
          <cell r="J1308">
            <v>2480.5700000000002</v>
          </cell>
        </row>
        <row r="1309">
          <cell r="A1309" t="str">
            <v>O&amp;M</v>
          </cell>
          <cell r="C1309">
            <v>16700</v>
          </cell>
          <cell r="D1309" t="str">
            <v>16700</v>
          </cell>
          <cell r="E1309" t="str">
            <v>Customer Operations</v>
          </cell>
          <cell r="H1309" t="str">
            <v>120</v>
          </cell>
          <cell r="I1309" t="str">
            <v>OT</v>
          </cell>
          <cell r="J1309">
            <v>244.81</v>
          </cell>
        </row>
        <row r="1310">
          <cell r="A1310" t="str">
            <v>O&amp;M</v>
          </cell>
          <cell r="C1310">
            <v>16700</v>
          </cell>
          <cell r="D1310" t="str">
            <v>16700</v>
          </cell>
          <cell r="E1310" t="str">
            <v>OLD Customer Operations</v>
          </cell>
          <cell r="H1310" t="str">
            <v>120</v>
          </cell>
          <cell r="I1310" t="str">
            <v>OT</v>
          </cell>
          <cell r="M1310">
            <v>136.88</v>
          </cell>
        </row>
        <row r="1311">
          <cell r="A1311" t="str">
            <v>O&amp;M</v>
          </cell>
          <cell r="C1311">
            <v>16700</v>
          </cell>
          <cell r="D1311" t="str">
            <v>16700</v>
          </cell>
          <cell r="E1311" t="str">
            <v>Customer Operations</v>
          </cell>
          <cell r="H1311" t="str">
            <v>120</v>
          </cell>
          <cell r="I1311" t="str">
            <v>TT</v>
          </cell>
          <cell r="J1311">
            <v>452.86</v>
          </cell>
        </row>
        <row r="1312">
          <cell r="A1312" t="str">
            <v>O&amp;M</v>
          </cell>
          <cell r="C1312">
            <v>16700</v>
          </cell>
          <cell r="D1312" t="str">
            <v>16700</v>
          </cell>
          <cell r="E1312" t="str">
            <v>OLD Customer Operations</v>
          </cell>
          <cell r="H1312" t="str">
            <v>120</v>
          </cell>
          <cell r="I1312" t="str">
            <v>TT</v>
          </cell>
          <cell r="L1312">
            <v>0</v>
          </cell>
          <cell r="M1312">
            <v>193571.46</v>
          </cell>
        </row>
        <row r="1313">
          <cell r="A1313" t="str">
            <v>O&amp;M</v>
          </cell>
          <cell r="C1313">
            <v>16705</v>
          </cell>
          <cell r="D1313" t="str">
            <v>16705</v>
          </cell>
          <cell r="E1313" t="str">
            <v>New Customer Com Lighting Mass Ave</v>
          </cell>
          <cell r="H1313" t="str">
            <v>120</v>
          </cell>
          <cell r="I1313" t="str">
            <v>BT</v>
          </cell>
          <cell r="J1313">
            <v>156.59</v>
          </cell>
        </row>
        <row r="1314">
          <cell r="A1314" t="str">
            <v>CAP</v>
          </cell>
          <cell r="C1314">
            <v>16705</v>
          </cell>
          <cell r="D1314" t="str">
            <v>16705</v>
          </cell>
          <cell r="E1314" t="str">
            <v>New Customer Com Lighting Mass Ave</v>
          </cell>
          <cell r="H1314" t="str">
            <v>120</v>
          </cell>
          <cell r="I1314" t="str">
            <v>CB</v>
          </cell>
          <cell r="J1314">
            <v>441.81</v>
          </cell>
          <cell r="K1314">
            <v>12.06</v>
          </cell>
        </row>
        <row r="1315">
          <cell r="A1315" t="str">
            <v>CAP</v>
          </cell>
          <cell r="C1315">
            <v>16705</v>
          </cell>
          <cell r="D1315" t="str">
            <v>16705</v>
          </cell>
          <cell r="E1315" t="str">
            <v>New Customer Com Lighting Mass Ave</v>
          </cell>
          <cell r="H1315" t="str">
            <v>120</v>
          </cell>
          <cell r="I1315" t="str">
            <v>CL</v>
          </cell>
          <cell r="J1315">
            <v>1016.62</v>
          </cell>
          <cell r="K1315">
            <v>27.4</v>
          </cell>
        </row>
        <row r="1316">
          <cell r="A1316" t="str">
            <v>CAP</v>
          </cell>
          <cell r="C1316">
            <v>16705</v>
          </cell>
          <cell r="D1316" t="str">
            <v>16705</v>
          </cell>
          <cell r="E1316" t="str">
            <v>New Customer Com Lighting Mass Ave</v>
          </cell>
          <cell r="H1316" t="str">
            <v>120</v>
          </cell>
          <cell r="I1316" t="str">
            <v>CO</v>
          </cell>
          <cell r="J1316">
            <v>-1816</v>
          </cell>
        </row>
        <row r="1317">
          <cell r="A1317" t="str">
            <v>CAP</v>
          </cell>
          <cell r="C1317">
            <v>16705</v>
          </cell>
          <cell r="D1317" t="str">
            <v>16705</v>
          </cell>
          <cell r="E1317" t="str">
            <v>New Customer Com Lighting Mass Ave</v>
          </cell>
          <cell r="H1317" t="str">
            <v>120</v>
          </cell>
          <cell r="I1317" t="str">
            <v>CT</v>
          </cell>
          <cell r="J1317">
            <v>39.32</v>
          </cell>
        </row>
        <row r="1318">
          <cell r="A1318" t="str">
            <v>O&amp;M</v>
          </cell>
          <cell r="C1318">
            <v>16705</v>
          </cell>
          <cell r="D1318" t="str">
            <v>16705</v>
          </cell>
          <cell r="E1318" t="str">
            <v>Elec. Maint. &amp; Const-West</v>
          </cell>
          <cell r="H1318" t="str">
            <v>120</v>
          </cell>
          <cell r="I1318" t="str">
            <v>IT</v>
          </cell>
        </row>
        <row r="1319">
          <cell r="A1319" t="str">
            <v>O&amp;M</v>
          </cell>
          <cell r="C1319">
            <v>16705</v>
          </cell>
          <cell r="D1319" t="str">
            <v>16705</v>
          </cell>
          <cell r="E1319" t="str">
            <v>New Customer Com Lighting Mass Ave</v>
          </cell>
          <cell r="H1319" t="str">
            <v>120</v>
          </cell>
          <cell r="I1319" t="str">
            <v>LT</v>
          </cell>
          <cell r="J1319">
            <v>447.44</v>
          </cell>
        </row>
        <row r="1320">
          <cell r="A1320" t="str">
            <v>O&amp;M</v>
          </cell>
          <cell r="C1320">
            <v>16705</v>
          </cell>
          <cell r="D1320" t="str">
            <v>16705</v>
          </cell>
          <cell r="E1320" t="str">
            <v>Elec. Maint. &amp; Const-West</v>
          </cell>
          <cell r="H1320" t="str">
            <v>120</v>
          </cell>
          <cell r="I1320" t="str">
            <v>MT</v>
          </cell>
        </row>
        <row r="1321">
          <cell r="A1321" t="str">
            <v>O&amp;M</v>
          </cell>
          <cell r="C1321">
            <v>16705</v>
          </cell>
          <cell r="D1321" t="str">
            <v>16705</v>
          </cell>
          <cell r="E1321" t="str">
            <v>New Customer Com Lighting Mass Ave</v>
          </cell>
          <cell r="H1321" t="str">
            <v>120</v>
          </cell>
          <cell r="I1321" t="str">
            <v>MT</v>
          </cell>
          <cell r="L1321">
            <v>20003.900000000001</v>
          </cell>
          <cell r="M1321">
            <v>272.95999999999998</v>
          </cell>
        </row>
        <row r="1322">
          <cell r="A1322" t="str">
            <v>O&amp;M</v>
          </cell>
          <cell r="C1322">
            <v>16705</v>
          </cell>
          <cell r="D1322" t="str">
            <v>16705</v>
          </cell>
          <cell r="E1322" t="str">
            <v>New Customer Com Lighting Mass Ave</v>
          </cell>
          <cell r="H1322" t="str">
            <v>120</v>
          </cell>
          <cell r="I1322" t="str">
            <v>OT</v>
          </cell>
          <cell r="K1322">
            <v>-800</v>
          </cell>
        </row>
        <row r="1323">
          <cell r="A1323" t="str">
            <v>O&amp;M</v>
          </cell>
          <cell r="B1323" t="str">
            <v>Hallstrom,Craig A</v>
          </cell>
          <cell r="C1323">
            <v>16710</v>
          </cell>
          <cell r="D1323" t="str">
            <v>16710</v>
          </cell>
          <cell r="E1323" t="str">
            <v>Customer Operations Mass Ave</v>
          </cell>
          <cell r="F1323" t="str">
            <v>Electric Operations</v>
          </cell>
          <cell r="G1323" t="str">
            <v>Customer Operations Mass Ave</v>
          </cell>
          <cell r="H1323" t="str">
            <v>120</v>
          </cell>
          <cell r="I1323" t="str">
            <v>BT</v>
          </cell>
          <cell r="J1323">
            <v>2559795.0299999998</v>
          </cell>
          <cell r="K1323">
            <v>1495841.07</v>
          </cell>
          <cell r="L1323">
            <v>1212729.44</v>
          </cell>
          <cell r="M1323">
            <v>196.93</v>
          </cell>
        </row>
        <row r="1324">
          <cell r="A1324" t="str">
            <v>CAP</v>
          </cell>
          <cell r="B1324" t="str">
            <v>Hallstrom,Craig A</v>
          </cell>
          <cell r="C1324">
            <v>16710</v>
          </cell>
          <cell r="D1324" t="str">
            <v>16710</v>
          </cell>
          <cell r="E1324" t="str">
            <v>Customer Operations Mass Ave</v>
          </cell>
          <cell r="F1324" t="str">
            <v>Electric Operations</v>
          </cell>
          <cell r="G1324" t="str">
            <v>Customer Operations Mass Ave</v>
          </cell>
          <cell r="H1324" t="str">
            <v>120</v>
          </cell>
          <cell r="I1324" t="str">
            <v>CB</v>
          </cell>
          <cell r="J1324">
            <v>1813243.42</v>
          </cell>
          <cell r="K1324">
            <v>203257.93</v>
          </cell>
          <cell r="L1324">
            <v>67655.600000000006</v>
          </cell>
        </row>
        <row r="1325">
          <cell r="A1325" t="str">
            <v>CAP</v>
          </cell>
          <cell r="B1325" t="str">
            <v>Hallstrom,Craig A</v>
          </cell>
          <cell r="C1325">
            <v>16710</v>
          </cell>
          <cell r="D1325" t="str">
            <v>16710</v>
          </cell>
          <cell r="E1325" t="str">
            <v>Customer Operations Mass Ave</v>
          </cell>
          <cell r="F1325" t="str">
            <v>Electric Operations</v>
          </cell>
          <cell r="G1325" t="str">
            <v>Customer Operations Mass Ave</v>
          </cell>
          <cell r="H1325" t="str">
            <v>120</v>
          </cell>
          <cell r="I1325" t="str">
            <v>CI</v>
          </cell>
          <cell r="J1325">
            <v>3703264.49</v>
          </cell>
          <cell r="K1325">
            <v>477460.86</v>
          </cell>
          <cell r="L1325">
            <v>92372.5</v>
          </cell>
        </row>
        <row r="1326">
          <cell r="A1326" t="str">
            <v>CAP</v>
          </cell>
          <cell r="B1326" t="str">
            <v>Hallstrom,Craig A</v>
          </cell>
          <cell r="C1326">
            <v>16710</v>
          </cell>
          <cell r="D1326" t="str">
            <v>16710</v>
          </cell>
          <cell r="E1326" t="str">
            <v>Customer Operations Mass Ave</v>
          </cell>
          <cell r="F1326" t="str">
            <v>Electric Operations</v>
          </cell>
          <cell r="G1326" t="str">
            <v>Customer Operations Mass Ave</v>
          </cell>
          <cell r="H1326" t="str">
            <v>120</v>
          </cell>
          <cell r="I1326" t="str">
            <v>CL</v>
          </cell>
          <cell r="J1326">
            <v>4236346.42</v>
          </cell>
          <cell r="K1326">
            <v>467556.87</v>
          </cell>
          <cell r="L1326">
            <v>152311.10999999999</v>
          </cell>
          <cell r="M1326">
            <v>-35243.25</v>
          </cell>
        </row>
        <row r="1327">
          <cell r="A1327" t="str">
            <v>CAP</v>
          </cell>
          <cell r="B1327" t="str">
            <v>Hallstrom,Craig A</v>
          </cell>
          <cell r="C1327">
            <v>16710</v>
          </cell>
          <cell r="D1327" t="str">
            <v>16710</v>
          </cell>
          <cell r="E1327" t="str">
            <v>Customer Operations Mass Ave</v>
          </cell>
          <cell r="F1327" t="str">
            <v>Electric Operations</v>
          </cell>
          <cell r="G1327" t="str">
            <v>Customer Operations Mass Ave</v>
          </cell>
          <cell r="H1327" t="str">
            <v>120</v>
          </cell>
          <cell r="I1327" t="str">
            <v>CM</v>
          </cell>
          <cell r="J1327">
            <v>5739591.5200000005</v>
          </cell>
          <cell r="K1327">
            <v>1317377.3899999999</v>
          </cell>
          <cell r="L1327">
            <v>592651.14</v>
          </cell>
        </row>
        <row r="1328">
          <cell r="A1328" t="str">
            <v>CAP</v>
          </cell>
          <cell r="B1328" t="str">
            <v>Hallstrom,Craig A</v>
          </cell>
          <cell r="C1328">
            <v>16710</v>
          </cell>
          <cell r="D1328" t="str">
            <v>16710</v>
          </cell>
          <cell r="E1328" t="str">
            <v>Customer Operations Mass Ave</v>
          </cell>
          <cell r="F1328" t="str">
            <v>Electric Operations</v>
          </cell>
          <cell r="G1328" t="str">
            <v>Customer Operations Mass Ave</v>
          </cell>
          <cell r="H1328" t="str">
            <v>120</v>
          </cell>
          <cell r="I1328" t="str">
            <v>CO</v>
          </cell>
          <cell r="J1328">
            <v>-3380134.77</v>
          </cell>
          <cell r="K1328">
            <v>-212815.27</v>
          </cell>
          <cell r="L1328">
            <v>-220813.79</v>
          </cell>
        </row>
        <row r="1329">
          <cell r="A1329" t="str">
            <v>CAP</v>
          </cell>
          <cell r="B1329" t="str">
            <v>Hallstrom,Craig A</v>
          </cell>
          <cell r="C1329">
            <v>16710</v>
          </cell>
          <cell r="D1329" t="str">
            <v>16710</v>
          </cell>
          <cell r="E1329" t="str">
            <v>Customer Operations Mass Ave</v>
          </cell>
          <cell r="F1329" t="str">
            <v>Electric Operations</v>
          </cell>
          <cell r="G1329" t="str">
            <v>Customer Operations Mass Ave</v>
          </cell>
          <cell r="H1329" t="str">
            <v>120</v>
          </cell>
          <cell r="I1329" t="str">
            <v>CT</v>
          </cell>
          <cell r="J1329">
            <v>1377185.78</v>
          </cell>
          <cell r="K1329">
            <v>106232.31</v>
          </cell>
          <cell r="L1329">
            <v>41207.61</v>
          </cell>
        </row>
        <row r="1330">
          <cell r="A1330" t="str">
            <v>O&amp;M</v>
          </cell>
          <cell r="B1330" t="str">
            <v>Hallstrom,Craig A</v>
          </cell>
          <cell r="C1330">
            <v>16710</v>
          </cell>
          <cell r="D1330" t="str">
            <v>16710</v>
          </cell>
          <cell r="E1330" t="str">
            <v>Customer Operations Mass Ave</v>
          </cell>
          <cell r="F1330" t="str">
            <v>Electric Operations</v>
          </cell>
          <cell r="G1330" t="str">
            <v>Customer Operations Mass Ave</v>
          </cell>
          <cell r="H1330" t="str">
            <v>120</v>
          </cell>
          <cell r="I1330" t="str">
            <v>IT</v>
          </cell>
          <cell r="J1330">
            <v>1059643.92</v>
          </cell>
          <cell r="K1330">
            <v>322762.90000000002</v>
          </cell>
          <cell r="L1330">
            <v>215232.13</v>
          </cell>
        </row>
        <row r="1331">
          <cell r="A1331" t="str">
            <v>O&amp;M</v>
          </cell>
          <cell r="B1331" t="str">
            <v>Hallstrom,Craig A</v>
          </cell>
          <cell r="C1331">
            <v>16710</v>
          </cell>
          <cell r="D1331" t="str">
            <v>16710</v>
          </cell>
          <cell r="E1331" t="str">
            <v>Customer Operations Mass Ave</v>
          </cell>
          <cell r="F1331" t="str">
            <v>Electric Operations</v>
          </cell>
          <cell r="G1331" t="str">
            <v>Customer Operations Mass Ave</v>
          </cell>
          <cell r="H1331" t="str">
            <v>120</v>
          </cell>
          <cell r="I1331" t="str">
            <v>LT</v>
          </cell>
          <cell r="J1331">
            <v>6929728.0899999999</v>
          </cell>
          <cell r="K1331">
            <v>4193651.14</v>
          </cell>
          <cell r="L1331">
            <v>3403303.69</v>
          </cell>
        </row>
        <row r="1332">
          <cell r="A1332" t="str">
            <v>O&amp;M</v>
          </cell>
          <cell r="B1332" t="str">
            <v>Hallstrom,Craig A</v>
          </cell>
          <cell r="C1332">
            <v>16710</v>
          </cell>
          <cell r="D1332" t="str">
            <v>16710</v>
          </cell>
          <cell r="E1332" t="str">
            <v>Customer Operations Mass Ave</v>
          </cell>
          <cell r="F1332" t="str">
            <v>Electric Operations</v>
          </cell>
          <cell r="G1332" t="str">
            <v>Customer Operations Mass Ave</v>
          </cell>
          <cell r="H1332" t="str">
            <v>120</v>
          </cell>
          <cell r="I1332" t="str">
            <v>MT</v>
          </cell>
          <cell r="J1332">
            <v>639092.57999999996</v>
          </cell>
          <cell r="K1332">
            <v>649397.47</v>
          </cell>
          <cell r="L1332">
            <v>579164.02</v>
          </cell>
        </row>
        <row r="1333">
          <cell r="A1333" t="str">
            <v>O&amp;M</v>
          </cell>
          <cell r="B1333" t="str">
            <v>Hallstrom,Craig A</v>
          </cell>
          <cell r="C1333">
            <v>16710</v>
          </cell>
          <cell r="D1333" t="str">
            <v>16710</v>
          </cell>
          <cell r="E1333" t="str">
            <v>Customer Operations Mass Ave</v>
          </cell>
          <cell r="F1333" t="str">
            <v>Electric Operations</v>
          </cell>
          <cell r="G1333" t="str">
            <v>Customer Operations Mass Ave</v>
          </cell>
          <cell r="H1333" t="str">
            <v>120</v>
          </cell>
          <cell r="I1333" t="str">
            <v>OT</v>
          </cell>
          <cell r="J1333">
            <v>4054464.33</v>
          </cell>
          <cell r="K1333">
            <v>2933022.78</v>
          </cell>
          <cell r="L1333">
            <v>2636366.0499999998</v>
          </cell>
        </row>
        <row r="1334">
          <cell r="A1334" t="str">
            <v>O&amp;M</v>
          </cell>
          <cell r="B1334" t="str">
            <v>Hallstrom,Craig A</v>
          </cell>
          <cell r="C1334">
            <v>16710</v>
          </cell>
          <cell r="D1334" t="str">
            <v>16710</v>
          </cell>
          <cell r="E1334" t="str">
            <v>Customer Operations Mass Ave</v>
          </cell>
          <cell r="F1334" t="str">
            <v>Electric Operations</v>
          </cell>
          <cell r="G1334" t="str">
            <v>Customer Operations Mass Ave</v>
          </cell>
          <cell r="H1334" t="str">
            <v>120</v>
          </cell>
          <cell r="I1334" t="str">
            <v>TT</v>
          </cell>
          <cell r="J1334">
            <v>285121.76</v>
          </cell>
          <cell r="K1334">
            <v>154972.24</v>
          </cell>
          <cell r="L1334">
            <v>57223.15</v>
          </cell>
          <cell r="M1334">
            <v>-60430.51</v>
          </cell>
        </row>
        <row r="1335">
          <cell r="A1335" t="str">
            <v>O&amp;M</v>
          </cell>
          <cell r="B1335" t="str">
            <v>Hallstrom,Craig A</v>
          </cell>
          <cell r="C1335">
            <v>16715</v>
          </cell>
          <cell r="D1335" t="str">
            <v>16715</v>
          </cell>
          <cell r="E1335" t="str">
            <v>Walpole Customer Operations Admin</v>
          </cell>
          <cell r="F1335" t="str">
            <v>Electric Operations</v>
          </cell>
          <cell r="G1335" t="str">
            <v>Elect Maint &amp; Const-Hyde Park</v>
          </cell>
          <cell r="H1335" t="str">
            <v>120</v>
          </cell>
          <cell r="I1335" t="str">
            <v>BT</v>
          </cell>
          <cell r="J1335">
            <v>156.59</v>
          </cell>
          <cell r="K1335">
            <v>34.96</v>
          </cell>
          <cell r="L1335">
            <v>522.91999999999996</v>
          </cell>
        </row>
        <row r="1336">
          <cell r="A1336" t="str">
            <v>CAP</v>
          </cell>
          <cell r="B1336" t="str">
            <v>Hallstrom,Craig A</v>
          </cell>
          <cell r="C1336">
            <v>16715</v>
          </cell>
          <cell r="D1336" t="str">
            <v>16715</v>
          </cell>
          <cell r="E1336" t="str">
            <v>Elec. Maint. &amp; Const.- Hyde Park</v>
          </cell>
          <cell r="F1336" t="str">
            <v>Electric Operations</v>
          </cell>
          <cell r="G1336" t="str">
            <v>Elect Maint &amp; Const-Hyde Park</v>
          </cell>
          <cell r="H1336" t="str">
            <v>120</v>
          </cell>
          <cell r="I1336" t="str">
            <v>CB</v>
          </cell>
        </row>
        <row r="1337">
          <cell r="A1337" t="str">
            <v>CAP</v>
          </cell>
          <cell r="B1337" t="str">
            <v>Hallstrom,Craig A</v>
          </cell>
          <cell r="C1337">
            <v>16715</v>
          </cell>
          <cell r="D1337" t="str">
            <v>16715</v>
          </cell>
          <cell r="E1337" t="str">
            <v>Walpole Customer Operations Admin</v>
          </cell>
          <cell r="F1337" t="str">
            <v>Electric Operations</v>
          </cell>
          <cell r="G1337" t="str">
            <v>Elect Maint &amp; Const-Hyde Park</v>
          </cell>
          <cell r="H1337" t="str">
            <v>120</v>
          </cell>
          <cell r="I1337" t="str">
            <v>CB</v>
          </cell>
          <cell r="J1337">
            <v>63.56</v>
          </cell>
        </row>
        <row r="1338">
          <cell r="A1338" t="str">
            <v>CAP</v>
          </cell>
          <cell r="B1338" t="str">
            <v>Hallstrom,Craig A</v>
          </cell>
          <cell r="C1338">
            <v>16715</v>
          </cell>
          <cell r="D1338" t="str">
            <v>16715</v>
          </cell>
          <cell r="E1338" t="str">
            <v>Elec. Maint. &amp; Const.- Hyde Park</v>
          </cell>
          <cell r="F1338" t="str">
            <v>Electric Operations</v>
          </cell>
          <cell r="G1338" t="str">
            <v>Elect Maint &amp; Const-Hyde Park</v>
          </cell>
          <cell r="H1338" t="str">
            <v>120</v>
          </cell>
          <cell r="I1338" t="str">
            <v>CI</v>
          </cell>
          <cell r="M1338">
            <v>65685.73</v>
          </cell>
        </row>
        <row r="1339">
          <cell r="A1339" t="str">
            <v>CAP</v>
          </cell>
          <cell r="B1339" t="str">
            <v>Hallstrom,Craig A</v>
          </cell>
          <cell r="C1339">
            <v>16715</v>
          </cell>
          <cell r="D1339" t="str">
            <v>16715</v>
          </cell>
          <cell r="E1339" t="str">
            <v>Elec. Maint. &amp; Const.- Hyde Park</v>
          </cell>
          <cell r="F1339" t="str">
            <v>Electric Operations</v>
          </cell>
          <cell r="G1339" t="str">
            <v>Elect Maint &amp; Const-Hyde Park</v>
          </cell>
          <cell r="H1339" t="str">
            <v>120</v>
          </cell>
          <cell r="I1339" t="str">
            <v>CL</v>
          </cell>
        </row>
        <row r="1340">
          <cell r="A1340" t="str">
            <v>CAP</v>
          </cell>
          <cell r="B1340" t="str">
            <v>Hallstrom,Craig A</v>
          </cell>
          <cell r="C1340">
            <v>16715</v>
          </cell>
          <cell r="D1340" t="str">
            <v>16715</v>
          </cell>
          <cell r="E1340" t="str">
            <v>Walpole Customer Operations Admin</v>
          </cell>
          <cell r="F1340" t="str">
            <v>Electric Operations</v>
          </cell>
          <cell r="G1340" t="str">
            <v>Elect Maint &amp; Const-Hyde Park</v>
          </cell>
          <cell r="H1340" t="str">
            <v>120</v>
          </cell>
          <cell r="I1340" t="str">
            <v>CL</v>
          </cell>
          <cell r="J1340">
            <v>144.47999999999999</v>
          </cell>
        </row>
        <row r="1341">
          <cell r="A1341" t="str">
            <v>CAP</v>
          </cell>
          <cell r="B1341" t="str">
            <v>Hallstrom,Craig A</v>
          </cell>
          <cell r="C1341">
            <v>16715</v>
          </cell>
          <cell r="D1341" t="str">
            <v>16715</v>
          </cell>
          <cell r="E1341" t="str">
            <v>Elec. Maint. &amp; Const.- Hyde Park</v>
          </cell>
          <cell r="F1341" t="str">
            <v>Electric Operations</v>
          </cell>
          <cell r="G1341" t="str">
            <v>Elect Maint &amp; Const-Hyde Park</v>
          </cell>
          <cell r="H1341" t="str">
            <v>120</v>
          </cell>
          <cell r="I1341" t="str">
            <v>CT</v>
          </cell>
        </row>
        <row r="1342">
          <cell r="A1342" t="str">
            <v>O&amp;M</v>
          </cell>
          <cell r="B1342" t="str">
            <v>Hallstrom,Craig A</v>
          </cell>
          <cell r="C1342">
            <v>16715</v>
          </cell>
          <cell r="D1342" t="str">
            <v>16715</v>
          </cell>
          <cell r="E1342" t="str">
            <v>Walpole Customer Operations Admin</v>
          </cell>
          <cell r="F1342" t="str">
            <v>Electric Operations</v>
          </cell>
          <cell r="G1342" t="str">
            <v>Elect Maint &amp; Const-Hyde Park</v>
          </cell>
          <cell r="H1342" t="str">
            <v>120</v>
          </cell>
          <cell r="I1342" t="str">
            <v>LT</v>
          </cell>
          <cell r="J1342">
            <v>447.44</v>
          </cell>
          <cell r="K1342">
            <v>99.88</v>
          </cell>
          <cell r="L1342">
            <v>1568.38</v>
          </cell>
        </row>
        <row r="1343">
          <cell r="A1343" t="str">
            <v>O&amp;M</v>
          </cell>
          <cell r="B1343" t="str">
            <v>Hallstrom,Craig A</v>
          </cell>
          <cell r="C1343">
            <v>16715</v>
          </cell>
          <cell r="D1343" t="str">
            <v>16715</v>
          </cell>
          <cell r="E1343" t="str">
            <v>Elec. Maint. &amp; Const.- Hyde Park</v>
          </cell>
          <cell r="F1343" t="str">
            <v>Electric Operations</v>
          </cell>
          <cell r="G1343" t="str">
            <v>Elect Maint &amp; Const-Hyde Park</v>
          </cell>
          <cell r="H1343" t="str">
            <v>120</v>
          </cell>
          <cell r="I1343" t="str">
            <v>MT</v>
          </cell>
          <cell r="M1343">
            <v>1662.57</v>
          </cell>
        </row>
        <row r="1344">
          <cell r="A1344" t="str">
            <v>O&amp;M</v>
          </cell>
          <cell r="C1344">
            <v>16720</v>
          </cell>
          <cell r="D1344" t="str">
            <v>16720</v>
          </cell>
          <cell r="E1344" t="str">
            <v>T8 - NEW CUSTOMER CONNECTIONS - 2 PR XXX</v>
          </cell>
          <cell r="H1344" t="str">
            <v>120</v>
          </cell>
          <cell r="I1344" t="str">
            <v>BT</v>
          </cell>
          <cell r="J1344">
            <v>-4668.5</v>
          </cell>
          <cell r="K1344">
            <v>103.56</v>
          </cell>
          <cell r="M1344">
            <v>240.16</v>
          </cell>
        </row>
        <row r="1345">
          <cell r="A1345" t="str">
            <v>CAP</v>
          </cell>
          <cell r="C1345">
            <v>16720</v>
          </cell>
          <cell r="D1345" t="str">
            <v>16720</v>
          </cell>
          <cell r="E1345" t="str">
            <v>T8 - NEW CUSTOMER CONNECTIONS - 2 PR XXX</v>
          </cell>
          <cell r="H1345" t="str">
            <v>120</v>
          </cell>
          <cell r="I1345" t="str">
            <v>CB</v>
          </cell>
          <cell r="J1345">
            <v>88842.82</v>
          </cell>
          <cell r="K1345">
            <v>336.49</v>
          </cell>
          <cell r="L1345">
            <v>-991.68</v>
          </cell>
        </row>
        <row r="1346">
          <cell r="A1346" t="str">
            <v>CAP</v>
          </cell>
          <cell r="C1346">
            <v>16720</v>
          </cell>
          <cell r="D1346" t="str">
            <v>16720</v>
          </cell>
          <cell r="E1346" t="str">
            <v>T8 - NEW CUSTOMER CONNECTIONS - 2 PR XXX</v>
          </cell>
          <cell r="H1346" t="str">
            <v>120</v>
          </cell>
          <cell r="I1346" t="str">
            <v>CI</v>
          </cell>
          <cell r="J1346">
            <v>7954.45</v>
          </cell>
          <cell r="K1346">
            <v>1732.45</v>
          </cell>
          <cell r="L1346">
            <v>-3131.09</v>
          </cell>
        </row>
        <row r="1347">
          <cell r="A1347" t="str">
            <v>CAP</v>
          </cell>
          <cell r="C1347">
            <v>16720</v>
          </cell>
          <cell r="D1347" t="str">
            <v>16720</v>
          </cell>
          <cell r="E1347" t="str">
            <v>T8 - NEW CUSTOMER CONNECTIONS - 2 PR XXX</v>
          </cell>
          <cell r="H1347" t="str">
            <v>120</v>
          </cell>
          <cell r="I1347" t="str">
            <v>CL</v>
          </cell>
          <cell r="J1347">
            <v>205787.64</v>
          </cell>
          <cell r="K1347">
            <v>827.18</v>
          </cell>
          <cell r="L1347">
            <v>-4015.2</v>
          </cell>
        </row>
        <row r="1348">
          <cell r="A1348" t="str">
            <v>CAP</v>
          </cell>
          <cell r="C1348">
            <v>16720</v>
          </cell>
          <cell r="D1348" t="str">
            <v>16720</v>
          </cell>
          <cell r="E1348" t="str">
            <v>T8 - NEW CUSTOMER CONNECTIONS - 2 PR XXX</v>
          </cell>
          <cell r="H1348" t="str">
            <v>120</v>
          </cell>
          <cell r="I1348" t="str">
            <v>CM</v>
          </cell>
          <cell r="J1348">
            <v>631913.97</v>
          </cell>
          <cell r="K1348">
            <v>672.92</v>
          </cell>
          <cell r="L1348">
            <v>-5275.84</v>
          </cell>
        </row>
        <row r="1349">
          <cell r="A1349" t="str">
            <v>CAP</v>
          </cell>
          <cell r="C1349">
            <v>16720</v>
          </cell>
          <cell r="D1349" t="str">
            <v>16720</v>
          </cell>
          <cell r="E1349" t="str">
            <v>T8 - NEW CUSTOMER CONNECTIONS - 2 PR XXX</v>
          </cell>
          <cell r="H1349" t="str">
            <v>120</v>
          </cell>
          <cell r="I1349" t="str">
            <v>CO</v>
          </cell>
          <cell r="J1349">
            <v>-40407</v>
          </cell>
        </row>
        <row r="1350">
          <cell r="A1350" t="str">
            <v>CAP</v>
          </cell>
          <cell r="C1350">
            <v>16720</v>
          </cell>
          <cell r="D1350" t="str">
            <v>16720</v>
          </cell>
          <cell r="E1350" t="str">
            <v>T8 - NEW CUSTOMER CONNECTIONS - 2 PR XXX</v>
          </cell>
          <cell r="H1350" t="str">
            <v>120</v>
          </cell>
          <cell r="I1350" t="str">
            <v>CT</v>
          </cell>
          <cell r="J1350">
            <v>71971.11</v>
          </cell>
          <cell r="K1350">
            <v>83.75</v>
          </cell>
          <cell r="L1350">
            <v>-2094.06</v>
          </cell>
        </row>
        <row r="1351">
          <cell r="A1351" t="str">
            <v>O&amp;M</v>
          </cell>
          <cell r="C1351">
            <v>16720</v>
          </cell>
          <cell r="D1351" t="str">
            <v>16720</v>
          </cell>
          <cell r="E1351" t="str">
            <v>T8 - NEW CUSTOMER CONNECTIONS - 2 PR XXX</v>
          </cell>
          <cell r="H1351" t="str">
            <v>120</v>
          </cell>
          <cell r="I1351" t="str">
            <v>IT</v>
          </cell>
          <cell r="J1351">
            <v>6560.74</v>
          </cell>
          <cell r="K1351">
            <v>0</v>
          </cell>
        </row>
        <row r="1352">
          <cell r="A1352" t="str">
            <v>O&amp;M</v>
          </cell>
          <cell r="C1352">
            <v>16720</v>
          </cell>
          <cell r="D1352" t="str">
            <v>16720</v>
          </cell>
          <cell r="E1352" t="str">
            <v>T8 - NEW CUSTOMER CONNECTIONS - 2 PR XXX</v>
          </cell>
          <cell r="H1352" t="str">
            <v>120</v>
          </cell>
          <cell r="I1352" t="str">
            <v>LT</v>
          </cell>
          <cell r="J1352">
            <v>-11089.02</v>
          </cell>
          <cell r="K1352">
            <v>300.98</v>
          </cell>
          <cell r="M1352">
            <v>19836.060000000001</v>
          </cell>
        </row>
        <row r="1353">
          <cell r="A1353" t="str">
            <v>O&amp;M</v>
          </cell>
          <cell r="C1353">
            <v>16720</v>
          </cell>
          <cell r="D1353" t="str">
            <v>16720</v>
          </cell>
          <cell r="E1353" t="str">
            <v>T8 - NEW CUSTOMER CONNECTIONS - 2 PR XXX</v>
          </cell>
          <cell r="H1353" t="str">
            <v>120</v>
          </cell>
          <cell r="I1353" t="str">
            <v>MT</v>
          </cell>
          <cell r="J1353">
            <v>-2529.9499999999998</v>
          </cell>
          <cell r="K1353">
            <v>337.37</v>
          </cell>
          <cell r="L1353">
            <v>2966.31</v>
          </cell>
        </row>
        <row r="1354">
          <cell r="A1354" t="str">
            <v>O&amp;M</v>
          </cell>
          <cell r="C1354">
            <v>16720</v>
          </cell>
          <cell r="D1354" t="str">
            <v>16720</v>
          </cell>
          <cell r="E1354" t="str">
            <v>T8 - NEW CUSTOMER CONNECTIONS - 2 PR XXX</v>
          </cell>
          <cell r="H1354" t="str">
            <v>120</v>
          </cell>
          <cell r="I1354" t="str">
            <v>OT</v>
          </cell>
          <cell r="J1354">
            <v>-490.48</v>
          </cell>
          <cell r="K1354">
            <v>-700</v>
          </cell>
        </row>
        <row r="1355">
          <cell r="A1355" t="str">
            <v>O&amp;M</v>
          </cell>
          <cell r="C1355">
            <v>16720</v>
          </cell>
          <cell r="D1355" t="str">
            <v>16720</v>
          </cell>
          <cell r="E1355" t="str">
            <v>T8 - NEW CUSTOMER CONNECTIONS - 2 PR XXX</v>
          </cell>
          <cell r="H1355" t="str">
            <v>120</v>
          </cell>
          <cell r="I1355" t="str">
            <v>TT</v>
          </cell>
          <cell r="J1355">
            <v>494.58</v>
          </cell>
          <cell r="M1355">
            <v>259580.42</v>
          </cell>
        </row>
        <row r="1356">
          <cell r="A1356" t="str">
            <v>O&amp;M</v>
          </cell>
          <cell r="B1356" t="str">
            <v>Driscoll,Daniel C</v>
          </cell>
          <cell r="C1356">
            <v>16725</v>
          </cell>
          <cell r="D1356" t="str">
            <v>16725</v>
          </cell>
          <cell r="E1356" t="str">
            <v>Customer Operations Framingham</v>
          </cell>
          <cell r="F1356" t="str">
            <v>Electric Operations</v>
          </cell>
          <cell r="G1356" t="str">
            <v>Elect Maint &amp; Constr Framingham</v>
          </cell>
          <cell r="H1356" t="str">
            <v>120</v>
          </cell>
          <cell r="I1356" t="str">
            <v>BT</v>
          </cell>
          <cell r="J1356">
            <v>478949.64</v>
          </cell>
          <cell r="K1356">
            <v>790492.57</v>
          </cell>
        </row>
        <row r="1357">
          <cell r="A1357" t="str">
            <v>O&amp;M</v>
          </cell>
          <cell r="B1357" t="str">
            <v>Driscoll,Daniel C</v>
          </cell>
          <cell r="C1357">
            <v>16725</v>
          </cell>
          <cell r="D1357" t="str">
            <v>16725</v>
          </cell>
          <cell r="E1357" t="str">
            <v>Elect Maint &amp; Constr Framingham</v>
          </cell>
          <cell r="F1357" t="str">
            <v>Electric Operations</v>
          </cell>
          <cell r="G1357" t="str">
            <v>Elect Maint &amp; Constr Framingham</v>
          </cell>
          <cell r="H1357" t="str">
            <v>120</v>
          </cell>
          <cell r="I1357" t="str">
            <v>BT</v>
          </cell>
          <cell r="L1357">
            <v>694757.69</v>
          </cell>
        </row>
        <row r="1358">
          <cell r="A1358" t="str">
            <v>CAP</v>
          </cell>
          <cell r="B1358" t="str">
            <v>Driscoll,Daniel C</v>
          </cell>
          <cell r="C1358">
            <v>16725</v>
          </cell>
          <cell r="D1358" t="str">
            <v>16725</v>
          </cell>
          <cell r="E1358" t="str">
            <v>Customer Operations Framingham</v>
          </cell>
          <cell r="F1358" t="str">
            <v>Electric Operations</v>
          </cell>
          <cell r="G1358" t="str">
            <v>Elect Maint &amp; Constr Framingham</v>
          </cell>
          <cell r="H1358" t="str">
            <v>120</v>
          </cell>
          <cell r="I1358" t="str">
            <v>CB</v>
          </cell>
          <cell r="J1358">
            <v>409779.91</v>
          </cell>
        </row>
        <row r="1359">
          <cell r="A1359" t="str">
            <v>CAP</v>
          </cell>
          <cell r="B1359" t="str">
            <v>Driscoll,Daniel C</v>
          </cell>
          <cell r="C1359">
            <v>16725</v>
          </cell>
          <cell r="D1359" t="str">
            <v>16725</v>
          </cell>
          <cell r="E1359" t="str">
            <v>Distribution Operations Framingham</v>
          </cell>
          <cell r="F1359" t="str">
            <v>Electric Operations</v>
          </cell>
          <cell r="G1359" t="str">
            <v>Elect Maint &amp; Constr Framingham</v>
          </cell>
          <cell r="H1359" t="str">
            <v>120</v>
          </cell>
          <cell r="I1359" t="str">
            <v>CB</v>
          </cell>
          <cell r="K1359">
            <v>761744.6</v>
          </cell>
          <cell r="M1359">
            <v>417879.85</v>
          </cell>
        </row>
        <row r="1360">
          <cell r="A1360" t="str">
            <v>CAP</v>
          </cell>
          <cell r="B1360" t="str">
            <v>Driscoll,Daniel C</v>
          </cell>
          <cell r="C1360">
            <v>16725</v>
          </cell>
          <cell r="D1360" t="str">
            <v>16725</v>
          </cell>
          <cell r="E1360" t="str">
            <v>Elect Maint &amp; Constr Framingham</v>
          </cell>
          <cell r="F1360" t="str">
            <v>Electric Operations</v>
          </cell>
          <cell r="G1360" t="str">
            <v>Elect Maint &amp; Constr Framingham</v>
          </cell>
          <cell r="H1360" t="str">
            <v>120</v>
          </cell>
          <cell r="I1360" t="str">
            <v>CB</v>
          </cell>
          <cell r="L1360">
            <v>579484.71</v>
          </cell>
          <cell r="M1360">
            <v>28.47</v>
          </cell>
        </row>
        <row r="1361">
          <cell r="A1361" t="str">
            <v>CAP</v>
          </cell>
          <cell r="B1361" t="str">
            <v>Driscoll,Daniel C</v>
          </cell>
          <cell r="C1361">
            <v>16725</v>
          </cell>
          <cell r="D1361" t="str">
            <v>16725</v>
          </cell>
          <cell r="E1361" t="str">
            <v>Customer Operations Framingham</v>
          </cell>
          <cell r="F1361" t="str">
            <v>Electric Operations</v>
          </cell>
          <cell r="G1361" t="str">
            <v>Elect Maint &amp; Constr Framingham</v>
          </cell>
          <cell r="H1361" t="str">
            <v>120</v>
          </cell>
          <cell r="I1361" t="str">
            <v>CI</v>
          </cell>
          <cell r="J1361">
            <v>58263.87</v>
          </cell>
          <cell r="M1361">
            <v>230.4</v>
          </cell>
        </row>
        <row r="1362">
          <cell r="A1362" t="str">
            <v>CAP</v>
          </cell>
          <cell r="B1362" t="str">
            <v>Driscoll,Daniel C</v>
          </cell>
          <cell r="C1362">
            <v>16725</v>
          </cell>
          <cell r="D1362" t="str">
            <v>16725</v>
          </cell>
          <cell r="E1362" t="str">
            <v>Distribution Operations Framingham</v>
          </cell>
          <cell r="F1362" t="str">
            <v>Electric Operations</v>
          </cell>
          <cell r="G1362" t="str">
            <v>Elect Maint &amp; Constr Framingham</v>
          </cell>
          <cell r="H1362" t="str">
            <v>120</v>
          </cell>
          <cell r="I1362" t="str">
            <v>CI</v>
          </cell>
          <cell r="K1362">
            <v>486170.16</v>
          </cell>
          <cell r="M1362">
            <v>40.590000000000003</v>
          </cell>
        </row>
        <row r="1363">
          <cell r="A1363" t="str">
            <v>CAP</v>
          </cell>
          <cell r="B1363" t="str">
            <v>Driscoll,Daniel C</v>
          </cell>
          <cell r="C1363">
            <v>16725</v>
          </cell>
          <cell r="D1363" t="str">
            <v>16725</v>
          </cell>
          <cell r="E1363" t="str">
            <v>Elect Maint &amp; Constr Framingham</v>
          </cell>
          <cell r="F1363" t="str">
            <v>Electric Operations</v>
          </cell>
          <cell r="G1363" t="str">
            <v>Elect Maint &amp; Constr Framingham</v>
          </cell>
          <cell r="H1363" t="str">
            <v>120</v>
          </cell>
          <cell r="I1363" t="str">
            <v>CI</v>
          </cell>
          <cell r="L1363">
            <v>1517301.21</v>
          </cell>
          <cell r="M1363">
            <v>100335.34</v>
          </cell>
        </row>
        <row r="1364">
          <cell r="A1364" t="str">
            <v>CAP</v>
          </cell>
          <cell r="B1364" t="str">
            <v>Driscoll,Daniel C</v>
          </cell>
          <cell r="C1364">
            <v>16725</v>
          </cell>
          <cell r="D1364" t="str">
            <v>16725</v>
          </cell>
          <cell r="E1364" t="str">
            <v>Customer Operations Framingham</v>
          </cell>
          <cell r="F1364" t="str">
            <v>Electric Operations</v>
          </cell>
          <cell r="G1364" t="str">
            <v>Elect Maint &amp; Constr Framingham</v>
          </cell>
          <cell r="H1364" t="str">
            <v>120</v>
          </cell>
          <cell r="I1364" t="str">
            <v>CL</v>
          </cell>
          <cell r="J1364">
            <v>931672.16</v>
          </cell>
        </row>
        <row r="1365">
          <cell r="A1365" t="str">
            <v>CAP</v>
          </cell>
          <cell r="B1365" t="str">
            <v>Driscoll,Daniel C</v>
          </cell>
          <cell r="C1365">
            <v>16725</v>
          </cell>
          <cell r="D1365" t="str">
            <v>16725</v>
          </cell>
          <cell r="E1365" t="str">
            <v>Distribution Operations Framingham</v>
          </cell>
          <cell r="F1365" t="str">
            <v>Electric Operations</v>
          </cell>
          <cell r="G1365" t="str">
            <v>Elect Maint &amp; Constr Framingham</v>
          </cell>
          <cell r="H1365" t="str">
            <v>120</v>
          </cell>
          <cell r="I1365" t="str">
            <v>CL</v>
          </cell>
          <cell r="K1365">
            <v>1758387.41</v>
          </cell>
        </row>
        <row r="1366">
          <cell r="A1366" t="str">
            <v>CAP</v>
          </cell>
          <cell r="B1366" t="str">
            <v>Driscoll,Daniel C</v>
          </cell>
          <cell r="C1366">
            <v>16725</v>
          </cell>
          <cell r="D1366" t="str">
            <v>16725</v>
          </cell>
          <cell r="E1366" t="str">
            <v>Elect Maint &amp; Constr Framingham</v>
          </cell>
          <cell r="F1366" t="str">
            <v>Electric Operations</v>
          </cell>
          <cell r="G1366" t="str">
            <v>Elect Maint &amp; Constr Framingham</v>
          </cell>
          <cell r="H1366" t="str">
            <v>120</v>
          </cell>
          <cell r="I1366" t="str">
            <v>CL</v>
          </cell>
          <cell r="L1366">
            <v>1326338.54</v>
          </cell>
        </row>
        <row r="1367">
          <cell r="A1367" t="str">
            <v>CAP</v>
          </cell>
          <cell r="B1367" t="str">
            <v>Driscoll,Daniel C</v>
          </cell>
          <cell r="C1367">
            <v>16725</v>
          </cell>
          <cell r="D1367" t="str">
            <v>16725</v>
          </cell>
          <cell r="E1367" t="str">
            <v>Customer Operations Framingham</v>
          </cell>
          <cell r="F1367" t="str">
            <v>Electric Operations</v>
          </cell>
          <cell r="G1367" t="str">
            <v>Elect Maint &amp; Constr Framingham</v>
          </cell>
          <cell r="H1367" t="str">
            <v>120</v>
          </cell>
          <cell r="I1367" t="str">
            <v>CM</v>
          </cell>
          <cell r="J1367">
            <v>1080629.78</v>
          </cell>
        </row>
        <row r="1368">
          <cell r="A1368" t="str">
            <v>CAP</v>
          </cell>
          <cell r="B1368" t="str">
            <v>Driscoll,Daniel C</v>
          </cell>
          <cell r="C1368">
            <v>16725</v>
          </cell>
          <cell r="D1368" t="str">
            <v>16725</v>
          </cell>
          <cell r="E1368" t="str">
            <v>Distribution Operations Framingham</v>
          </cell>
          <cell r="F1368" t="str">
            <v>Electric Operations</v>
          </cell>
          <cell r="G1368" t="str">
            <v>Elect Maint &amp; Constr Framingham</v>
          </cell>
          <cell r="H1368" t="str">
            <v>120</v>
          </cell>
          <cell r="I1368" t="str">
            <v>CM</v>
          </cell>
          <cell r="K1368">
            <v>1975293.84</v>
          </cell>
        </row>
        <row r="1369">
          <cell r="A1369" t="str">
            <v>CAP</v>
          </cell>
          <cell r="B1369" t="str">
            <v>Driscoll,Daniel C</v>
          </cell>
          <cell r="C1369">
            <v>16725</v>
          </cell>
          <cell r="D1369" t="str">
            <v>16725</v>
          </cell>
          <cell r="E1369" t="str">
            <v>Elect Maint &amp; Constr Framingham</v>
          </cell>
          <cell r="F1369" t="str">
            <v>Electric Operations</v>
          </cell>
          <cell r="G1369" t="str">
            <v>Elect Maint &amp; Constr Framingham</v>
          </cell>
          <cell r="H1369" t="str">
            <v>120</v>
          </cell>
          <cell r="I1369" t="str">
            <v>CM</v>
          </cell>
          <cell r="L1369">
            <v>2293984.42</v>
          </cell>
        </row>
        <row r="1370">
          <cell r="A1370" t="str">
            <v>CAP</v>
          </cell>
          <cell r="B1370" t="str">
            <v>Driscoll,Daniel C</v>
          </cell>
          <cell r="C1370">
            <v>16725</v>
          </cell>
          <cell r="D1370" t="str">
            <v>16725</v>
          </cell>
          <cell r="E1370" t="str">
            <v>Customer Operations Framingham</v>
          </cell>
          <cell r="F1370" t="str">
            <v>Electric Operations</v>
          </cell>
          <cell r="G1370" t="str">
            <v>Elect Maint &amp; Constr Framingham</v>
          </cell>
          <cell r="H1370" t="str">
            <v>120</v>
          </cell>
          <cell r="I1370" t="str">
            <v>CO</v>
          </cell>
          <cell r="J1370">
            <v>-123435</v>
          </cell>
        </row>
        <row r="1371">
          <cell r="A1371" t="str">
            <v>CAP</v>
          </cell>
          <cell r="B1371" t="str">
            <v>Driscoll,Daniel C</v>
          </cell>
          <cell r="C1371">
            <v>16725</v>
          </cell>
          <cell r="D1371" t="str">
            <v>16725</v>
          </cell>
          <cell r="E1371" t="str">
            <v>Distribution Operations Framingham</v>
          </cell>
          <cell r="F1371" t="str">
            <v>Electric Operations</v>
          </cell>
          <cell r="G1371" t="str">
            <v>Elect Maint &amp; Constr Framingham</v>
          </cell>
          <cell r="H1371" t="str">
            <v>120</v>
          </cell>
          <cell r="I1371" t="str">
            <v>CO</v>
          </cell>
          <cell r="K1371">
            <v>5500888.7999999998</v>
          </cell>
          <cell r="M1371">
            <v>30.9</v>
          </cell>
        </row>
        <row r="1372">
          <cell r="A1372" t="str">
            <v>CAP</v>
          </cell>
          <cell r="B1372" t="str">
            <v>Driscoll,Daniel C</v>
          </cell>
          <cell r="C1372">
            <v>16725</v>
          </cell>
          <cell r="D1372" t="str">
            <v>16725</v>
          </cell>
          <cell r="E1372" t="str">
            <v>Elect Maint &amp; Constr Framingham</v>
          </cell>
          <cell r="F1372" t="str">
            <v>Electric Operations</v>
          </cell>
          <cell r="G1372" t="str">
            <v>Elect Maint &amp; Constr Framingham</v>
          </cell>
          <cell r="H1372" t="str">
            <v>120</v>
          </cell>
          <cell r="I1372" t="str">
            <v>CO</v>
          </cell>
          <cell r="L1372">
            <v>-403235.86</v>
          </cell>
        </row>
        <row r="1373">
          <cell r="A1373" t="str">
            <v>CAP</v>
          </cell>
          <cell r="B1373" t="str">
            <v>Driscoll,Daniel C</v>
          </cell>
          <cell r="C1373">
            <v>16725</v>
          </cell>
          <cell r="D1373" t="str">
            <v>16725</v>
          </cell>
          <cell r="E1373" t="str">
            <v>Customer Operations Framingham</v>
          </cell>
          <cell r="F1373" t="str">
            <v>Electric Operations</v>
          </cell>
          <cell r="G1373" t="str">
            <v>Elect Maint &amp; Constr Framingham</v>
          </cell>
          <cell r="H1373" t="str">
            <v>120</v>
          </cell>
          <cell r="I1373" t="str">
            <v>CT</v>
          </cell>
          <cell r="J1373">
            <v>440119.12</v>
          </cell>
        </row>
        <row r="1374">
          <cell r="A1374" t="str">
            <v>CAP</v>
          </cell>
          <cell r="B1374" t="str">
            <v>Driscoll,Daniel C</v>
          </cell>
          <cell r="C1374">
            <v>16725</v>
          </cell>
          <cell r="D1374" t="str">
            <v>16725</v>
          </cell>
          <cell r="E1374" t="str">
            <v>Distribution Operations Framingham</v>
          </cell>
          <cell r="F1374" t="str">
            <v>Electric Operations</v>
          </cell>
          <cell r="G1374" t="str">
            <v>Elect Maint &amp; Constr Framingham</v>
          </cell>
          <cell r="H1374" t="str">
            <v>120</v>
          </cell>
          <cell r="I1374" t="str">
            <v>CT</v>
          </cell>
          <cell r="K1374">
            <v>841019.6</v>
          </cell>
        </row>
        <row r="1375">
          <cell r="A1375" t="str">
            <v>CAP</v>
          </cell>
          <cell r="B1375" t="str">
            <v>Driscoll,Daniel C</v>
          </cell>
          <cell r="C1375">
            <v>16725</v>
          </cell>
          <cell r="D1375" t="str">
            <v>16725</v>
          </cell>
          <cell r="E1375" t="str">
            <v>Elect Maint &amp; Constr Framingham</v>
          </cell>
          <cell r="F1375" t="str">
            <v>Electric Operations</v>
          </cell>
          <cell r="G1375" t="str">
            <v>Elect Maint &amp; Constr Framingham</v>
          </cell>
          <cell r="H1375" t="str">
            <v>120</v>
          </cell>
          <cell r="I1375" t="str">
            <v>CT</v>
          </cell>
          <cell r="L1375">
            <v>718342.27</v>
          </cell>
        </row>
        <row r="1376">
          <cell r="A1376" t="str">
            <v>O&amp;M</v>
          </cell>
          <cell r="B1376" t="str">
            <v>Driscoll,Daniel C</v>
          </cell>
          <cell r="C1376">
            <v>16725</v>
          </cell>
          <cell r="D1376" t="str">
            <v>16725</v>
          </cell>
          <cell r="E1376" t="str">
            <v>Customer Operations Framingham</v>
          </cell>
          <cell r="F1376" t="str">
            <v>Electric Operations</v>
          </cell>
          <cell r="G1376" t="str">
            <v>Elect Maint &amp; Constr Framingham</v>
          </cell>
          <cell r="H1376" t="str">
            <v>120</v>
          </cell>
          <cell r="I1376" t="str">
            <v>IT</v>
          </cell>
          <cell r="J1376">
            <v>281538.62</v>
          </cell>
          <cell r="K1376">
            <v>513064.62</v>
          </cell>
          <cell r="M1376">
            <v>0</v>
          </cell>
        </row>
        <row r="1377">
          <cell r="A1377" t="str">
            <v>O&amp;M</v>
          </cell>
          <cell r="B1377" t="str">
            <v>Driscoll,Daniel C</v>
          </cell>
          <cell r="C1377">
            <v>16725</v>
          </cell>
          <cell r="D1377" t="str">
            <v>16725</v>
          </cell>
          <cell r="E1377" t="str">
            <v>Elect Maint &amp; Constr Framingham</v>
          </cell>
          <cell r="F1377" t="str">
            <v>Electric Operations</v>
          </cell>
          <cell r="G1377" t="str">
            <v>Elect Maint &amp; Constr Framingham</v>
          </cell>
          <cell r="H1377" t="str">
            <v>120</v>
          </cell>
          <cell r="I1377" t="str">
            <v>IT</v>
          </cell>
          <cell r="L1377">
            <v>550652.53</v>
          </cell>
          <cell r="M1377">
            <v>0</v>
          </cell>
        </row>
        <row r="1378">
          <cell r="A1378" t="str">
            <v>O&amp;M</v>
          </cell>
          <cell r="B1378" t="str">
            <v>Driscoll,Daniel C</v>
          </cell>
          <cell r="C1378">
            <v>16725</v>
          </cell>
          <cell r="D1378" t="str">
            <v>16725</v>
          </cell>
          <cell r="E1378" t="str">
            <v>Customer Operations Framingham</v>
          </cell>
          <cell r="F1378" t="str">
            <v>Electric Operations</v>
          </cell>
          <cell r="G1378" t="str">
            <v>Elect Maint &amp; Constr Framingham</v>
          </cell>
          <cell r="H1378" t="str">
            <v>120</v>
          </cell>
          <cell r="I1378" t="str">
            <v>LT</v>
          </cell>
          <cell r="J1378">
            <v>1275496.6399999999</v>
          </cell>
          <cell r="K1378">
            <v>2241109.79</v>
          </cell>
          <cell r="M1378">
            <v>2065.15</v>
          </cell>
        </row>
        <row r="1379">
          <cell r="A1379" t="str">
            <v>O&amp;M</v>
          </cell>
          <cell r="B1379" t="str">
            <v>Driscoll,Daniel C</v>
          </cell>
          <cell r="C1379">
            <v>16725</v>
          </cell>
          <cell r="D1379" t="str">
            <v>16725</v>
          </cell>
          <cell r="E1379" t="str">
            <v>Elect Maint &amp; Constr Framingham</v>
          </cell>
          <cell r="F1379" t="str">
            <v>Electric Operations</v>
          </cell>
          <cell r="G1379" t="str">
            <v>Elect Maint &amp; Constr Framingham</v>
          </cell>
          <cell r="H1379" t="str">
            <v>120</v>
          </cell>
          <cell r="I1379" t="str">
            <v>LT</v>
          </cell>
          <cell r="L1379">
            <v>1953421.91</v>
          </cell>
          <cell r="M1379">
            <v>27889.75</v>
          </cell>
        </row>
        <row r="1380">
          <cell r="A1380" t="str">
            <v>O&amp;M</v>
          </cell>
          <cell r="B1380" t="str">
            <v>Driscoll,Daniel C</v>
          </cell>
          <cell r="C1380">
            <v>16725</v>
          </cell>
          <cell r="D1380" t="str">
            <v>16725</v>
          </cell>
          <cell r="E1380" t="str">
            <v>Customer Operations Framingham</v>
          </cell>
          <cell r="F1380" t="str">
            <v>Electric Operations</v>
          </cell>
          <cell r="G1380" t="str">
            <v>Elect Maint &amp; Constr Framingham</v>
          </cell>
          <cell r="H1380" t="str">
            <v>120</v>
          </cell>
          <cell r="I1380" t="str">
            <v>MT</v>
          </cell>
          <cell r="J1380">
            <v>189094.28</v>
          </cell>
          <cell r="K1380">
            <v>332753.09000000003</v>
          </cell>
        </row>
        <row r="1381">
          <cell r="A1381" t="str">
            <v>O&amp;M</v>
          </cell>
          <cell r="B1381" t="str">
            <v>Driscoll,Daniel C</v>
          </cell>
          <cell r="C1381">
            <v>16725</v>
          </cell>
          <cell r="D1381" t="str">
            <v>16725</v>
          </cell>
          <cell r="E1381" t="str">
            <v>Elect Maint &amp; Constr Framingham</v>
          </cell>
          <cell r="F1381" t="str">
            <v>Electric Operations</v>
          </cell>
          <cell r="G1381" t="str">
            <v>Elect Maint &amp; Constr Framingham</v>
          </cell>
          <cell r="H1381" t="str">
            <v>120</v>
          </cell>
          <cell r="I1381" t="str">
            <v>MT</v>
          </cell>
          <cell r="L1381">
            <v>373543.2</v>
          </cell>
          <cell r="M1381">
            <v>-4111.1099999999997</v>
          </cell>
        </row>
        <row r="1382">
          <cell r="A1382" t="str">
            <v>O&amp;M</v>
          </cell>
          <cell r="B1382" t="str">
            <v>Driscoll,Daniel C</v>
          </cell>
          <cell r="C1382">
            <v>16725</v>
          </cell>
          <cell r="D1382" t="str">
            <v>16725</v>
          </cell>
          <cell r="E1382" t="str">
            <v>Customer Operations Framingham</v>
          </cell>
          <cell r="F1382" t="str">
            <v>Electric Operations</v>
          </cell>
          <cell r="G1382" t="str">
            <v>Elect Maint &amp; Constr Framingham</v>
          </cell>
          <cell r="H1382" t="str">
            <v>120</v>
          </cell>
          <cell r="I1382" t="str">
            <v>OT</v>
          </cell>
          <cell r="J1382">
            <v>795581.67</v>
          </cell>
          <cell r="K1382">
            <v>662529.68999999994</v>
          </cell>
        </row>
        <row r="1383">
          <cell r="A1383" t="str">
            <v>O&amp;M</v>
          </cell>
          <cell r="B1383" t="str">
            <v>Driscoll,Daniel C</v>
          </cell>
          <cell r="C1383">
            <v>16725</v>
          </cell>
          <cell r="D1383" t="str">
            <v>16725</v>
          </cell>
          <cell r="E1383" t="str">
            <v>Elect Maint &amp; Constr Framingham</v>
          </cell>
          <cell r="F1383" t="str">
            <v>Electric Operations</v>
          </cell>
          <cell r="G1383" t="str">
            <v>Elect Maint &amp; Constr Framingham</v>
          </cell>
          <cell r="H1383" t="str">
            <v>120</v>
          </cell>
          <cell r="I1383" t="str">
            <v>OT</v>
          </cell>
          <cell r="L1383">
            <v>595796.77</v>
          </cell>
        </row>
        <row r="1384">
          <cell r="A1384" t="str">
            <v>O&amp;M</v>
          </cell>
          <cell r="B1384" t="str">
            <v>Driscoll,Daniel C</v>
          </cell>
          <cell r="C1384">
            <v>16725</v>
          </cell>
          <cell r="D1384" t="str">
            <v>16725</v>
          </cell>
          <cell r="E1384" t="str">
            <v>Customer Operations Framingham</v>
          </cell>
          <cell r="F1384" t="str">
            <v>Electric Operations</v>
          </cell>
          <cell r="G1384" t="str">
            <v>Elect Maint &amp; Constr Framingham</v>
          </cell>
          <cell r="H1384" t="str">
            <v>120</v>
          </cell>
          <cell r="I1384" t="str">
            <v>TT</v>
          </cell>
          <cell r="J1384">
            <v>136922.82999999999</v>
          </cell>
          <cell r="K1384">
            <v>762388.06</v>
          </cell>
          <cell r="M1384">
            <v>-5917.88</v>
          </cell>
        </row>
        <row r="1385">
          <cell r="A1385" t="str">
            <v>O&amp;M</v>
          </cell>
          <cell r="B1385" t="str">
            <v>Driscoll,Daniel C</v>
          </cell>
          <cell r="C1385">
            <v>16725</v>
          </cell>
          <cell r="D1385" t="str">
            <v>16725</v>
          </cell>
          <cell r="E1385" t="str">
            <v>Elect Maint &amp; Constr Framingham</v>
          </cell>
          <cell r="F1385" t="str">
            <v>Electric Operations</v>
          </cell>
          <cell r="G1385" t="str">
            <v>Elect Maint &amp; Constr Framingham</v>
          </cell>
          <cell r="H1385" t="str">
            <v>120</v>
          </cell>
          <cell r="I1385" t="str">
            <v>TT</v>
          </cell>
          <cell r="L1385">
            <v>538322.55000000005</v>
          </cell>
          <cell r="M1385">
            <v>85788.68</v>
          </cell>
        </row>
        <row r="1386">
          <cell r="A1386" t="str">
            <v>O&amp;M</v>
          </cell>
          <cell r="C1386">
            <v>16730</v>
          </cell>
          <cell r="D1386" t="str">
            <v>16730</v>
          </cell>
          <cell r="E1386" t="str">
            <v>T9 - Customer Ops Fram, Walp</v>
          </cell>
          <cell r="H1386" t="str">
            <v>120</v>
          </cell>
          <cell r="I1386" t="str">
            <v>BT</v>
          </cell>
          <cell r="J1386">
            <v>36395.61</v>
          </cell>
        </row>
        <row r="1387">
          <cell r="A1387" t="str">
            <v>CAP</v>
          </cell>
          <cell r="C1387">
            <v>16730</v>
          </cell>
          <cell r="D1387" t="str">
            <v>16730</v>
          </cell>
          <cell r="E1387" t="str">
            <v>T9 - Customer Ops Fram, Walp</v>
          </cell>
          <cell r="H1387" t="str">
            <v>120</v>
          </cell>
          <cell r="I1387" t="str">
            <v>CB</v>
          </cell>
          <cell r="J1387">
            <v>72549.070000000007</v>
          </cell>
          <cell r="M1387">
            <v>533398.12</v>
          </cell>
        </row>
        <row r="1388">
          <cell r="A1388" t="str">
            <v>CAP</v>
          </cell>
          <cell r="C1388">
            <v>16730</v>
          </cell>
          <cell r="D1388" t="str">
            <v>16730</v>
          </cell>
          <cell r="E1388" t="str">
            <v>T9 - Customer Ops Fram, Walp</v>
          </cell>
          <cell r="H1388" t="str">
            <v>120</v>
          </cell>
          <cell r="I1388" t="str">
            <v>CI</v>
          </cell>
          <cell r="J1388">
            <v>56398.3</v>
          </cell>
          <cell r="K1388">
            <v>1866.76</v>
          </cell>
          <cell r="L1388">
            <v>0</v>
          </cell>
        </row>
        <row r="1389">
          <cell r="A1389" t="str">
            <v>CAP</v>
          </cell>
          <cell r="C1389">
            <v>16730</v>
          </cell>
          <cell r="D1389" t="str">
            <v>16730</v>
          </cell>
          <cell r="E1389" t="str">
            <v>T9 - Customer Ops Fram, Walp</v>
          </cell>
          <cell r="H1389" t="str">
            <v>120</v>
          </cell>
          <cell r="I1389" t="str">
            <v>CL</v>
          </cell>
          <cell r="J1389">
            <v>166258.84</v>
          </cell>
        </row>
        <row r="1390">
          <cell r="A1390" t="str">
            <v>CAP</v>
          </cell>
          <cell r="C1390">
            <v>16730</v>
          </cell>
          <cell r="D1390" t="str">
            <v>16730</v>
          </cell>
          <cell r="E1390" t="str">
            <v>T9 - Customer Ops Fram, Walp</v>
          </cell>
          <cell r="H1390" t="str">
            <v>120</v>
          </cell>
          <cell r="I1390" t="str">
            <v>CM</v>
          </cell>
          <cell r="J1390">
            <v>449042.93</v>
          </cell>
          <cell r="K1390">
            <v>768.26</v>
          </cell>
          <cell r="L1390">
            <v>873.67</v>
          </cell>
        </row>
        <row r="1391">
          <cell r="A1391" t="str">
            <v>CAP</v>
          </cell>
          <cell r="C1391">
            <v>16730</v>
          </cell>
          <cell r="D1391" t="str">
            <v>16730</v>
          </cell>
          <cell r="E1391" t="str">
            <v>T9 - Customer Ops Fram, Walp</v>
          </cell>
          <cell r="H1391" t="str">
            <v>120</v>
          </cell>
          <cell r="I1391" t="str">
            <v>CO</v>
          </cell>
          <cell r="J1391">
            <v>-1865</v>
          </cell>
        </row>
        <row r="1392">
          <cell r="A1392" t="str">
            <v>CAP</v>
          </cell>
          <cell r="C1392">
            <v>16730</v>
          </cell>
          <cell r="D1392" t="str">
            <v>16730</v>
          </cell>
          <cell r="E1392" t="str">
            <v>T9 - Customer Ops Fram, Walp</v>
          </cell>
          <cell r="H1392" t="str">
            <v>120</v>
          </cell>
          <cell r="I1392" t="str">
            <v>CT</v>
          </cell>
          <cell r="J1392">
            <v>65036.97</v>
          </cell>
          <cell r="K1392">
            <v>0</v>
          </cell>
        </row>
        <row r="1393">
          <cell r="A1393" t="str">
            <v>O&amp;M</v>
          </cell>
          <cell r="C1393">
            <v>16730</v>
          </cell>
          <cell r="D1393" t="str">
            <v>16730</v>
          </cell>
          <cell r="E1393" t="str">
            <v>T9 - Customer Ops Fram, Walp</v>
          </cell>
          <cell r="H1393" t="str">
            <v>120</v>
          </cell>
          <cell r="I1393" t="str">
            <v>IT</v>
          </cell>
          <cell r="J1393">
            <v>12371.13</v>
          </cell>
          <cell r="K1393">
            <v>-9.48</v>
          </cell>
          <cell r="L1393">
            <v>385.81</v>
          </cell>
          <cell r="M1393">
            <v>0</v>
          </cell>
        </row>
        <row r="1394">
          <cell r="A1394" t="str">
            <v>O&amp;M</v>
          </cell>
          <cell r="C1394">
            <v>16730</v>
          </cell>
          <cell r="D1394" t="str">
            <v>16730</v>
          </cell>
          <cell r="E1394" t="str">
            <v>T9 - Customer Ops Fram, Walp</v>
          </cell>
          <cell r="H1394" t="str">
            <v>120</v>
          </cell>
          <cell r="I1394" t="str">
            <v>LT</v>
          </cell>
          <cell r="J1394">
            <v>106382.7</v>
          </cell>
          <cell r="M1394">
            <v>54777.61</v>
          </cell>
        </row>
        <row r="1395">
          <cell r="A1395" t="str">
            <v>O&amp;M</v>
          </cell>
          <cell r="C1395">
            <v>16730</v>
          </cell>
          <cell r="D1395" t="str">
            <v>16730</v>
          </cell>
          <cell r="E1395" t="str">
            <v>T9 - Customer Ops Fram, Walp</v>
          </cell>
          <cell r="H1395" t="str">
            <v>120</v>
          </cell>
          <cell r="I1395" t="str">
            <v>MT</v>
          </cell>
          <cell r="J1395">
            <v>227412.82</v>
          </cell>
          <cell r="K1395">
            <v>-8394.2900000000009</v>
          </cell>
          <cell r="L1395">
            <v>14124.57</v>
          </cell>
        </row>
        <row r="1396">
          <cell r="A1396" t="str">
            <v>O&amp;M</v>
          </cell>
          <cell r="C1396">
            <v>16730</v>
          </cell>
          <cell r="D1396" t="str">
            <v>16730</v>
          </cell>
          <cell r="E1396" t="str">
            <v>T9 - Customer Ops Fram, Walp</v>
          </cell>
          <cell r="H1396" t="str">
            <v>120</v>
          </cell>
          <cell r="I1396" t="str">
            <v>OT</v>
          </cell>
          <cell r="J1396">
            <v>4582.3</v>
          </cell>
          <cell r="K1396">
            <v>44.82</v>
          </cell>
          <cell r="M1396">
            <v>1226.3900000000001</v>
          </cell>
        </row>
        <row r="1397">
          <cell r="A1397" t="str">
            <v>O&amp;M</v>
          </cell>
          <cell r="C1397">
            <v>16730</v>
          </cell>
          <cell r="D1397" t="str">
            <v>16730</v>
          </cell>
          <cell r="E1397" t="str">
            <v>T9 - Customer Ops Fram, Walp</v>
          </cell>
          <cell r="H1397" t="str">
            <v>120</v>
          </cell>
          <cell r="I1397" t="str">
            <v>TT</v>
          </cell>
          <cell r="J1397">
            <v>3117.45</v>
          </cell>
          <cell r="M1397">
            <v>2783.75</v>
          </cell>
        </row>
        <row r="1398">
          <cell r="A1398" t="str">
            <v>O&amp;M</v>
          </cell>
          <cell r="B1398" t="str">
            <v>Driscoll,Daniel C</v>
          </cell>
          <cell r="C1398">
            <v>16735</v>
          </cell>
          <cell r="D1398" t="str">
            <v>16735</v>
          </cell>
          <cell r="E1398" t="str">
            <v>Customer Operations Walpole</v>
          </cell>
          <cell r="F1398" t="str">
            <v>Electric Operations</v>
          </cell>
          <cell r="G1398" t="str">
            <v>Elect Maint &amp; Constr Walpole</v>
          </cell>
          <cell r="H1398" t="str">
            <v>120</v>
          </cell>
          <cell r="I1398" t="str">
            <v>BT</v>
          </cell>
          <cell r="J1398">
            <v>551029.27</v>
          </cell>
          <cell r="K1398">
            <v>768521.94</v>
          </cell>
          <cell r="M1398">
            <v>150.66</v>
          </cell>
        </row>
        <row r="1399">
          <cell r="A1399" t="str">
            <v>O&amp;M</v>
          </cell>
          <cell r="B1399" t="str">
            <v>Driscoll,Daniel C</v>
          </cell>
          <cell r="C1399">
            <v>16735</v>
          </cell>
          <cell r="D1399" t="str">
            <v>16735</v>
          </cell>
          <cell r="E1399" t="str">
            <v>Elect Maint &amp; Constr Walpole</v>
          </cell>
          <cell r="F1399" t="str">
            <v>Electric Operations</v>
          </cell>
          <cell r="G1399" t="str">
            <v>Elect Maint &amp; Constr Walpole</v>
          </cell>
          <cell r="H1399" t="str">
            <v>120</v>
          </cell>
          <cell r="I1399" t="str">
            <v>BT</v>
          </cell>
          <cell r="L1399">
            <v>617239.66</v>
          </cell>
        </row>
        <row r="1400">
          <cell r="A1400" t="str">
            <v>CAP</v>
          </cell>
          <cell r="B1400" t="str">
            <v>Driscoll,Daniel C</v>
          </cell>
          <cell r="C1400">
            <v>16735</v>
          </cell>
          <cell r="D1400" t="str">
            <v>16735</v>
          </cell>
          <cell r="E1400" t="str">
            <v>Customer Operations Walpole</v>
          </cell>
          <cell r="F1400" t="str">
            <v>Electric Operations</v>
          </cell>
          <cell r="G1400" t="str">
            <v>Elect Maint &amp; Constr Walpole</v>
          </cell>
          <cell r="H1400" t="str">
            <v>120</v>
          </cell>
          <cell r="I1400" t="str">
            <v>CB</v>
          </cell>
          <cell r="J1400">
            <v>236460.45</v>
          </cell>
          <cell r="K1400">
            <v>537308.48</v>
          </cell>
        </row>
        <row r="1401">
          <cell r="A1401" t="str">
            <v>CAP</v>
          </cell>
          <cell r="B1401" t="str">
            <v>Driscoll,Daniel C</v>
          </cell>
          <cell r="C1401">
            <v>16735</v>
          </cell>
          <cell r="D1401" t="str">
            <v>16735</v>
          </cell>
          <cell r="E1401" t="str">
            <v>Elect Maint &amp; Constr Walpole</v>
          </cell>
          <cell r="F1401" t="str">
            <v>Electric Operations</v>
          </cell>
          <cell r="G1401" t="str">
            <v>Elect Maint &amp; Constr Walpole</v>
          </cell>
          <cell r="H1401" t="str">
            <v>120</v>
          </cell>
          <cell r="I1401" t="str">
            <v>CB</v>
          </cell>
          <cell r="L1401">
            <v>486706.48</v>
          </cell>
        </row>
        <row r="1402">
          <cell r="A1402" t="str">
            <v>CAP</v>
          </cell>
          <cell r="B1402" t="str">
            <v>Driscoll,Daniel C</v>
          </cell>
          <cell r="C1402">
            <v>16735</v>
          </cell>
          <cell r="D1402" t="str">
            <v>16735</v>
          </cell>
          <cell r="E1402" t="str">
            <v>Customer Operations Walpole</v>
          </cell>
          <cell r="F1402" t="str">
            <v>Electric Operations</v>
          </cell>
          <cell r="G1402" t="str">
            <v>Elect Maint &amp; Constr Walpole</v>
          </cell>
          <cell r="H1402" t="str">
            <v>120</v>
          </cell>
          <cell r="I1402" t="str">
            <v>CI</v>
          </cell>
          <cell r="J1402">
            <v>211652.64</v>
          </cell>
          <cell r="K1402">
            <v>827382.03</v>
          </cell>
          <cell r="M1402">
            <v>128746.3</v>
          </cell>
        </row>
        <row r="1403">
          <cell r="A1403" t="str">
            <v>CAP</v>
          </cell>
          <cell r="B1403" t="str">
            <v>Driscoll,Daniel C</v>
          </cell>
          <cell r="C1403">
            <v>16735</v>
          </cell>
          <cell r="D1403" t="str">
            <v>16735</v>
          </cell>
          <cell r="E1403" t="str">
            <v>Elect Maint &amp; Constr Walpole</v>
          </cell>
          <cell r="F1403" t="str">
            <v>Electric Operations</v>
          </cell>
          <cell r="G1403" t="str">
            <v>Elect Maint &amp; Constr Walpole</v>
          </cell>
          <cell r="H1403" t="str">
            <v>120</v>
          </cell>
          <cell r="I1403" t="str">
            <v>CI</v>
          </cell>
          <cell r="L1403">
            <v>1117315.46</v>
          </cell>
          <cell r="M1403">
            <v>0</v>
          </cell>
        </row>
        <row r="1404">
          <cell r="A1404" t="str">
            <v>CAP</v>
          </cell>
          <cell r="B1404" t="str">
            <v>Driscoll,Daniel C</v>
          </cell>
          <cell r="C1404">
            <v>16735</v>
          </cell>
          <cell r="D1404" t="str">
            <v>16735</v>
          </cell>
          <cell r="E1404" t="str">
            <v>Customer Operations Walpole</v>
          </cell>
          <cell r="F1404" t="str">
            <v>Electric Operations</v>
          </cell>
          <cell r="G1404" t="str">
            <v>Elect Maint &amp; Constr Walpole</v>
          </cell>
          <cell r="H1404" t="str">
            <v>120</v>
          </cell>
          <cell r="I1404" t="str">
            <v>CL</v>
          </cell>
          <cell r="J1404">
            <v>539901.07999999996</v>
          </cell>
          <cell r="K1404">
            <v>1237158.6399999999</v>
          </cell>
        </row>
        <row r="1405">
          <cell r="A1405" t="str">
            <v>CAP</v>
          </cell>
          <cell r="B1405" t="str">
            <v>Driscoll,Daniel C</v>
          </cell>
          <cell r="C1405">
            <v>16735</v>
          </cell>
          <cell r="D1405" t="str">
            <v>16735</v>
          </cell>
          <cell r="E1405" t="str">
            <v>Elect Maint &amp; Constr Walpole</v>
          </cell>
          <cell r="F1405" t="str">
            <v>Electric Operations</v>
          </cell>
          <cell r="G1405" t="str">
            <v>Elect Maint &amp; Constr Walpole</v>
          </cell>
          <cell r="H1405" t="str">
            <v>120</v>
          </cell>
          <cell r="I1405" t="str">
            <v>CL</v>
          </cell>
          <cell r="L1405">
            <v>1115066.8500000001</v>
          </cell>
        </row>
        <row r="1406">
          <cell r="A1406" t="str">
            <v>CAP</v>
          </cell>
          <cell r="B1406" t="str">
            <v>Driscoll,Daniel C</v>
          </cell>
          <cell r="C1406">
            <v>16735</v>
          </cell>
          <cell r="D1406" t="str">
            <v>16735</v>
          </cell>
          <cell r="E1406" t="str">
            <v>Customer Operations Walpole</v>
          </cell>
          <cell r="F1406" t="str">
            <v>Electric Operations</v>
          </cell>
          <cell r="G1406" t="str">
            <v>Elect Maint &amp; Constr Walpole</v>
          </cell>
          <cell r="H1406" t="str">
            <v>120</v>
          </cell>
          <cell r="I1406" t="str">
            <v>CM</v>
          </cell>
          <cell r="J1406">
            <v>974147.94</v>
          </cell>
          <cell r="K1406">
            <v>1749207.67</v>
          </cell>
        </row>
        <row r="1407">
          <cell r="A1407" t="str">
            <v>CAP</v>
          </cell>
          <cell r="B1407" t="str">
            <v>Driscoll,Daniel C</v>
          </cell>
          <cell r="C1407">
            <v>16735</v>
          </cell>
          <cell r="D1407" t="str">
            <v>16735</v>
          </cell>
          <cell r="E1407" t="str">
            <v>Elect Maint &amp; Constr Walpole</v>
          </cell>
          <cell r="F1407" t="str">
            <v>Electric Operations</v>
          </cell>
          <cell r="G1407" t="str">
            <v>Elect Maint &amp; Constr Walpole</v>
          </cell>
          <cell r="H1407" t="str">
            <v>120</v>
          </cell>
          <cell r="I1407" t="str">
            <v>CM</v>
          </cell>
          <cell r="L1407">
            <v>1774315.83</v>
          </cell>
          <cell r="M1407">
            <v>1968.63</v>
          </cell>
        </row>
        <row r="1408">
          <cell r="A1408" t="str">
            <v>CAP</v>
          </cell>
          <cell r="B1408" t="str">
            <v>Driscoll,Daniel C</v>
          </cell>
          <cell r="C1408">
            <v>16735</v>
          </cell>
          <cell r="D1408" t="str">
            <v>16735</v>
          </cell>
          <cell r="E1408" t="str">
            <v>Customer Operations Walpole</v>
          </cell>
          <cell r="F1408" t="str">
            <v>Electric Operations</v>
          </cell>
          <cell r="G1408" t="str">
            <v>Elect Maint &amp; Constr Walpole</v>
          </cell>
          <cell r="H1408" t="str">
            <v>120</v>
          </cell>
          <cell r="I1408" t="str">
            <v>CO</v>
          </cell>
          <cell r="J1408">
            <v>-100718.77</v>
          </cell>
          <cell r="K1408">
            <v>-357945.58</v>
          </cell>
        </row>
        <row r="1409">
          <cell r="A1409" t="str">
            <v>CAP</v>
          </cell>
          <cell r="B1409" t="str">
            <v>Driscoll,Daniel C</v>
          </cell>
          <cell r="C1409">
            <v>16735</v>
          </cell>
          <cell r="D1409" t="str">
            <v>16735</v>
          </cell>
          <cell r="E1409" t="str">
            <v>Elect Maint &amp; Constr Walpole</v>
          </cell>
          <cell r="F1409" t="str">
            <v>Electric Operations</v>
          </cell>
          <cell r="G1409" t="str">
            <v>Elect Maint &amp; Constr Walpole</v>
          </cell>
          <cell r="H1409" t="str">
            <v>120</v>
          </cell>
          <cell r="I1409" t="str">
            <v>CO</v>
          </cell>
          <cell r="L1409">
            <v>-390929.32</v>
          </cell>
        </row>
        <row r="1410">
          <cell r="A1410" t="str">
            <v>CAP</v>
          </cell>
          <cell r="B1410" t="str">
            <v>Driscoll,Daniel C</v>
          </cell>
          <cell r="C1410">
            <v>16735</v>
          </cell>
          <cell r="D1410" t="str">
            <v>16735</v>
          </cell>
          <cell r="E1410" t="str">
            <v>Customer Operations Walpole</v>
          </cell>
          <cell r="F1410" t="str">
            <v>Electric Operations</v>
          </cell>
          <cell r="G1410" t="str">
            <v>Elect Maint &amp; Constr Walpole</v>
          </cell>
          <cell r="H1410" t="str">
            <v>120</v>
          </cell>
          <cell r="I1410" t="str">
            <v>CT</v>
          </cell>
          <cell r="J1410">
            <v>174464.99</v>
          </cell>
          <cell r="K1410">
            <v>594943.77</v>
          </cell>
        </row>
        <row r="1411">
          <cell r="A1411" t="str">
            <v>CAP</v>
          </cell>
          <cell r="B1411" t="str">
            <v>Driscoll,Daniel C</v>
          </cell>
          <cell r="C1411">
            <v>16735</v>
          </cell>
          <cell r="D1411" t="str">
            <v>16735</v>
          </cell>
          <cell r="E1411" t="str">
            <v>Elect Maint &amp; Constr Walpole</v>
          </cell>
          <cell r="F1411" t="str">
            <v>Electric Operations</v>
          </cell>
          <cell r="G1411" t="str">
            <v>Elect Maint &amp; Constr Walpole</v>
          </cell>
          <cell r="H1411" t="str">
            <v>120</v>
          </cell>
          <cell r="I1411" t="str">
            <v>CT</v>
          </cell>
          <cell r="L1411">
            <v>493910.49</v>
          </cell>
        </row>
        <row r="1412">
          <cell r="A1412" t="str">
            <v>O&amp;M</v>
          </cell>
          <cell r="B1412" t="str">
            <v>Driscoll,Daniel C</v>
          </cell>
          <cell r="C1412">
            <v>16735</v>
          </cell>
          <cell r="D1412" t="str">
            <v>16735</v>
          </cell>
          <cell r="E1412" t="str">
            <v>Customer Operations Walpole</v>
          </cell>
          <cell r="F1412" t="str">
            <v>Electric Operations</v>
          </cell>
          <cell r="G1412" t="str">
            <v>Elect Maint &amp; Constr Walpole</v>
          </cell>
          <cell r="H1412" t="str">
            <v>120</v>
          </cell>
          <cell r="I1412" t="str">
            <v>IT</v>
          </cell>
          <cell r="J1412">
            <v>146170.21</v>
          </cell>
          <cell r="K1412">
            <v>533016.4</v>
          </cell>
        </row>
        <row r="1413">
          <cell r="A1413" t="str">
            <v>O&amp;M</v>
          </cell>
          <cell r="B1413" t="str">
            <v>Driscoll,Daniel C</v>
          </cell>
          <cell r="C1413">
            <v>16735</v>
          </cell>
          <cell r="D1413" t="str">
            <v>16735</v>
          </cell>
          <cell r="E1413" t="str">
            <v>Elect Maint &amp; Constr Walpole</v>
          </cell>
          <cell r="F1413" t="str">
            <v>Electric Operations</v>
          </cell>
          <cell r="G1413" t="str">
            <v>Elect Maint &amp; Constr Walpole</v>
          </cell>
          <cell r="H1413" t="str">
            <v>120</v>
          </cell>
          <cell r="I1413" t="str">
            <v>IT</v>
          </cell>
          <cell r="L1413">
            <v>343356.03</v>
          </cell>
        </row>
        <row r="1414">
          <cell r="A1414" t="str">
            <v>O&amp;M</v>
          </cell>
          <cell r="B1414" t="str">
            <v>Driscoll,Daniel C</v>
          </cell>
          <cell r="C1414">
            <v>16735</v>
          </cell>
          <cell r="D1414" t="str">
            <v>16735</v>
          </cell>
          <cell r="E1414" t="str">
            <v>Customer Operations Walpole</v>
          </cell>
          <cell r="F1414" t="str">
            <v>Electric Operations</v>
          </cell>
          <cell r="G1414" t="str">
            <v>Elect Maint &amp; Constr Walpole</v>
          </cell>
          <cell r="H1414" t="str">
            <v>120</v>
          </cell>
          <cell r="I1414" t="str">
            <v>LT</v>
          </cell>
          <cell r="J1414">
            <v>1521265.67</v>
          </cell>
          <cell r="K1414">
            <v>2195583.7000000002</v>
          </cell>
          <cell r="M1414">
            <v>197739.14</v>
          </cell>
        </row>
        <row r="1415">
          <cell r="A1415" t="str">
            <v>O&amp;M</v>
          </cell>
          <cell r="B1415" t="str">
            <v>Driscoll,Daniel C</v>
          </cell>
          <cell r="C1415">
            <v>16735</v>
          </cell>
          <cell r="D1415" t="str">
            <v>16735</v>
          </cell>
          <cell r="E1415" t="str">
            <v>Elect Maint &amp; Constr Walpole</v>
          </cell>
          <cell r="F1415" t="str">
            <v>Electric Operations</v>
          </cell>
          <cell r="G1415" t="str">
            <v>Elect Maint &amp; Constr Walpole</v>
          </cell>
          <cell r="H1415" t="str">
            <v>120</v>
          </cell>
          <cell r="I1415" t="str">
            <v>LT</v>
          </cell>
          <cell r="L1415">
            <v>1762503.22</v>
          </cell>
          <cell r="M1415">
            <v>4133.8</v>
          </cell>
        </row>
        <row r="1416">
          <cell r="A1416" t="str">
            <v>O&amp;M</v>
          </cell>
          <cell r="B1416" t="str">
            <v>Driscoll,Daniel C</v>
          </cell>
          <cell r="C1416">
            <v>16735</v>
          </cell>
          <cell r="D1416" t="str">
            <v>16735</v>
          </cell>
          <cell r="E1416" t="str">
            <v>Customer Operations Walpole</v>
          </cell>
          <cell r="F1416" t="str">
            <v>Electric Operations</v>
          </cell>
          <cell r="G1416" t="str">
            <v>Elect Maint &amp; Constr Walpole</v>
          </cell>
          <cell r="H1416" t="str">
            <v>120</v>
          </cell>
          <cell r="I1416" t="str">
            <v>MT</v>
          </cell>
          <cell r="J1416">
            <v>160988.66</v>
          </cell>
          <cell r="K1416">
            <v>625219.55000000005</v>
          </cell>
          <cell r="M1416">
            <v>4111.1099999999997</v>
          </cell>
        </row>
        <row r="1417">
          <cell r="A1417" t="str">
            <v>O&amp;M</v>
          </cell>
          <cell r="B1417" t="str">
            <v>Driscoll,Daniel C</v>
          </cell>
          <cell r="C1417">
            <v>16735</v>
          </cell>
          <cell r="D1417" t="str">
            <v>16735</v>
          </cell>
          <cell r="E1417" t="str">
            <v>Elect Maint &amp; Constr Walpole</v>
          </cell>
          <cell r="F1417" t="str">
            <v>Electric Operations</v>
          </cell>
          <cell r="G1417" t="str">
            <v>Elect Maint &amp; Constr Walpole</v>
          </cell>
          <cell r="H1417" t="str">
            <v>120</v>
          </cell>
          <cell r="I1417" t="str">
            <v>MT</v>
          </cell>
          <cell r="L1417">
            <v>553298.92000000004</v>
          </cell>
        </row>
        <row r="1418">
          <cell r="A1418" t="str">
            <v>O&amp;M</v>
          </cell>
          <cell r="B1418" t="str">
            <v>Driscoll,Daniel C</v>
          </cell>
          <cell r="C1418">
            <v>16735</v>
          </cell>
          <cell r="D1418" t="str">
            <v>16735</v>
          </cell>
          <cell r="E1418" t="str">
            <v>Customer Operations Walpole</v>
          </cell>
          <cell r="F1418" t="str">
            <v>Electric Operations</v>
          </cell>
          <cell r="G1418" t="str">
            <v>Elect Maint &amp; Constr Walpole</v>
          </cell>
          <cell r="H1418" t="str">
            <v>120</v>
          </cell>
          <cell r="I1418" t="str">
            <v>OT</v>
          </cell>
          <cell r="J1418">
            <v>721049.42</v>
          </cell>
          <cell r="K1418">
            <v>499243.73</v>
          </cell>
        </row>
        <row r="1419">
          <cell r="A1419" t="str">
            <v>O&amp;M</v>
          </cell>
          <cell r="B1419" t="str">
            <v>Driscoll,Daniel C</v>
          </cell>
          <cell r="C1419">
            <v>16735</v>
          </cell>
          <cell r="D1419" t="str">
            <v>16735</v>
          </cell>
          <cell r="E1419" t="str">
            <v>Elect Maint &amp; Constr Walpole</v>
          </cell>
          <cell r="F1419" t="str">
            <v>Electric Operations</v>
          </cell>
          <cell r="G1419" t="str">
            <v>Elect Maint &amp; Constr Walpole</v>
          </cell>
          <cell r="H1419" t="str">
            <v>120</v>
          </cell>
          <cell r="I1419" t="str">
            <v>OT</v>
          </cell>
          <cell r="L1419">
            <v>443066.53</v>
          </cell>
        </row>
        <row r="1420">
          <cell r="A1420" t="str">
            <v>O&amp;M</v>
          </cell>
          <cell r="B1420" t="str">
            <v>Driscoll,Daniel C</v>
          </cell>
          <cell r="C1420">
            <v>16735</v>
          </cell>
          <cell r="D1420" t="str">
            <v>16735</v>
          </cell>
          <cell r="E1420" t="str">
            <v>Customer Operations Walpole</v>
          </cell>
          <cell r="F1420" t="str">
            <v>Electric Operations</v>
          </cell>
          <cell r="G1420" t="str">
            <v>Elect Maint &amp; Constr Walpole</v>
          </cell>
          <cell r="H1420" t="str">
            <v>120</v>
          </cell>
          <cell r="I1420" t="str">
            <v>TT</v>
          </cell>
          <cell r="J1420">
            <v>97291.68</v>
          </cell>
          <cell r="K1420">
            <v>775080.02</v>
          </cell>
          <cell r="M1420">
            <v>278.66000000000003</v>
          </cell>
        </row>
        <row r="1421">
          <cell r="A1421" t="str">
            <v>O&amp;M</v>
          </cell>
          <cell r="B1421" t="str">
            <v>Driscoll,Daniel C</v>
          </cell>
          <cell r="C1421">
            <v>16735</v>
          </cell>
          <cell r="D1421" t="str">
            <v>16735</v>
          </cell>
          <cell r="E1421" t="str">
            <v>Elect Maint &amp; Constr Walpole</v>
          </cell>
          <cell r="F1421" t="str">
            <v>Electric Operations</v>
          </cell>
          <cell r="G1421" t="str">
            <v>Elect Maint &amp; Constr Walpole</v>
          </cell>
          <cell r="H1421" t="str">
            <v>120</v>
          </cell>
          <cell r="I1421" t="str">
            <v>TT</v>
          </cell>
          <cell r="L1421">
            <v>462514.06</v>
          </cell>
          <cell r="M1421">
            <v>-39410.660000000003</v>
          </cell>
        </row>
        <row r="1422">
          <cell r="A1422" t="str">
            <v>O&amp;M</v>
          </cell>
          <cell r="B1422" t="str">
            <v>Tzimorangas,John G</v>
          </cell>
          <cell r="C1422">
            <v>16740</v>
          </cell>
          <cell r="D1422" t="str">
            <v>16740</v>
          </cell>
          <cell r="E1422" t="str">
            <v>Customer Operations Mgr Yarm, Vineyard</v>
          </cell>
          <cell r="F1422" t="str">
            <v>Electric Operations</v>
          </cell>
          <cell r="G1422" t="str">
            <v>Sub Station Operations</v>
          </cell>
          <cell r="H1422" t="str">
            <v>120</v>
          </cell>
          <cell r="I1422" t="str">
            <v>BT</v>
          </cell>
          <cell r="J1422">
            <v>931.48</v>
          </cell>
          <cell r="M1422">
            <v>183.72</v>
          </cell>
        </row>
        <row r="1423">
          <cell r="A1423" t="str">
            <v>O&amp;M</v>
          </cell>
          <cell r="B1423" t="str">
            <v>Tzimorangas,John G</v>
          </cell>
          <cell r="C1423">
            <v>16740</v>
          </cell>
          <cell r="D1423" t="str">
            <v>16740</v>
          </cell>
          <cell r="E1423" t="str">
            <v>Station Operations/Station Construction Distribution NS</v>
          </cell>
          <cell r="F1423" t="str">
            <v>Electric Operations</v>
          </cell>
          <cell r="G1423" t="str">
            <v>Sub Station Operations</v>
          </cell>
          <cell r="H1423" t="str">
            <v>120</v>
          </cell>
          <cell r="I1423" t="str">
            <v>BT</v>
          </cell>
          <cell r="K1423">
            <v>73903.91</v>
          </cell>
        </row>
        <row r="1424">
          <cell r="A1424" t="str">
            <v>O&amp;M</v>
          </cell>
          <cell r="B1424" t="str">
            <v>Tzimorangas,John G</v>
          </cell>
          <cell r="C1424">
            <v>16740</v>
          </cell>
          <cell r="D1424" t="str">
            <v>16740</v>
          </cell>
          <cell r="E1424" t="str">
            <v>Sub Station Operations</v>
          </cell>
          <cell r="F1424" t="str">
            <v>Electric Operations</v>
          </cell>
          <cell r="G1424" t="str">
            <v>Sub Station Operations</v>
          </cell>
          <cell r="H1424" t="str">
            <v>120</v>
          </cell>
          <cell r="I1424" t="str">
            <v>BT</v>
          </cell>
          <cell r="L1424">
            <v>115476.69</v>
          </cell>
        </row>
        <row r="1425">
          <cell r="A1425" t="str">
            <v>CAP</v>
          </cell>
          <cell r="B1425" t="str">
            <v>Tzimorangas,John G</v>
          </cell>
          <cell r="C1425">
            <v>16740</v>
          </cell>
          <cell r="D1425" t="str">
            <v>16740</v>
          </cell>
          <cell r="E1425" t="str">
            <v>Customer Operations Mgr Yarm, Vineyard</v>
          </cell>
          <cell r="F1425" t="str">
            <v>Electric Operations</v>
          </cell>
          <cell r="G1425" t="str">
            <v>Sub Station Operations</v>
          </cell>
          <cell r="H1425" t="str">
            <v>120</v>
          </cell>
          <cell r="I1425" t="str">
            <v>CB</v>
          </cell>
          <cell r="J1425">
            <v>306.52</v>
          </cell>
        </row>
        <row r="1426">
          <cell r="A1426" t="str">
            <v>CAP</v>
          </cell>
          <cell r="B1426" t="str">
            <v>Tzimorangas,John G</v>
          </cell>
          <cell r="C1426">
            <v>16740</v>
          </cell>
          <cell r="D1426" t="str">
            <v>16740</v>
          </cell>
          <cell r="E1426" t="str">
            <v>Station Operations/Station Construction Distribution NS</v>
          </cell>
          <cell r="F1426" t="str">
            <v>Electric Operations</v>
          </cell>
          <cell r="G1426" t="str">
            <v>Sub Station Operations</v>
          </cell>
          <cell r="H1426" t="str">
            <v>120</v>
          </cell>
          <cell r="I1426" t="str">
            <v>CB</v>
          </cell>
          <cell r="K1426">
            <v>397252.45</v>
          </cell>
        </row>
        <row r="1427">
          <cell r="A1427" t="str">
            <v>CAP</v>
          </cell>
          <cell r="B1427" t="str">
            <v>Tzimorangas,John G</v>
          </cell>
          <cell r="C1427">
            <v>16740</v>
          </cell>
          <cell r="D1427" t="str">
            <v>16740</v>
          </cell>
          <cell r="E1427" t="str">
            <v>Sub Station Operations</v>
          </cell>
          <cell r="F1427" t="str">
            <v>Electric Operations</v>
          </cell>
          <cell r="G1427" t="str">
            <v>Sub Station Operations</v>
          </cell>
          <cell r="H1427" t="str">
            <v>120</v>
          </cell>
          <cell r="I1427" t="str">
            <v>CB</v>
          </cell>
          <cell r="L1427">
            <v>525370</v>
          </cell>
        </row>
        <row r="1428">
          <cell r="A1428" t="str">
            <v>CAP</v>
          </cell>
          <cell r="B1428" t="str">
            <v>Tzimorangas,John G</v>
          </cell>
          <cell r="C1428">
            <v>16740</v>
          </cell>
          <cell r="D1428" t="str">
            <v>16740</v>
          </cell>
          <cell r="E1428" t="str">
            <v>Customer Operations Mgr Yarm, Vineyard</v>
          </cell>
          <cell r="F1428" t="str">
            <v>Electric Operations</v>
          </cell>
          <cell r="G1428" t="str">
            <v>Sub Station Operations</v>
          </cell>
          <cell r="H1428" t="str">
            <v>120</v>
          </cell>
          <cell r="I1428" t="str">
            <v>CI</v>
          </cell>
          <cell r="J1428">
            <v>683.2</v>
          </cell>
        </row>
        <row r="1429">
          <cell r="A1429" t="str">
            <v>CAP</v>
          </cell>
          <cell r="B1429" t="str">
            <v>Tzimorangas,John G</v>
          </cell>
          <cell r="C1429">
            <v>16740</v>
          </cell>
          <cell r="D1429" t="str">
            <v>16740</v>
          </cell>
          <cell r="E1429" t="str">
            <v>Station Operations/Station Construction Distribution NS</v>
          </cell>
          <cell r="F1429" t="str">
            <v>Electric Operations</v>
          </cell>
          <cell r="G1429" t="str">
            <v>Sub Station Operations</v>
          </cell>
          <cell r="H1429" t="str">
            <v>120</v>
          </cell>
          <cell r="I1429" t="str">
            <v>CI</v>
          </cell>
          <cell r="K1429">
            <v>3496834.76</v>
          </cell>
        </row>
        <row r="1430">
          <cell r="A1430" t="str">
            <v>CAP</v>
          </cell>
          <cell r="B1430" t="str">
            <v>Tzimorangas,John G</v>
          </cell>
          <cell r="C1430">
            <v>16740</v>
          </cell>
          <cell r="D1430" t="str">
            <v>16740</v>
          </cell>
          <cell r="E1430" t="str">
            <v>Sub Station Operations</v>
          </cell>
          <cell r="F1430" t="str">
            <v>Electric Operations</v>
          </cell>
          <cell r="G1430" t="str">
            <v>Sub Station Operations</v>
          </cell>
          <cell r="H1430" t="str">
            <v>120</v>
          </cell>
          <cell r="I1430" t="str">
            <v>CI</v>
          </cell>
          <cell r="L1430">
            <v>12425609.730000002</v>
          </cell>
          <cell r="M1430">
            <v>24504.42</v>
          </cell>
        </row>
        <row r="1431">
          <cell r="A1431" t="str">
            <v>CAP</v>
          </cell>
          <cell r="B1431" t="str">
            <v>Tzimorangas,John G</v>
          </cell>
          <cell r="C1431">
            <v>16740</v>
          </cell>
          <cell r="D1431" t="str">
            <v>16740</v>
          </cell>
          <cell r="E1431" t="str">
            <v>Customer Operations Mgr Yarm, Vineyard</v>
          </cell>
          <cell r="F1431" t="str">
            <v>Electric Operations</v>
          </cell>
          <cell r="G1431" t="str">
            <v>Sub Station Operations</v>
          </cell>
          <cell r="H1431" t="str">
            <v>120</v>
          </cell>
          <cell r="I1431" t="str">
            <v>CL</v>
          </cell>
          <cell r="J1431">
            <v>696.63</v>
          </cell>
        </row>
        <row r="1432">
          <cell r="A1432" t="str">
            <v>CAP</v>
          </cell>
          <cell r="B1432" t="str">
            <v>Tzimorangas,John G</v>
          </cell>
          <cell r="C1432">
            <v>16740</v>
          </cell>
          <cell r="D1432" t="str">
            <v>16740</v>
          </cell>
          <cell r="E1432" t="str">
            <v>Station Operations/Station Construction Distribution NS</v>
          </cell>
          <cell r="F1432" t="str">
            <v>Electric Operations</v>
          </cell>
          <cell r="G1432" t="str">
            <v>Sub Station Operations</v>
          </cell>
          <cell r="H1432" t="str">
            <v>120</v>
          </cell>
          <cell r="I1432" t="str">
            <v>CL</v>
          </cell>
          <cell r="K1432">
            <v>905164.86</v>
          </cell>
        </row>
        <row r="1433">
          <cell r="A1433" t="str">
            <v>CAP</v>
          </cell>
          <cell r="B1433" t="str">
            <v>Tzimorangas,John G</v>
          </cell>
          <cell r="C1433">
            <v>16740</v>
          </cell>
          <cell r="D1433" t="str">
            <v>16740</v>
          </cell>
          <cell r="E1433" t="str">
            <v>Sub Station Operations</v>
          </cell>
          <cell r="F1433" t="str">
            <v>Electric Operations</v>
          </cell>
          <cell r="G1433" t="str">
            <v>Sub Station Operations</v>
          </cell>
          <cell r="H1433" t="str">
            <v>120</v>
          </cell>
          <cell r="I1433" t="str">
            <v>CL</v>
          </cell>
          <cell r="L1433">
            <v>1197916.75</v>
          </cell>
          <cell r="M1433">
            <v>-32.01</v>
          </cell>
        </row>
        <row r="1434">
          <cell r="A1434" t="str">
            <v>CAP</v>
          </cell>
          <cell r="B1434" t="str">
            <v>Tzimorangas,John G</v>
          </cell>
          <cell r="C1434">
            <v>16740</v>
          </cell>
          <cell r="D1434" t="str">
            <v>16740</v>
          </cell>
          <cell r="E1434" t="str">
            <v>Station Operations/Station Construction Distribution NS</v>
          </cell>
          <cell r="F1434" t="str">
            <v>Electric Operations</v>
          </cell>
          <cell r="G1434" t="str">
            <v>Sub Station Operations</v>
          </cell>
          <cell r="H1434" t="str">
            <v>120</v>
          </cell>
          <cell r="I1434" t="str">
            <v>CM</v>
          </cell>
          <cell r="K1434">
            <v>248958.21</v>
          </cell>
        </row>
        <row r="1435">
          <cell r="A1435" t="str">
            <v>CAP</v>
          </cell>
          <cell r="B1435" t="str">
            <v>Tzimorangas,John G</v>
          </cell>
          <cell r="C1435">
            <v>16740</v>
          </cell>
          <cell r="D1435" t="str">
            <v>16740</v>
          </cell>
          <cell r="E1435" t="str">
            <v>Sub Station Operations</v>
          </cell>
          <cell r="F1435" t="str">
            <v>Electric Operations</v>
          </cell>
          <cell r="G1435" t="str">
            <v>Sub Station Operations</v>
          </cell>
          <cell r="H1435" t="str">
            <v>120</v>
          </cell>
          <cell r="I1435" t="str">
            <v>CM</v>
          </cell>
          <cell r="L1435">
            <v>551168.23</v>
          </cell>
          <cell r="M1435">
            <v>2752.94</v>
          </cell>
        </row>
        <row r="1436">
          <cell r="A1436" t="str">
            <v>CAP</v>
          </cell>
          <cell r="B1436" t="str">
            <v>Tzimorangas,John G</v>
          </cell>
          <cell r="C1436">
            <v>16740</v>
          </cell>
          <cell r="D1436" t="str">
            <v>16740</v>
          </cell>
          <cell r="E1436" t="str">
            <v>Station Operations/Station Construction Distribution NS</v>
          </cell>
          <cell r="F1436" t="str">
            <v>Electric Operations</v>
          </cell>
          <cell r="G1436" t="str">
            <v>Sub Station Operations</v>
          </cell>
          <cell r="H1436" t="str">
            <v>120</v>
          </cell>
          <cell r="I1436" t="str">
            <v>CO</v>
          </cell>
          <cell r="K1436">
            <v>-538.69000000000005</v>
          </cell>
        </row>
        <row r="1437">
          <cell r="A1437" t="str">
            <v>CAP</v>
          </cell>
          <cell r="B1437" t="str">
            <v>Tzimorangas,John G</v>
          </cell>
          <cell r="C1437">
            <v>16740</v>
          </cell>
          <cell r="D1437" t="str">
            <v>16740</v>
          </cell>
          <cell r="E1437" t="str">
            <v>Sub Station Operations</v>
          </cell>
          <cell r="F1437" t="str">
            <v>Electric Operations</v>
          </cell>
          <cell r="G1437" t="str">
            <v>Sub Station Operations</v>
          </cell>
          <cell r="H1437" t="str">
            <v>120</v>
          </cell>
          <cell r="I1437" t="str">
            <v>CO</v>
          </cell>
          <cell r="L1437">
            <v>196004.59</v>
          </cell>
        </row>
        <row r="1438">
          <cell r="A1438" t="str">
            <v>CAP</v>
          </cell>
          <cell r="B1438" t="str">
            <v>Tzimorangas,John G</v>
          </cell>
          <cell r="C1438">
            <v>16740</v>
          </cell>
          <cell r="D1438" t="str">
            <v>16740</v>
          </cell>
          <cell r="E1438" t="str">
            <v>Customer Operations Mgr Yarm, Vineyard</v>
          </cell>
          <cell r="F1438" t="str">
            <v>Electric Operations</v>
          </cell>
          <cell r="G1438" t="str">
            <v>Sub Station Operations</v>
          </cell>
          <cell r="H1438" t="str">
            <v>120</v>
          </cell>
          <cell r="I1438" t="str">
            <v>CT</v>
          </cell>
          <cell r="J1438">
            <v>425.77</v>
          </cell>
        </row>
        <row r="1439">
          <cell r="A1439" t="str">
            <v>CAP</v>
          </cell>
          <cell r="B1439" t="str">
            <v>Tzimorangas,John G</v>
          </cell>
          <cell r="C1439">
            <v>16740</v>
          </cell>
          <cell r="D1439" t="str">
            <v>16740</v>
          </cell>
          <cell r="E1439" t="str">
            <v>Station Operations/Station Construction Distribution NS</v>
          </cell>
          <cell r="F1439" t="str">
            <v>Electric Operations</v>
          </cell>
          <cell r="G1439" t="str">
            <v>Sub Station Operations</v>
          </cell>
          <cell r="H1439" t="str">
            <v>120</v>
          </cell>
          <cell r="I1439" t="str">
            <v>CT</v>
          </cell>
          <cell r="K1439">
            <v>553120.14</v>
          </cell>
        </row>
        <row r="1440">
          <cell r="A1440" t="str">
            <v>CAP</v>
          </cell>
          <cell r="B1440" t="str">
            <v>Tzimorangas,John G</v>
          </cell>
          <cell r="C1440">
            <v>16740</v>
          </cell>
          <cell r="D1440" t="str">
            <v>16740</v>
          </cell>
          <cell r="E1440" t="str">
            <v>Sub Station Operations</v>
          </cell>
          <cell r="F1440" t="str">
            <v>Electric Operations</v>
          </cell>
          <cell r="G1440" t="str">
            <v>Sub Station Operations</v>
          </cell>
          <cell r="H1440" t="str">
            <v>120</v>
          </cell>
          <cell r="I1440" t="str">
            <v>CT</v>
          </cell>
          <cell r="L1440">
            <v>654918.86</v>
          </cell>
        </row>
        <row r="1441">
          <cell r="A1441" t="str">
            <v>O&amp;M</v>
          </cell>
          <cell r="B1441" t="str">
            <v>Tzimorangas,John G</v>
          </cell>
          <cell r="C1441">
            <v>16740</v>
          </cell>
          <cell r="D1441" t="str">
            <v>16740</v>
          </cell>
          <cell r="E1441" t="str">
            <v>Customer Operations Mgr Yarm, Vineyard</v>
          </cell>
          <cell r="F1441" t="str">
            <v>Electric Operations</v>
          </cell>
          <cell r="G1441" t="str">
            <v>Sub Station Operations</v>
          </cell>
          <cell r="H1441" t="str">
            <v>120</v>
          </cell>
          <cell r="I1441" t="str">
            <v>IT</v>
          </cell>
          <cell r="J1441">
            <v>19.46</v>
          </cell>
        </row>
        <row r="1442">
          <cell r="A1442" t="str">
            <v>O&amp;M</v>
          </cell>
          <cell r="B1442" t="str">
            <v>Tzimorangas,John G</v>
          </cell>
          <cell r="C1442">
            <v>16740</v>
          </cell>
          <cell r="D1442" t="str">
            <v>16740</v>
          </cell>
          <cell r="E1442" t="str">
            <v>Station Operations/Station Construction Distribution NS</v>
          </cell>
          <cell r="F1442" t="str">
            <v>Electric Operations</v>
          </cell>
          <cell r="G1442" t="str">
            <v>Sub Station Operations</v>
          </cell>
          <cell r="H1442" t="str">
            <v>120</v>
          </cell>
          <cell r="I1442" t="str">
            <v>IT</v>
          </cell>
          <cell r="K1442">
            <v>25881.119999999999</v>
          </cell>
        </row>
        <row r="1443">
          <cell r="A1443" t="str">
            <v>O&amp;M</v>
          </cell>
          <cell r="B1443" t="str">
            <v>Tzimorangas,John G</v>
          </cell>
          <cell r="C1443">
            <v>16740</v>
          </cell>
          <cell r="D1443" t="str">
            <v>16740</v>
          </cell>
          <cell r="E1443" t="str">
            <v>Sub Station Operations</v>
          </cell>
          <cell r="F1443" t="str">
            <v>Electric Operations</v>
          </cell>
          <cell r="G1443" t="str">
            <v>Sub Station Operations</v>
          </cell>
          <cell r="H1443" t="str">
            <v>120</v>
          </cell>
          <cell r="I1443" t="str">
            <v>IT</v>
          </cell>
          <cell r="L1443">
            <v>164617.62</v>
          </cell>
        </row>
        <row r="1444">
          <cell r="A1444" t="str">
            <v>O&amp;M</v>
          </cell>
          <cell r="B1444" t="str">
            <v>Tzimorangas,John G</v>
          </cell>
          <cell r="C1444">
            <v>16740</v>
          </cell>
          <cell r="D1444" t="str">
            <v>16740</v>
          </cell>
          <cell r="E1444" t="str">
            <v>Customer Operations Mgr Yarm, Vineyard</v>
          </cell>
          <cell r="F1444" t="str">
            <v>Electric Operations</v>
          </cell>
          <cell r="G1444" t="str">
            <v>Sub Station Operations</v>
          </cell>
          <cell r="H1444" t="str">
            <v>120</v>
          </cell>
          <cell r="I1444" t="str">
            <v>LT</v>
          </cell>
          <cell r="J1444">
            <v>2371.63</v>
          </cell>
        </row>
        <row r="1445">
          <cell r="A1445" t="str">
            <v>O&amp;M</v>
          </cell>
          <cell r="B1445" t="str">
            <v>Tzimorangas,John G</v>
          </cell>
          <cell r="C1445">
            <v>16740</v>
          </cell>
          <cell r="D1445" t="str">
            <v>16740</v>
          </cell>
          <cell r="E1445" t="str">
            <v>Station Operations/Station Construction Distribution NS</v>
          </cell>
          <cell r="F1445" t="str">
            <v>Electric Operations</v>
          </cell>
          <cell r="G1445" t="str">
            <v>Sub Station Operations</v>
          </cell>
          <cell r="H1445" t="str">
            <v>120</v>
          </cell>
          <cell r="I1445" t="str">
            <v>LT</v>
          </cell>
          <cell r="K1445">
            <v>215238.73</v>
          </cell>
        </row>
        <row r="1446">
          <cell r="A1446" t="str">
            <v>O&amp;M</v>
          </cell>
          <cell r="B1446" t="str">
            <v>Tzimorangas,John G</v>
          </cell>
          <cell r="C1446">
            <v>16740</v>
          </cell>
          <cell r="D1446" t="str">
            <v>16740</v>
          </cell>
          <cell r="E1446" t="str">
            <v>Sub Station Operations</v>
          </cell>
          <cell r="F1446" t="str">
            <v>Electric Operations</v>
          </cell>
          <cell r="G1446" t="str">
            <v>Sub Station Operations</v>
          </cell>
          <cell r="H1446" t="str">
            <v>120</v>
          </cell>
          <cell r="I1446" t="str">
            <v>LT</v>
          </cell>
          <cell r="L1446">
            <v>265083.18</v>
          </cell>
        </row>
        <row r="1447">
          <cell r="A1447" t="str">
            <v>O&amp;M</v>
          </cell>
          <cell r="B1447" t="str">
            <v>Tzimorangas,John G</v>
          </cell>
          <cell r="C1447">
            <v>16740</v>
          </cell>
          <cell r="D1447" t="str">
            <v>16740</v>
          </cell>
          <cell r="E1447" t="str">
            <v>Sub Station Operations</v>
          </cell>
          <cell r="F1447" t="str">
            <v>Electric Operations</v>
          </cell>
          <cell r="G1447" t="str">
            <v>Sub Station Operations</v>
          </cell>
          <cell r="H1447" t="str">
            <v>120</v>
          </cell>
          <cell r="I1447" t="str">
            <v>MT</v>
          </cell>
          <cell r="L1447">
            <v>1762.95</v>
          </cell>
        </row>
        <row r="1448">
          <cell r="A1448" t="str">
            <v>O&amp;M</v>
          </cell>
          <cell r="B1448" t="str">
            <v>Tzimorangas,John G</v>
          </cell>
          <cell r="C1448">
            <v>16740</v>
          </cell>
          <cell r="D1448" t="str">
            <v>16740</v>
          </cell>
          <cell r="E1448" t="str">
            <v>Station Operations/Station Construction Distribution NS</v>
          </cell>
          <cell r="F1448" t="str">
            <v>Electric Operations</v>
          </cell>
          <cell r="G1448" t="str">
            <v>Sub Station Operations</v>
          </cell>
          <cell r="H1448" t="str">
            <v>120</v>
          </cell>
          <cell r="I1448" t="str">
            <v>OT</v>
          </cell>
          <cell r="K1448">
            <v>156071.78</v>
          </cell>
        </row>
        <row r="1449">
          <cell r="A1449" t="str">
            <v>O&amp;M</v>
          </cell>
          <cell r="B1449" t="str">
            <v>Tzimorangas,John G</v>
          </cell>
          <cell r="C1449">
            <v>16740</v>
          </cell>
          <cell r="D1449" t="str">
            <v>16740</v>
          </cell>
          <cell r="E1449" t="str">
            <v>Sub Station Operations</v>
          </cell>
          <cell r="F1449" t="str">
            <v>Electric Operations</v>
          </cell>
          <cell r="G1449" t="str">
            <v>Sub Station Operations</v>
          </cell>
          <cell r="H1449" t="str">
            <v>120</v>
          </cell>
          <cell r="I1449" t="str">
            <v>OT</v>
          </cell>
          <cell r="L1449">
            <v>63040.09</v>
          </cell>
        </row>
        <row r="1450">
          <cell r="A1450" t="str">
            <v>O&amp;M</v>
          </cell>
          <cell r="B1450" t="str">
            <v>Tzimorangas,John G</v>
          </cell>
          <cell r="C1450">
            <v>16740</v>
          </cell>
          <cell r="D1450" t="str">
            <v>16740</v>
          </cell>
          <cell r="E1450" t="str">
            <v>Customer Operations Mgr Yarm, Vineyard</v>
          </cell>
          <cell r="F1450" t="str">
            <v>Electric Operations</v>
          </cell>
          <cell r="G1450" t="str">
            <v>Sub Station Operations</v>
          </cell>
          <cell r="H1450" t="str">
            <v>120</v>
          </cell>
          <cell r="I1450" t="str">
            <v>TT</v>
          </cell>
          <cell r="J1450">
            <v>426.56</v>
          </cell>
          <cell r="M1450">
            <v>381.7</v>
          </cell>
        </row>
        <row r="1451">
          <cell r="A1451" t="str">
            <v>O&amp;M</v>
          </cell>
          <cell r="B1451" t="str">
            <v>Tzimorangas,John G</v>
          </cell>
          <cell r="C1451">
            <v>16740</v>
          </cell>
          <cell r="D1451" t="str">
            <v>16740</v>
          </cell>
          <cell r="E1451" t="str">
            <v>Station Operations/Station Construction Distribution NS</v>
          </cell>
          <cell r="F1451" t="str">
            <v>Electric Operations</v>
          </cell>
          <cell r="G1451" t="str">
            <v>Sub Station Operations</v>
          </cell>
          <cell r="H1451" t="str">
            <v>120</v>
          </cell>
          <cell r="I1451" t="str">
            <v>TT</v>
          </cell>
          <cell r="K1451">
            <v>6678.35</v>
          </cell>
        </row>
        <row r="1452">
          <cell r="A1452" t="str">
            <v>O&amp;M</v>
          </cell>
          <cell r="B1452" t="str">
            <v>Tzimorangas,John G</v>
          </cell>
          <cell r="C1452">
            <v>16740</v>
          </cell>
          <cell r="D1452" t="str">
            <v>16740</v>
          </cell>
          <cell r="E1452" t="str">
            <v>Sub Station Operations</v>
          </cell>
          <cell r="F1452" t="str">
            <v>Electric Operations</v>
          </cell>
          <cell r="G1452" t="str">
            <v>Sub Station Operations</v>
          </cell>
          <cell r="H1452" t="str">
            <v>120</v>
          </cell>
          <cell r="I1452" t="str">
            <v>TT</v>
          </cell>
          <cell r="L1452">
            <v>5132.66</v>
          </cell>
        </row>
        <row r="1453">
          <cell r="A1453" t="str">
            <v>O&amp;M</v>
          </cell>
          <cell r="B1453" t="str">
            <v>Sullivan,Stephen T</v>
          </cell>
          <cell r="C1453">
            <v>16745</v>
          </cell>
          <cell r="D1453" t="str">
            <v>16745</v>
          </cell>
          <cell r="E1453" t="str">
            <v>Customer Operations Vineyard/VH</v>
          </cell>
          <cell r="F1453" t="str">
            <v>Electric Operations</v>
          </cell>
          <cell r="G1453" t="str">
            <v>Elect Maint &amp; Constr Southern Div</v>
          </cell>
          <cell r="H1453" t="str">
            <v>120</v>
          </cell>
          <cell r="I1453" t="str">
            <v>BT</v>
          </cell>
          <cell r="J1453">
            <v>138355.57</v>
          </cell>
          <cell r="K1453">
            <v>39053.980000000003</v>
          </cell>
        </row>
        <row r="1454">
          <cell r="A1454" t="str">
            <v>O&amp;M</v>
          </cell>
          <cell r="B1454" t="str">
            <v>Sullivan,Stephen T</v>
          </cell>
          <cell r="C1454">
            <v>16745</v>
          </cell>
          <cell r="D1454" t="str">
            <v>16745</v>
          </cell>
          <cell r="E1454" t="str">
            <v>Elect Maint &amp; Constr Southern Div</v>
          </cell>
          <cell r="F1454" t="str">
            <v>Electric Operations</v>
          </cell>
          <cell r="G1454" t="str">
            <v>Elect Maint &amp; Constr Southern Div</v>
          </cell>
          <cell r="H1454" t="str">
            <v>120</v>
          </cell>
          <cell r="I1454" t="str">
            <v>BT</v>
          </cell>
          <cell r="L1454">
            <v>579.12</v>
          </cell>
        </row>
        <row r="1455">
          <cell r="A1455" t="str">
            <v>CAP</v>
          </cell>
          <cell r="B1455" t="str">
            <v>Sullivan,Stephen T</v>
          </cell>
          <cell r="C1455">
            <v>16745</v>
          </cell>
          <cell r="D1455" t="str">
            <v>16745</v>
          </cell>
          <cell r="E1455" t="str">
            <v>Customer Operations Vineyard/VH</v>
          </cell>
          <cell r="F1455" t="str">
            <v>Electric Operations</v>
          </cell>
          <cell r="G1455" t="str">
            <v>Elect Maint &amp; Constr Southern Div</v>
          </cell>
          <cell r="H1455" t="str">
            <v>120</v>
          </cell>
          <cell r="I1455" t="str">
            <v>CB</v>
          </cell>
          <cell r="J1455">
            <v>-852.61</v>
          </cell>
          <cell r="M1455">
            <v>514836.62</v>
          </cell>
        </row>
        <row r="1456">
          <cell r="A1456" t="str">
            <v>CAP</v>
          </cell>
          <cell r="B1456" t="str">
            <v>Sullivan,Stephen T</v>
          </cell>
          <cell r="C1456">
            <v>16745</v>
          </cell>
          <cell r="D1456" t="str">
            <v>16745</v>
          </cell>
          <cell r="E1456" t="str">
            <v>Distribution Operations Vineyard/VH</v>
          </cell>
          <cell r="F1456" t="str">
            <v>Electric Operations</v>
          </cell>
          <cell r="G1456" t="str">
            <v>Elect Maint &amp; Constr Southern Div</v>
          </cell>
          <cell r="H1456" t="str">
            <v>120</v>
          </cell>
          <cell r="I1456" t="str">
            <v>CB</v>
          </cell>
          <cell r="K1456">
            <v>26957.67</v>
          </cell>
          <cell r="M1456">
            <v>918.46</v>
          </cell>
        </row>
        <row r="1457">
          <cell r="A1457" t="str">
            <v>CAP</v>
          </cell>
          <cell r="B1457" t="str">
            <v>Sullivan,Stephen T</v>
          </cell>
          <cell r="C1457">
            <v>16745</v>
          </cell>
          <cell r="D1457" t="str">
            <v>16745</v>
          </cell>
          <cell r="E1457" t="str">
            <v>Elect Maint &amp; Constr Southern Div</v>
          </cell>
          <cell r="F1457" t="str">
            <v>Electric Operations</v>
          </cell>
          <cell r="G1457" t="str">
            <v>Elect Maint &amp; Constr Southern Div</v>
          </cell>
          <cell r="H1457" t="str">
            <v>120</v>
          </cell>
          <cell r="I1457" t="str">
            <v>CB</v>
          </cell>
          <cell r="L1457">
            <v>1006.21</v>
          </cell>
          <cell r="M1457">
            <v>665122.61</v>
          </cell>
        </row>
        <row r="1458">
          <cell r="A1458" t="str">
            <v>CAP</v>
          </cell>
          <cell r="B1458" t="str">
            <v>Sullivan,Stephen T</v>
          </cell>
          <cell r="C1458">
            <v>16745</v>
          </cell>
          <cell r="D1458" t="str">
            <v>16745</v>
          </cell>
          <cell r="E1458" t="str">
            <v>Customer Operations Vineyard/VH</v>
          </cell>
          <cell r="F1458" t="str">
            <v>Electric Operations</v>
          </cell>
          <cell r="G1458" t="str">
            <v>Elect Maint &amp; Constr Southern Div</v>
          </cell>
          <cell r="H1458" t="str">
            <v>120</v>
          </cell>
          <cell r="I1458" t="str">
            <v>CI</v>
          </cell>
          <cell r="J1458">
            <v>618.12</v>
          </cell>
        </row>
        <row r="1459">
          <cell r="A1459" t="str">
            <v>CAP</v>
          </cell>
          <cell r="B1459" t="str">
            <v>Sullivan,Stephen T</v>
          </cell>
          <cell r="C1459">
            <v>16745</v>
          </cell>
          <cell r="D1459" t="str">
            <v>16745</v>
          </cell>
          <cell r="E1459" t="str">
            <v>Distribution Operations Vineyard/VH</v>
          </cell>
          <cell r="F1459" t="str">
            <v>Electric Operations</v>
          </cell>
          <cell r="G1459" t="str">
            <v>Elect Maint &amp; Constr Southern Div</v>
          </cell>
          <cell r="H1459" t="str">
            <v>120</v>
          </cell>
          <cell r="I1459" t="str">
            <v>CI</v>
          </cell>
          <cell r="K1459">
            <v>56607.72</v>
          </cell>
          <cell r="M1459">
            <v>1660.04</v>
          </cell>
        </row>
        <row r="1460">
          <cell r="A1460" t="str">
            <v>CAP</v>
          </cell>
          <cell r="B1460" t="str">
            <v>Sullivan,Stephen T</v>
          </cell>
          <cell r="C1460">
            <v>16745</v>
          </cell>
          <cell r="D1460" t="str">
            <v>16745</v>
          </cell>
          <cell r="E1460" t="str">
            <v>Elect Maint &amp; Constr Southern Div</v>
          </cell>
          <cell r="F1460" t="str">
            <v>Electric Operations</v>
          </cell>
          <cell r="G1460" t="str">
            <v>Elect Maint &amp; Constr Southern Div</v>
          </cell>
          <cell r="H1460" t="str">
            <v>120</v>
          </cell>
          <cell r="I1460" t="str">
            <v>CI</v>
          </cell>
          <cell r="L1460">
            <v>32236.48</v>
          </cell>
        </row>
        <row r="1461">
          <cell r="A1461" t="str">
            <v>CAP</v>
          </cell>
          <cell r="B1461" t="str">
            <v>Sullivan,Stephen T</v>
          </cell>
          <cell r="C1461">
            <v>16745</v>
          </cell>
          <cell r="D1461" t="str">
            <v>16745</v>
          </cell>
          <cell r="E1461" t="str">
            <v>Customer Operations Vineyard/VH</v>
          </cell>
          <cell r="F1461" t="str">
            <v>Electric Operations</v>
          </cell>
          <cell r="G1461" t="str">
            <v>Elect Maint &amp; Constr Southern Div</v>
          </cell>
          <cell r="H1461" t="str">
            <v>120</v>
          </cell>
          <cell r="I1461" t="str">
            <v>CL</v>
          </cell>
          <cell r="J1461">
            <v>-1938.69</v>
          </cell>
        </row>
        <row r="1462">
          <cell r="A1462" t="str">
            <v>CAP</v>
          </cell>
          <cell r="B1462" t="str">
            <v>Sullivan,Stephen T</v>
          </cell>
          <cell r="C1462">
            <v>16745</v>
          </cell>
          <cell r="D1462" t="str">
            <v>16745</v>
          </cell>
          <cell r="E1462" t="str">
            <v>Distribution Operations Vineyard/VH</v>
          </cell>
          <cell r="F1462" t="str">
            <v>Electric Operations</v>
          </cell>
          <cell r="G1462" t="str">
            <v>Elect Maint &amp; Constr Southern Div</v>
          </cell>
          <cell r="H1462" t="str">
            <v>120</v>
          </cell>
          <cell r="I1462" t="str">
            <v>CL</v>
          </cell>
          <cell r="K1462">
            <v>60698.43</v>
          </cell>
        </row>
        <row r="1463">
          <cell r="A1463" t="str">
            <v>CAP</v>
          </cell>
          <cell r="B1463" t="str">
            <v>Sullivan,Stephen T</v>
          </cell>
          <cell r="C1463">
            <v>16745</v>
          </cell>
          <cell r="D1463" t="str">
            <v>16745</v>
          </cell>
          <cell r="E1463" t="str">
            <v>Elect Maint &amp; Constr Southern Div</v>
          </cell>
          <cell r="F1463" t="str">
            <v>Electric Operations</v>
          </cell>
          <cell r="G1463" t="str">
            <v>Elect Maint &amp; Constr Southern Div</v>
          </cell>
          <cell r="H1463" t="str">
            <v>120</v>
          </cell>
          <cell r="I1463" t="str">
            <v>CL</v>
          </cell>
          <cell r="L1463">
            <v>2286.9499999999998</v>
          </cell>
        </row>
        <row r="1464">
          <cell r="A1464" t="str">
            <v>CAP</v>
          </cell>
          <cell r="B1464" t="str">
            <v>Sullivan,Stephen T</v>
          </cell>
          <cell r="C1464">
            <v>16745</v>
          </cell>
          <cell r="D1464" t="str">
            <v>16745</v>
          </cell>
          <cell r="E1464" t="str">
            <v>Elect Maint &amp; Constr Southern Div</v>
          </cell>
          <cell r="F1464" t="str">
            <v>Electric Operations</v>
          </cell>
          <cell r="G1464" t="str">
            <v>Elect Maint &amp; Constr Southern Div</v>
          </cell>
          <cell r="H1464" t="str">
            <v>120</v>
          </cell>
          <cell r="I1464" t="str">
            <v>CM</v>
          </cell>
        </row>
        <row r="1465">
          <cell r="A1465" t="str">
            <v>CAP</v>
          </cell>
          <cell r="B1465" t="str">
            <v>Sullivan,Stephen T</v>
          </cell>
          <cell r="C1465">
            <v>16745</v>
          </cell>
          <cell r="D1465" t="str">
            <v>16745</v>
          </cell>
          <cell r="E1465" t="str">
            <v>Distribution Operations Vineyard/VH</v>
          </cell>
          <cell r="F1465" t="str">
            <v>Electric Operations</v>
          </cell>
          <cell r="G1465" t="str">
            <v>Elect Maint &amp; Constr Southern Div</v>
          </cell>
          <cell r="H1465" t="str">
            <v>120</v>
          </cell>
          <cell r="I1465" t="str">
            <v>CO</v>
          </cell>
          <cell r="K1465">
            <v>-200</v>
          </cell>
        </row>
        <row r="1466">
          <cell r="A1466" t="str">
            <v>CAP</v>
          </cell>
          <cell r="B1466" t="str">
            <v>Sullivan,Stephen T</v>
          </cell>
          <cell r="C1466">
            <v>16745</v>
          </cell>
          <cell r="D1466" t="str">
            <v>16745</v>
          </cell>
          <cell r="E1466" t="str">
            <v>Elect Maint &amp; Constr Southern Div</v>
          </cell>
          <cell r="F1466" t="str">
            <v>Electric Operations</v>
          </cell>
          <cell r="G1466" t="str">
            <v>Elect Maint &amp; Constr Southern Div</v>
          </cell>
          <cell r="H1466" t="str">
            <v>120</v>
          </cell>
          <cell r="I1466" t="str">
            <v>CO</v>
          </cell>
          <cell r="L1466">
            <v>-93651.63</v>
          </cell>
        </row>
        <row r="1467">
          <cell r="A1467" t="str">
            <v>CAP</v>
          </cell>
          <cell r="B1467" t="str">
            <v>Sullivan,Stephen T</v>
          </cell>
          <cell r="C1467">
            <v>16745</v>
          </cell>
          <cell r="D1467" t="str">
            <v>16745</v>
          </cell>
          <cell r="E1467" t="str">
            <v>Customer Operations Vineyard/VH</v>
          </cell>
          <cell r="F1467" t="str">
            <v>Electric Operations</v>
          </cell>
          <cell r="G1467" t="str">
            <v>Elect Maint &amp; Constr Southern Div</v>
          </cell>
          <cell r="H1467" t="str">
            <v>120</v>
          </cell>
          <cell r="I1467" t="str">
            <v>CT</v>
          </cell>
          <cell r="J1467">
            <v>-106.2</v>
          </cell>
        </row>
        <row r="1468">
          <cell r="A1468" t="str">
            <v>CAP</v>
          </cell>
          <cell r="B1468" t="str">
            <v>Sullivan,Stephen T</v>
          </cell>
          <cell r="C1468">
            <v>16745</v>
          </cell>
          <cell r="D1468" t="str">
            <v>16745</v>
          </cell>
          <cell r="E1468" t="str">
            <v>Distribution Operations Vineyard/VH</v>
          </cell>
          <cell r="F1468" t="str">
            <v>Electric Operations</v>
          </cell>
          <cell r="G1468" t="str">
            <v>Elect Maint &amp; Constr Southern Div</v>
          </cell>
          <cell r="H1468" t="str">
            <v>120</v>
          </cell>
          <cell r="I1468" t="str">
            <v>CT</v>
          </cell>
          <cell r="K1468">
            <v>6065.94</v>
          </cell>
        </row>
        <row r="1469">
          <cell r="A1469" t="str">
            <v>CAP</v>
          </cell>
          <cell r="B1469" t="str">
            <v>Sullivan,Stephen T</v>
          </cell>
          <cell r="C1469">
            <v>16745</v>
          </cell>
          <cell r="D1469" t="str">
            <v>16745</v>
          </cell>
          <cell r="E1469" t="str">
            <v>Elect Maint &amp; Constr Southern Div</v>
          </cell>
          <cell r="F1469" t="str">
            <v>Electric Operations</v>
          </cell>
          <cell r="G1469" t="str">
            <v>Elect Maint &amp; Constr Southern Div</v>
          </cell>
          <cell r="H1469" t="str">
            <v>120</v>
          </cell>
          <cell r="I1469" t="str">
            <v>CT</v>
          </cell>
          <cell r="L1469">
            <v>766.94</v>
          </cell>
          <cell r="M1469">
            <v>-1107453.75</v>
          </cell>
        </row>
        <row r="1470">
          <cell r="A1470" t="str">
            <v>O&amp;M</v>
          </cell>
          <cell r="B1470" t="str">
            <v>Sullivan,Stephen T</v>
          </cell>
          <cell r="C1470">
            <v>16745</v>
          </cell>
          <cell r="D1470" t="str">
            <v>16745</v>
          </cell>
          <cell r="E1470" t="str">
            <v>Customer Operations Vineyard/VH</v>
          </cell>
          <cell r="F1470" t="str">
            <v>Electric Operations</v>
          </cell>
          <cell r="G1470" t="str">
            <v>Elect Maint &amp; Constr Southern Div</v>
          </cell>
          <cell r="H1470" t="str">
            <v>120</v>
          </cell>
          <cell r="I1470" t="str">
            <v>IT</v>
          </cell>
          <cell r="J1470">
            <v>22939.98</v>
          </cell>
          <cell r="K1470">
            <v>29597.82</v>
          </cell>
        </row>
        <row r="1471">
          <cell r="A1471" t="str">
            <v>O&amp;M</v>
          </cell>
          <cell r="B1471" t="str">
            <v>Sullivan,Stephen T</v>
          </cell>
          <cell r="C1471">
            <v>16745</v>
          </cell>
          <cell r="D1471" t="str">
            <v>16745</v>
          </cell>
          <cell r="E1471" t="str">
            <v>Elect Maint &amp; Constr Southern Div</v>
          </cell>
          <cell r="F1471" t="str">
            <v>Electric Operations</v>
          </cell>
          <cell r="G1471" t="str">
            <v>Elect Maint &amp; Constr Southern Div</v>
          </cell>
          <cell r="H1471" t="str">
            <v>120</v>
          </cell>
          <cell r="I1471" t="str">
            <v>IT</v>
          </cell>
          <cell r="L1471">
            <v>17545.349999999999</v>
          </cell>
        </row>
        <row r="1472">
          <cell r="A1472" t="str">
            <v>O&amp;M</v>
          </cell>
          <cell r="B1472" t="str">
            <v>Sullivan,Stephen T</v>
          </cell>
          <cell r="C1472">
            <v>16745</v>
          </cell>
          <cell r="D1472" t="str">
            <v>16745</v>
          </cell>
          <cell r="E1472" t="str">
            <v>Customer Operations Vineyard/VH</v>
          </cell>
          <cell r="F1472" t="str">
            <v>Electric Operations</v>
          </cell>
          <cell r="G1472" t="str">
            <v>Elect Maint &amp; Constr Southern Div</v>
          </cell>
          <cell r="H1472" t="str">
            <v>120</v>
          </cell>
          <cell r="I1472" t="str">
            <v>LT</v>
          </cell>
          <cell r="J1472">
            <v>405450.42</v>
          </cell>
          <cell r="K1472">
            <v>112498.92</v>
          </cell>
        </row>
        <row r="1473">
          <cell r="A1473" t="str">
            <v>O&amp;M</v>
          </cell>
          <cell r="B1473" t="str">
            <v>Sullivan,Stephen T</v>
          </cell>
          <cell r="C1473">
            <v>16745</v>
          </cell>
          <cell r="D1473" t="str">
            <v>16745</v>
          </cell>
          <cell r="E1473" t="str">
            <v>Elect Maint &amp; Constr Southern Div</v>
          </cell>
          <cell r="F1473" t="str">
            <v>Electric Operations</v>
          </cell>
          <cell r="G1473" t="str">
            <v>Elect Maint &amp; Constr Southern Div</v>
          </cell>
          <cell r="H1473" t="str">
            <v>120</v>
          </cell>
          <cell r="I1473" t="str">
            <v>LT</v>
          </cell>
          <cell r="L1473">
            <v>1381.32</v>
          </cell>
        </row>
        <row r="1474">
          <cell r="A1474" t="str">
            <v>O&amp;M</v>
          </cell>
          <cell r="B1474" t="str">
            <v>Sullivan,Stephen T</v>
          </cell>
          <cell r="C1474">
            <v>16745</v>
          </cell>
          <cell r="D1474" t="str">
            <v>16745</v>
          </cell>
          <cell r="E1474" t="str">
            <v>Customer Operations Vineyard/VH</v>
          </cell>
          <cell r="F1474" t="str">
            <v>Electric Operations</v>
          </cell>
          <cell r="G1474" t="str">
            <v>Elect Maint &amp; Constr Southern Div</v>
          </cell>
          <cell r="H1474" t="str">
            <v>120</v>
          </cell>
          <cell r="I1474" t="str">
            <v>MT</v>
          </cell>
          <cell r="K1474">
            <v>186.13</v>
          </cell>
        </row>
        <row r="1475">
          <cell r="A1475" t="str">
            <v>O&amp;M</v>
          </cell>
          <cell r="B1475" t="str">
            <v>Sullivan,Stephen T</v>
          </cell>
          <cell r="C1475">
            <v>16745</v>
          </cell>
          <cell r="D1475" t="str">
            <v>16745</v>
          </cell>
          <cell r="E1475" t="str">
            <v>Elect Maint &amp; Constr Southern Div</v>
          </cell>
          <cell r="F1475" t="str">
            <v>Electric Operations</v>
          </cell>
          <cell r="G1475" t="str">
            <v>Elect Maint &amp; Constr Southern Div</v>
          </cell>
          <cell r="H1475" t="str">
            <v>120</v>
          </cell>
          <cell r="I1475" t="str">
            <v>MT</v>
          </cell>
          <cell r="L1475">
            <v>39.36</v>
          </cell>
        </row>
        <row r="1476">
          <cell r="A1476" t="str">
            <v>O&amp;M</v>
          </cell>
          <cell r="B1476" t="str">
            <v>Sullivan,Stephen T</v>
          </cell>
          <cell r="C1476">
            <v>16745</v>
          </cell>
          <cell r="D1476" t="str">
            <v>16745</v>
          </cell>
          <cell r="E1476" t="str">
            <v>Customer Operations Vineyard/VH</v>
          </cell>
          <cell r="F1476" t="str">
            <v>Electric Operations</v>
          </cell>
          <cell r="G1476" t="str">
            <v>Elect Maint &amp; Constr Southern Div</v>
          </cell>
          <cell r="H1476" t="str">
            <v>120</v>
          </cell>
          <cell r="I1476" t="str">
            <v>OT</v>
          </cell>
          <cell r="J1476">
            <v>23877.79</v>
          </cell>
          <cell r="K1476">
            <v>-47452.959999999999</v>
          </cell>
        </row>
        <row r="1477">
          <cell r="A1477" t="str">
            <v>O&amp;M</v>
          </cell>
          <cell r="B1477" t="str">
            <v>Sullivan,Stephen T</v>
          </cell>
          <cell r="C1477">
            <v>16745</v>
          </cell>
          <cell r="D1477" t="str">
            <v>16745</v>
          </cell>
          <cell r="E1477" t="str">
            <v>Elect Maint &amp; Constr Southern Div</v>
          </cell>
          <cell r="F1477" t="str">
            <v>Electric Operations</v>
          </cell>
          <cell r="G1477" t="str">
            <v>Elect Maint &amp; Constr Southern Div</v>
          </cell>
          <cell r="H1477" t="str">
            <v>120</v>
          </cell>
          <cell r="I1477" t="str">
            <v>OT</v>
          </cell>
          <cell r="L1477">
            <v>-120150.33</v>
          </cell>
        </row>
        <row r="1478">
          <cell r="A1478" t="str">
            <v>O&amp;M</v>
          </cell>
          <cell r="B1478" t="str">
            <v>Sullivan,Stephen T</v>
          </cell>
          <cell r="C1478">
            <v>16745</v>
          </cell>
          <cell r="D1478" t="str">
            <v>16745</v>
          </cell>
          <cell r="E1478" t="str">
            <v>Customer Operations Vineyard/VH</v>
          </cell>
          <cell r="F1478" t="str">
            <v>Electric Operations</v>
          </cell>
          <cell r="G1478" t="str">
            <v>Elect Maint &amp; Constr Southern Div</v>
          </cell>
          <cell r="H1478" t="str">
            <v>120</v>
          </cell>
          <cell r="I1478" t="str">
            <v>TT</v>
          </cell>
          <cell r="J1478">
            <v>39402.720000000001</v>
          </cell>
          <cell r="K1478">
            <v>23479.42</v>
          </cell>
        </row>
        <row r="1479">
          <cell r="A1479" t="str">
            <v>O&amp;M</v>
          </cell>
          <cell r="B1479" t="str">
            <v>Sullivan,Stephen T</v>
          </cell>
          <cell r="C1479">
            <v>16745</v>
          </cell>
          <cell r="D1479" t="str">
            <v>16745</v>
          </cell>
          <cell r="E1479" t="str">
            <v>Elect Maint &amp; Constr Southern Div</v>
          </cell>
          <cell r="F1479" t="str">
            <v>Electric Operations</v>
          </cell>
          <cell r="G1479" t="str">
            <v>Elect Maint &amp; Constr Southern Div</v>
          </cell>
          <cell r="H1479" t="str">
            <v>120</v>
          </cell>
          <cell r="I1479" t="str">
            <v>TT</v>
          </cell>
          <cell r="L1479">
            <v>551.09</v>
          </cell>
        </row>
        <row r="1480">
          <cell r="A1480" t="str">
            <v>O&amp;M</v>
          </cell>
          <cell r="C1480">
            <v>16750</v>
          </cell>
          <cell r="D1480" t="str">
            <v>16750</v>
          </cell>
          <cell r="E1480" t="str">
            <v>Customer Ops Mgr Plymouth</v>
          </cell>
          <cell r="H1480" t="str">
            <v>120</v>
          </cell>
          <cell r="I1480" t="str">
            <v>BT</v>
          </cell>
          <cell r="K1480">
            <v>41.4</v>
          </cell>
        </row>
        <row r="1481">
          <cell r="A1481" t="str">
            <v>CAP</v>
          </cell>
          <cell r="C1481">
            <v>16750</v>
          </cell>
          <cell r="D1481" t="str">
            <v>16750</v>
          </cell>
          <cell r="E1481" t="str">
            <v>Customer Ops Mgr Plymouth</v>
          </cell>
          <cell r="H1481" t="str">
            <v>120</v>
          </cell>
          <cell r="I1481" t="str">
            <v>CB</v>
          </cell>
          <cell r="J1481">
            <v>75.92</v>
          </cell>
          <cell r="K1481">
            <v>204.22</v>
          </cell>
        </row>
        <row r="1482">
          <cell r="A1482" t="str">
            <v>CAP</v>
          </cell>
          <cell r="C1482">
            <v>16750</v>
          </cell>
          <cell r="D1482" t="str">
            <v>16750</v>
          </cell>
          <cell r="E1482" t="str">
            <v>Customer Ops Mgr Plymouth</v>
          </cell>
          <cell r="H1482" t="str">
            <v>120</v>
          </cell>
          <cell r="I1482" t="str">
            <v>CI</v>
          </cell>
          <cell r="J1482">
            <v>524.86</v>
          </cell>
          <cell r="M1482">
            <v>866210</v>
          </cell>
        </row>
        <row r="1483">
          <cell r="A1483" t="str">
            <v>CAP</v>
          </cell>
          <cell r="C1483">
            <v>16750</v>
          </cell>
          <cell r="D1483" t="str">
            <v>16750</v>
          </cell>
          <cell r="E1483" t="str">
            <v>Customer Ops Mgr Plymouth</v>
          </cell>
          <cell r="H1483" t="str">
            <v>120</v>
          </cell>
          <cell r="I1483" t="str">
            <v>CL</v>
          </cell>
          <cell r="J1483">
            <v>172.57</v>
          </cell>
          <cell r="K1483">
            <v>464.16</v>
          </cell>
          <cell r="M1483">
            <v>87.6</v>
          </cell>
        </row>
        <row r="1484">
          <cell r="A1484" t="str">
            <v>CAP</v>
          </cell>
          <cell r="C1484">
            <v>16750</v>
          </cell>
          <cell r="D1484" t="str">
            <v>16750</v>
          </cell>
          <cell r="E1484" t="str">
            <v>Customer Ops Mgr Plymouth</v>
          </cell>
          <cell r="H1484" t="str">
            <v>120</v>
          </cell>
          <cell r="I1484" t="str">
            <v>CM</v>
          </cell>
          <cell r="K1484">
            <v>994.65</v>
          </cell>
        </row>
        <row r="1485">
          <cell r="A1485" t="str">
            <v>CAP</v>
          </cell>
          <cell r="C1485">
            <v>16750</v>
          </cell>
          <cell r="D1485" t="str">
            <v>16750</v>
          </cell>
          <cell r="E1485" t="str">
            <v>Customer Ops Mgr Plymouth</v>
          </cell>
          <cell r="H1485" t="str">
            <v>120</v>
          </cell>
          <cell r="I1485" t="str">
            <v>CO</v>
          </cell>
          <cell r="K1485">
            <v>-146100</v>
          </cell>
        </row>
        <row r="1486">
          <cell r="A1486" t="str">
            <v>CAP</v>
          </cell>
          <cell r="C1486">
            <v>16750</v>
          </cell>
          <cell r="D1486" t="str">
            <v>16750</v>
          </cell>
          <cell r="E1486" t="str">
            <v>Customer Ops Mgr Plymouth</v>
          </cell>
          <cell r="H1486" t="str">
            <v>120</v>
          </cell>
          <cell r="I1486" t="str">
            <v>CT</v>
          </cell>
          <cell r="K1486">
            <v>989.99</v>
          </cell>
        </row>
        <row r="1487">
          <cell r="A1487" t="str">
            <v>O&amp;M</v>
          </cell>
          <cell r="C1487">
            <v>16750</v>
          </cell>
          <cell r="D1487" t="str">
            <v>16750</v>
          </cell>
          <cell r="E1487" t="str">
            <v>Customer Ops Mgr Plymouth</v>
          </cell>
          <cell r="H1487" t="str">
            <v>120</v>
          </cell>
          <cell r="I1487" t="str">
            <v>LT</v>
          </cell>
          <cell r="K1487">
            <v>118.29</v>
          </cell>
        </row>
        <row r="1488">
          <cell r="A1488" t="str">
            <v>O&amp;M</v>
          </cell>
          <cell r="C1488">
            <v>16750</v>
          </cell>
          <cell r="D1488" t="str">
            <v>16750</v>
          </cell>
          <cell r="E1488" t="str">
            <v>Customer Ops Mgr Plymouth</v>
          </cell>
          <cell r="H1488" t="str">
            <v>120</v>
          </cell>
          <cell r="I1488" t="str">
            <v>MT</v>
          </cell>
          <cell r="J1488">
            <v>0</v>
          </cell>
        </row>
        <row r="1489">
          <cell r="A1489" t="str">
            <v>O&amp;M</v>
          </cell>
          <cell r="C1489">
            <v>16750</v>
          </cell>
          <cell r="D1489" t="str">
            <v>16750</v>
          </cell>
          <cell r="E1489" t="str">
            <v>Customer Ops Mgr Plymouth</v>
          </cell>
          <cell r="H1489" t="str">
            <v>120</v>
          </cell>
          <cell r="I1489" t="str">
            <v>TT</v>
          </cell>
          <cell r="J1489">
            <v>315.11</v>
          </cell>
        </row>
        <row r="1490">
          <cell r="A1490" t="str">
            <v>O&amp;M</v>
          </cell>
          <cell r="B1490" t="str">
            <v>Sullivan,Stephen T</v>
          </cell>
          <cell r="C1490">
            <v>16755</v>
          </cell>
          <cell r="D1490" t="str">
            <v>16755</v>
          </cell>
          <cell r="E1490" t="str">
            <v>Customer Operations Plymouth</v>
          </cell>
          <cell r="F1490" t="str">
            <v>Electric Operations</v>
          </cell>
          <cell r="G1490" t="str">
            <v>Elect Maint &amp; Constr Plymouth</v>
          </cell>
          <cell r="H1490" t="str">
            <v>120</v>
          </cell>
          <cell r="I1490" t="str">
            <v>BT</v>
          </cell>
          <cell r="J1490">
            <v>205963.41</v>
          </cell>
          <cell r="K1490">
            <v>51747.519999999997</v>
          </cell>
        </row>
        <row r="1491">
          <cell r="A1491" t="str">
            <v>O&amp;M</v>
          </cell>
          <cell r="B1491" t="str">
            <v>Sullivan,Stephen T</v>
          </cell>
          <cell r="C1491">
            <v>16755</v>
          </cell>
          <cell r="D1491" t="str">
            <v>16755</v>
          </cell>
          <cell r="E1491" t="str">
            <v>Elect Maint &amp; Constr Plymouth</v>
          </cell>
          <cell r="F1491" t="str">
            <v>Electric Operations</v>
          </cell>
          <cell r="G1491" t="str">
            <v>Elect Maint &amp; Constr Plymouth</v>
          </cell>
          <cell r="H1491" t="str">
            <v>120</v>
          </cell>
          <cell r="I1491" t="str">
            <v>BT</v>
          </cell>
          <cell r="L1491">
            <v>21880.3</v>
          </cell>
        </row>
        <row r="1492">
          <cell r="A1492" t="str">
            <v>CAP</v>
          </cell>
          <cell r="B1492" t="str">
            <v>Sullivan,Stephen T</v>
          </cell>
          <cell r="C1492">
            <v>16755</v>
          </cell>
          <cell r="D1492" t="str">
            <v>16755</v>
          </cell>
          <cell r="E1492" t="str">
            <v>Distribution Operations Plymouth</v>
          </cell>
          <cell r="F1492" t="str">
            <v>Electric Operations</v>
          </cell>
          <cell r="G1492" t="str">
            <v>Elect Maint &amp; Constr Plymouth</v>
          </cell>
          <cell r="H1492" t="str">
            <v>120</v>
          </cell>
          <cell r="I1492" t="str">
            <v>CB</v>
          </cell>
          <cell r="K1492">
            <v>2451.52</v>
          </cell>
          <cell r="M1492">
            <v>6263.03</v>
          </cell>
        </row>
        <row r="1493">
          <cell r="A1493" t="str">
            <v>CAP</v>
          </cell>
          <cell r="B1493" t="str">
            <v>Sullivan,Stephen T</v>
          </cell>
          <cell r="C1493">
            <v>16755</v>
          </cell>
          <cell r="D1493" t="str">
            <v>16755</v>
          </cell>
          <cell r="E1493" t="str">
            <v>Elect Maint &amp; Constr Plymouth</v>
          </cell>
          <cell r="F1493" t="str">
            <v>Electric Operations</v>
          </cell>
          <cell r="G1493" t="str">
            <v>Elect Maint &amp; Constr Plymouth</v>
          </cell>
          <cell r="H1493" t="str">
            <v>120</v>
          </cell>
          <cell r="I1493" t="str">
            <v>CB</v>
          </cell>
          <cell r="L1493">
            <v>1228.0899999999999</v>
          </cell>
          <cell r="M1493">
            <v>48666</v>
          </cell>
        </row>
        <row r="1494">
          <cell r="A1494" t="str">
            <v>CAP</v>
          </cell>
          <cell r="B1494" t="str">
            <v>Sullivan,Stephen T</v>
          </cell>
          <cell r="C1494">
            <v>16755</v>
          </cell>
          <cell r="D1494" t="str">
            <v>16755</v>
          </cell>
          <cell r="E1494" t="str">
            <v>Distribution Operations Plymouth</v>
          </cell>
          <cell r="F1494" t="str">
            <v>Electric Operations</v>
          </cell>
          <cell r="G1494" t="str">
            <v>Elect Maint &amp; Constr Plymouth</v>
          </cell>
          <cell r="H1494" t="str">
            <v>120</v>
          </cell>
          <cell r="I1494" t="str">
            <v>CI</v>
          </cell>
          <cell r="K1494">
            <v>135889.74</v>
          </cell>
        </row>
        <row r="1495">
          <cell r="A1495" t="str">
            <v>CAP</v>
          </cell>
          <cell r="B1495" t="str">
            <v>Sullivan,Stephen T</v>
          </cell>
          <cell r="C1495">
            <v>16755</v>
          </cell>
          <cell r="D1495" t="str">
            <v>16755</v>
          </cell>
          <cell r="E1495" t="str">
            <v>Elect Maint &amp; Constr Plymouth</v>
          </cell>
          <cell r="F1495" t="str">
            <v>Electric Operations</v>
          </cell>
          <cell r="G1495" t="str">
            <v>Elect Maint &amp; Constr Plymouth</v>
          </cell>
          <cell r="H1495" t="str">
            <v>120</v>
          </cell>
          <cell r="I1495" t="str">
            <v>CI</v>
          </cell>
          <cell r="L1495">
            <v>61362.86</v>
          </cell>
        </row>
        <row r="1496">
          <cell r="A1496" t="str">
            <v>CAP</v>
          </cell>
          <cell r="B1496" t="str">
            <v>Sullivan,Stephen T</v>
          </cell>
          <cell r="C1496">
            <v>16755</v>
          </cell>
          <cell r="D1496" t="str">
            <v>16755</v>
          </cell>
          <cell r="E1496" t="str">
            <v>Distribution Operations Plymouth</v>
          </cell>
          <cell r="F1496" t="str">
            <v>Electric Operations</v>
          </cell>
          <cell r="G1496" t="str">
            <v>Elect Maint &amp; Constr Plymouth</v>
          </cell>
          <cell r="H1496" t="str">
            <v>120</v>
          </cell>
          <cell r="I1496" t="str">
            <v>CL</v>
          </cell>
          <cell r="K1496">
            <v>5550.61</v>
          </cell>
          <cell r="M1496">
            <v>120</v>
          </cell>
        </row>
        <row r="1497">
          <cell r="A1497" t="str">
            <v>CAP</v>
          </cell>
          <cell r="B1497" t="str">
            <v>Sullivan,Stephen T</v>
          </cell>
          <cell r="C1497">
            <v>16755</v>
          </cell>
          <cell r="D1497" t="str">
            <v>16755</v>
          </cell>
          <cell r="E1497" t="str">
            <v>Elect Maint &amp; Constr Plymouth</v>
          </cell>
          <cell r="F1497" t="str">
            <v>Electric Operations</v>
          </cell>
          <cell r="G1497" t="str">
            <v>Elect Maint &amp; Constr Plymouth</v>
          </cell>
          <cell r="H1497" t="str">
            <v>120</v>
          </cell>
          <cell r="I1497" t="str">
            <v>CL</v>
          </cell>
          <cell r="L1497">
            <v>2894.28</v>
          </cell>
        </row>
        <row r="1498">
          <cell r="A1498" t="str">
            <v>CAP</v>
          </cell>
          <cell r="B1498" t="str">
            <v>Sullivan,Stephen T</v>
          </cell>
          <cell r="C1498">
            <v>16755</v>
          </cell>
          <cell r="D1498" t="str">
            <v>16755</v>
          </cell>
          <cell r="E1498" t="str">
            <v>Distribution Operations Plymouth</v>
          </cell>
          <cell r="F1498" t="str">
            <v>Electric Operations</v>
          </cell>
          <cell r="G1498" t="str">
            <v>Elect Maint &amp; Constr Plymouth</v>
          </cell>
          <cell r="H1498" t="str">
            <v>120</v>
          </cell>
          <cell r="I1498" t="str">
            <v>CM</v>
          </cell>
          <cell r="K1498">
            <v>1569.45</v>
          </cell>
          <cell r="M1498">
            <v>533.12</v>
          </cell>
        </row>
        <row r="1499">
          <cell r="A1499" t="str">
            <v>CAP</v>
          </cell>
          <cell r="B1499" t="str">
            <v>Sullivan,Stephen T</v>
          </cell>
          <cell r="C1499">
            <v>16755</v>
          </cell>
          <cell r="D1499" t="str">
            <v>16755</v>
          </cell>
          <cell r="E1499" t="str">
            <v>Elect Maint &amp; Constr Plymouth</v>
          </cell>
          <cell r="F1499" t="str">
            <v>Electric Operations</v>
          </cell>
          <cell r="G1499" t="str">
            <v>Elect Maint &amp; Constr Plymouth</v>
          </cell>
          <cell r="H1499" t="str">
            <v>120</v>
          </cell>
          <cell r="I1499" t="str">
            <v>CM</v>
          </cell>
          <cell r="L1499">
            <v>7501.21</v>
          </cell>
        </row>
        <row r="1500">
          <cell r="A1500" t="str">
            <v>CAP</v>
          </cell>
          <cell r="B1500" t="str">
            <v>Sullivan,Stephen T</v>
          </cell>
          <cell r="C1500">
            <v>16755</v>
          </cell>
          <cell r="D1500" t="str">
            <v>16755</v>
          </cell>
          <cell r="E1500" t="str">
            <v>Distribution Operations Plymouth</v>
          </cell>
          <cell r="F1500" t="str">
            <v>Electric Operations</v>
          </cell>
          <cell r="G1500" t="str">
            <v>Elect Maint &amp; Constr Plymouth</v>
          </cell>
          <cell r="H1500" t="str">
            <v>120</v>
          </cell>
          <cell r="I1500" t="str">
            <v>CO</v>
          </cell>
          <cell r="K1500">
            <v>-3391</v>
          </cell>
        </row>
        <row r="1501">
          <cell r="A1501" t="str">
            <v>CAP</v>
          </cell>
          <cell r="B1501" t="str">
            <v>Sullivan,Stephen T</v>
          </cell>
          <cell r="C1501">
            <v>16755</v>
          </cell>
          <cell r="D1501" t="str">
            <v>16755</v>
          </cell>
          <cell r="E1501" t="str">
            <v>Elect Maint &amp; Constr Plymouth</v>
          </cell>
          <cell r="F1501" t="str">
            <v>Electric Operations</v>
          </cell>
          <cell r="G1501" t="str">
            <v>Elect Maint &amp; Constr Plymouth</v>
          </cell>
          <cell r="H1501" t="str">
            <v>120</v>
          </cell>
          <cell r="I1501" t="str">
            <v>CO</v>
          </cell>
          <cell r="L1501">
            <v>-83315.86</v>
          </cell>
          <cell r="M1501">
            <v>-2820</v>
          </cell>
        </row>
        <row r="1502">
          <cell r="A1502" t="str">
            <v>CAP</v>
          </cell>
          <cell r="B1502" t="str">
            <v>Sullivan,Stephen T</v>
          </cell>
          <cell r="C1502">
            <v>16755</v>
          </cell>
          <cell r="D1502" t="str">
            <v>16755</v>
          </cell>
          <cell r="E1502" t="str">
            <v>Distribution Operations Plymouth</v>
          </cell>
          <cell r="F1502" t="str">
            <v>Electric Operations</v>
          </cell>
          <cell r="G1502" t="str">
            <v>Elect Maint &amp; Constr Plymouth</v>
          </cell>
          <cell r="H1502" t="str">
            <v>120</v>
          </cell>
          <cell r="I1502" t="str">
            <v>CT</v>
          </cell>
          <cell r="K1502">
            <v>556.02</v>
          </cell>
        </row>
        <row r="1503">
          <cell r="A1503" t="str">
            <v>CAP</v>
          </cell>
          <cell r="B1503" t="str">
            <v>Sullivan,Stephen T</v>
          </cell>
          <cell r="C1503">
            <v>16755</v>
          </cell>
          <cell r="D1503" t="str">
            <v>16755</v>
          </cell>
          <cell r="E1503" t="str">
            <v>Elect Maint &amp; Constr Plymouth</v>
          </cell>
          <cell r="F1503" t="str">
            <v>Electric Operations</v>
          </cell>
          <cell r="G1503" t="str">
            <v>Elect Maint &amp; Constr Plymouth</v>
          </cell>
          <cell r="H1503" t="str">
            <v>120</v>
          </cell>
          <cell r="I1503" t="str">
            <v>CT</v>
          </cell>
          <cell r="L1503">
            <v>1552.5</v>
          </cell>
        </row>
        <row r="1504">
          <cell r="A1504" t="str">
            <v>O&amp;M</v>
          </cell>
          <cell r="B1504" t="str">
            <v>Sullivan,Stephen T</v>
          </cell>
          <cell r="C1504">
            <v>16755</v>
          </cell>
          <cell r="D1504" t="str">
            <v>16755</v>
          </cell>
          <cell r="E1504" t="str">
            <v>Customer Operations Plymouth</v>
          </cell>
          <cell r="F1504" t="str">
            <v>Electric Operations</v>
          </cell>
          <cell r="G1504" t="str">
            <v>Elect Maint &amp; Constr Plymouth</v>
          </cell>
          <cell r="H1504" t="str">
            <v>120</v>
          </cell>
          <cell r="I1504" t="str">
            <v>IT</v>
          </cell>
          <cell r="J1504">
            <v>15300.37</v>
          </cell>
          <cell r="K1504">
            <v>45752.18</v>
          </cell>
        </row>
        <row r="1505">
          <cell r="A1505" t="str">
            <v>O&amp;M</v>
          </cell>
          <cell r="B1505" t="str">
            <v>Sullivan,Stephen T</v>
          </cell>
          <cell r="C1505">
            <v>16755</v>
          </cell>
          <cell r="D1505" t="str">
            <v>16755</v>
          </cell>
          <cell r="E1505" t="str">
            <v>Elect Maint &amp; Constr Plymouth</v>
          </cell>
          <cell r="F1505" t="str">
            <v>Electric Operations</v>
          </cell>
          <cell r="G1505" t="str">
            <v>Elect Maint &amp; Constr Plymouth</v>
          </cell>
          <cell r="H1505" t="str">
            <v>120</v>
          </cell>
          <cell r="I1505" t="str">
            <v>IT</v>
          </cell>
          <cell r="L1505">
            <v>45928.18</v>
          </cell>
        </row>
        <row r="1506">
          <cell r="A1506" t="str">
            <v>O&amp;M</v>
          </cell>
          <cell r="B1506" t="str">
            <v>Sullivan,Stephen T</v>
          </cell>
          <cell r="C1506">
            <v>16755</v>
          </cell>
          <cell r="D1506" t="str">
            <v>16755</v>
          </cell>
          <cell r="E1506" t="str">
            <v>Customer Operations Plymouth</v>
          </cell>
          <cell r="F1506" t="str">
            <v>Electric Operations</v>
          </cell>
          <cell r="G1506" t="str">
            <v>Elect Maint &amp; Constr Plymouth</v>
          </cell>
          <cell r="H1506" t="str">
            <v>120</v>
          </cell>
          <cell r="I1506" t="str">
            <v>LT</v>
          </cell>
          <cell r="J1506">
            <v>620322.03</v>
          </cell>
          <cell r="K1506">
            <v>147367.39000000001</v>
          </cell>
          <cell r="M1506">
            <v>1114.95</v>
          </cell>
        </row>
        <row r="1507">
          <cell r="A1507" t="str">
            <v>O&amp;M</v>
          </cell>
          <cell r="B1507" t="str">
            <v>Sullivan,Stephen T</v>
          </cell>
          <cell r="C1507">
            <v>16755</v>
          </cell>
          <cell r="D1507" t="str">
            <v>16755</v>
          </cell>
          <cell r="E1507" t="str">
            <v>Elect Maint &amp; Constr Plymouth</v>
          </cell>
          <cell r="F1507" t="str">
            <v>Electric Operations</v>
          </cell>
          <cell r="G1507" t="str">
            <v>Elect Maint &amp; Constr Plymouth</v>
          </cell>
          <cell r="H1507" t="str">
            <v>120</v>
          </cell>
          <cell r="I1507" t="str">
            <v>LT</v>
          </cell>
          <cell r="L1507">
            <v>61440.57</v>
          </cell>
          <cell r="M1507">
            <v>9.9</v>
          </cell>
        </row>
        <row r="1508">
          <cell r="A1508" t="str">
            <v>O&amp;M</v>
          </cell>
          <cell r="B1508" t="str">
            <v>Sullivan,Stephen T</v>
          </cell>
          <cell r="C1508">
            <v>16755</v>
          </cell>
          <cell r="D1508" t="str">
            <v>16755</v>
          </cell>
          <cell r="E1508" t="str">
            <v>Customer Operations Plymouth</v>
          </cell>
          <cell r="F1508" t="str">
            <v>Electric Operations</v>
          </cell>
          <cell r="G1508" t="str">
            <v>Elect Maint &amp; Constr Plymouth</v>
          </cell>
          <cell r="H1508" t="str">
            <v>120</v>
          </cell>
          <cell r="I1508" t="str">
            <v>MT</v>
          </cell>
          <cell r="K1508">
            <v>6675.62</v>
          </cell>
        </row>
        <row r="1509">
          <cell r="A1509" t="str">
            <v>O&amp;M</v>
          </cell>
          <cell r="B1509" t="str">
            <v>Sullivan,Stephen T</v>
          </cell>
          <cell r="C1509">
            <v>16755</v>
          </cell>
          <cell r="D1509" t="str">
            <v>16755</v>
          </cell>
          <cell r="E1509" t="str">
            <v>Elect Maint &amp; Constr Plymouth</v>
          </cell>
          <cell r="F1509" t="str">
            <v>Electric Operations</v>
          </cell>
          <cell r="G1509" t="str">
            <v>Elect Maint &amp; Constr Plymouth</v>
          </cell>
          <cell r="H1509" t="str">
            <v>120</v>
          </cell>
          <cell r="I1509" t="str">
            <v>MT</v>
          </cell>
          <cell r="L1509">
            <v>2098.19</v>
          </cell>
        </row>
        <row r="1510">
          <cell r="A1510" t="str">
            <v>O&amp;M</v>
          </cell>
          <cell r="B1510" t="str">
            <v>Sullivan,Stephen T</v>
          </cell>
          <cell r="C1510">
            <v>16755</v>
          </cell>
          <cell r="D1510" t="str">
            <v>16755</v>
          </cell>
          <cell r="E1510" t="str">
            <v>Customer Operations Plymouth</v>
          </cell>
          <cell r="F1510" t="str">
            <v>Electric Operations</v>
          </cell>
          <cell r="G1510" t="str">
            <v>Elect Maint &amp; Constr Plymouth</v>
          </cell>
          <cell r="H1510" t="str">
            <v>120</v>
          </cell>
          <cell r="I1510" t="str">
            <v>OT</v>
          </cell>
          <cell r="J1510">
            <v>22860.22</v>
          </cell>
          <cell r="K1510">
            <v>-20049.05</v>
          </cell>
        </row>
        <row r="1511">
          <cell r="A1511" t="str">
            <v>O&amp;M</v>
          </cell>
          <cell r="B1511" t="str">
            <v>Sullivan,Stephen T</v>
          </cell>
          <cell r="C1511">
            <v>16755</v>
          </cell>
          <cell r="D1511" t="str">
            <v>16755</v>
          </cell>
          <cell r="E1511" t="str">
            <v>Elect Maint &amp; Constr Plymouth</v>
          </cell>
          <cell r="F1511" t="str">
            <v>Electric Operations</v>
          </cell>
          <cell r="G1511" t="str">
            <v>Elect Maint &amp; Constr Plymouth</v>
          </cell>
          <cell r="H1511" t="str">
            <v>120</v>
          </cell>
          <cell r="I1511" t="str">
            <v>OT</v>
          </cell>
          <cell r="L1511">
            <v>-58992.5</v>
          </cell>
        </row>
        <row r="1512">
          <cell r="A1512" t="str">
            <v>O&amp;M</v>
          </cell>
          <cell r="B1512" t="str">
            <v>Sullivan,Stephen T</v>
          </cell>
          <cell r="C1512">
            <v>16755</v>
          </cell>
          <cell r="D1512" t="str">
            <v>16755</v>
          </cell>
          <cell r="E1512" t="str">
            <v>Customer Operations Plymouth</v>
          </cell>
          <cell r="F1512" t="str">
            <v>Electric Operations</v>
          </cell>
          <cell r="G1512" t="str">
            <v>Elect Maint &amp; Constr Plymouth</v>
          </cell>
          <cell r="H1512" t="str">
            <v>120</v>
          </cell>
          <cell r="I1512" t="str">
            <v>TT</v>
          </cell>
          <cell r="J1512">
            <v>7925.46</v>
          </cell>
          <cell r="K1512">
            <v>5201.75</v>
          </cell>
        </row>
        <row r="1513">
          <cell r="A1513" t="str">
            <v>O&amp;M</v>
          </cell>
          <cell r="B1513" t="str">
            <v>Sullivan,Stephen T</v>
          </cell>
          <cell r="C1513">
            <v>16755</v>
          </cell>
          <cell r="D1513" t="str">
            <v>16755</v>
          </cell>
          <cell r="E1513" t="str">
            <v>Elect Maint &amp; Constr Plymouth</v>
          </cell>
          <cell r="F1513" t="str">
            <v>Electric Operations</v>
          </cell>
          <cell r="G1513" t="str">
            <v>Elect Maint &amp; Constr Plymouth</v>
          </cell>
          <cell r="H1513" t="str">
            <v>120</v>
          </cell>
          <cell r="I1513" t="str">
            <v>TT</v>
          </cell>
          <cell r="L1513">
            <v>3655.29</v>
          </cell>
        </row>
        <row r="1514">
          <cell r="A1514" t="str">
            <v>O&amp;M</v>
          </cell>
          <cell r="B1514" t="str">
            <v>Tzimorangas,John G</v>
          </cell>
          <cell r="C1514">
            <v>16760</v>
          </cell>
          <cell r="D1514" t="str">
            <v>16760</v>
          </cell>
          <cell r="E1514" t="str">
            <v>Station Construction Transmission NSTAR</v>
          </cell>
          <cell r="F1514" t="str">
            <v>Electric Operations</v>
          </cell>
          <cell r="G1514" t="str">
            <v>Station Construction Transmission NSTAR</v>
          </cell>
          <cell r="H1514" t="str">
            <v>120</v>
          </cell>
          <cell r="I1514" t="str">
            <v>BT</v>
          </cell>
          <cell r="K1514">
            <v>3497.28</v>
          </cell>
          <cell r="L1514">
            <v>139.35</v>
          </cell>
        </row>
        <row r="1515">
          <cell r="A1515" t="str">
            <v>CAP</v>
          </cell>
          <cell r="B1515" t="str">
            <v>Tzimorangas,John G</v>
          </cell>
          <cell r="C1515">
            <v>16760</v>
          </cell>
          <cell r="D1515" t="str">
            <v>16760</v>
          </cell>
          <cell r="E1515" t="str">
            <v>Station Construction Transmission NSTAR</v>
          </cell>
          <cell r="F1515" t="str">
            <v>Electric Operations</v>
          </cell>
          <cell r="G1515" t="str">
            <v>Station Construction Transmission NSTAR</v>
          </cell>
          <cell r="H1515" t="str">
            <v>120</v>
          </cell>
          <cell r="I1515" t="str">
            <v>CB</v>
          </cell>
          <cell r="K1515">
            <v>111395.93</v>
          </cell>
          <cell r="L1515">
            <v>105002.25</v>
          </cell>
          <cell r="M1515">
            <v>2952.6</v>
          </cell>
        </row>
        <row r="1516">
          <cell r="A1516" t="str">
            <v>CAP</v>
          </cell>
          <cell r="B1516" t="str">
            <v>Tzimorangas,John G</v>
          </cell>
          <cell r="C1516">
            <v>16760</v>
          </cell>
          <cell r="D1516" t="str">
            <v>16760</v>
          </cell>
          <cell r="E1516" t="str">
            <v>Station Construction Transmission NSTAR</v>
          </cell>
          <cell r="F1516" t="str">
            <v>Electric Operations</v>
          </cell>
          <cell r="G1516" t="str">
            <v>Station Construction Transmission NSTAR</v>
          </cell>
          <cell r="H1516" t="str">
            <v>120</v>
          </cell>
          <cell r="I1516" t="str">
            <v>CI</v>
          </cell>
          <cell r="K1516">
            <v>1313459.27</v>
          </cell>
          <cell r="L1516">
            <v>2464860.7799999998</v>
          </cell>
        </row>
        <row r="1517">
          <cell r="A1517" t="str">
            <v>CAP</v>
          </cell>
          <cell r="B1517" t="str">
            <v>Tzimorangas,John G</v>
          </cell>
          <cell r="C1517">
            <v>16760</v>
          </cell>
          <cell r="D1517" t="str">
            <v>16760</v>
          </cell>
          <cell r="E1517" t="str">
            <v>Station Construction Transmission NSTAR</v>
          </cell>
          <cell r="F1517" t="str">
            <v>Electric Operations</v>
          </cell>
          <cell r="G1517" t="str">
            <v>Station Construction Transmission NSTAR</v>
          </cell>
          <cell r="H1517" t="str">
            <v>120</v>
          </cell>
          <cell r="I1517" t="str">
            <v>CL</v>
          </cell>
          <cell r="K1517">
            <v>254018.51</v>
          </cell>
          <cell r="L1517">
            <v>239151.28</v>
          </cell>
        </row>
        <row r="1518">
          <cell r="A1518" t="str">
            <v>CAP</v>
          </cell>
          <cell r="B1518" t="str">
            <v>Tzimorangas,John G</v>
          </cell>
          <cell r="C1518">
            <v>16760</v>
          </cell>
          <cell r="D1518" t="str">
            <v>16760</v>
          </cell>
          <cell r="E1518" t="str">
            <v>Station Construction Transmission NSTAR</v>
          </cell>
          <cell r="F1518" t="str">
            <v>Electric Operations</v>
          </cell>
          <cell r="G1518" t="str">
            <v>Station Construction Transmission NSTAR</v>
          </cell>
          <cell r="H1518" t="str">
            <v>120</v>
          </cell>
          <cell r="I1518" t="str">
            <v>CM</v>
          </cell>
          <cell r="K1518">
            <v>8832.82</v>
          </cell>
          <cell r="L1518">
            <v>10197.27</v>
          </cell>
        </row>
        <row r="1519">
          <cell r="A1519" t="str">
            <v>CAP</v>
          </cell>
          <cell r="B1519" t="str">
            <v>Tzimorangas,John G</v>
          </cell>
          <cell r="C1519">
            <v>16760</v>
          </cell>
          <cell r="D1519" t="str">
            <v>16760</v>
          </cell>
          <cell r="E1519" t="str">
            <v>Station Construction Transmission NSTAR</v>
          </cell>
          <cell r="F1519" t="str">
            <v>Electric Operations</v>
          </cell>
          <cell r="G1519" t="str">
            <v>Station Construction Transmission NSTAR</v>
          </cell>
          <cell r="H1519" t="str">
            <v>120</v>
          </cell>
          <cell r="I1519" t="str">
            <v>CO</v>
          </cell>
          <cell r="K1519">
            <v>13991.99</v>
          </cell>
          <cell r="L1519">
            <v>890.98</v>
          </cell>
        </row>
        <row r="1520">
          <cell r="A1520" t="str">
            <v>CAP</v>
          </cell>
          <cell r="B1520" t="str">
            <v>Tzimorangas,John G</v>
          </cell>
          <cell r="C1520">
            <v>16760</v>
          </cell>
          <cell r="D1520" t="str">
            <v>16760</v>
          </cell>
          <cell r="E1520" t="str">
            <v>Asst District Mgr Camb</v>
          </cell>
          <cell r="F1520" t="str">
            <v>Electric Operations</v>
          </cell>
          <cell r="G1520" t="str">
            <v>Station Construction Transmission NSTAR</v>
          </cell>
          <cell r="H1520" t="str">
            <v>120</v>
          </cell>
          <cell r="I1520" t="str">
            <v>CT</v>
          </cell>
          <cell r="J1520">
            <v>1668.47</v>
          </cell>
        </row>
        <row r="1521">
          <cell r="A1521" t="str">
            <v>CAP</v>
          </cell>
          <cell r="B1521" t="str">
            <v>Tzimorangas,John G</v>
          </cell>
          <cell r="C1521">
            <v>16760</v>
          </cell>
          <cell r="D1521" t="str">
            <v>16760</v>
          </cell>
          <cell r="E1521" t="str">
            <v>Station Construction Transmission NSTAR</v>
          </cell>
          <cell r="F1521" t="str">
            <v>Electric Operations</v>
          </cell>
          <cell r="G1521" t="str">
            <v>Station Construction Transmission NSTAR</v>
          </cell>
          <cell r="H1521" t="str">
            <v>120</v>
          </cell>
          <cell r="I1521" t="str">
            <v>CT</v>
          </cell>
          <cell r="K1521">
            <v>129219.62</v>
          </cell>
          <cell r="L1521">
            <v>162931.85999999999</v>
          </cell>
        </row>
        <row r="1522">
          <cell r="A1522" t="str">
            <v>O&amp;M</v>
          </cell>
          <cell r="B1522" t="str">
            <v>Tzimorangas,John G</v>
          </cell>
          <cell r="C1522">
            <v>16760</v>
          </cell>
          <cell r="D1522" t="str">
            <v>16760</v>
          </cell>
          <cell r="E1522" t="str">
            <v>Station Construction Transmission NSTAR</v>
          </cell>
          <cell r="F1522" t="str">
            <v>Electric Operations</v>
          </cell>
          <cell r="G1522" t="str">
            <v>Station Construction Transmission NSTAR</v>
          </cell>
          <cell r="H1522" t="str">
            <v>120</v>
          </cell>
          <cell r="I1522" t="str">
            <v>IT</v>
          </cell>
          <cell r="K1522">
            <v>88312.13</v>
          </cell>
          <cell r="L1522">
            <v>-21973.98</v>
          </cell>
        </row>
        <row r="1523">
          <cell r="A1523" t="str">
            <v>O&amp;M</v>
          </cell>
          <cell r="B1523" t="str">
            <v>Tzimorangas,John G</v>
          </cell>
          <cell r="C1523">
            <v>16760</v>
          </cell>
          <cell r="D1523" t="str">
            <v>16760</v>
          </cell>
          <cell r="E1523" t="str">
            <v>Station Construction Transmission NSTAR</v>
          </cell>
          <cell r="F1523" t="str">
            <v>Electric Operations</v>
          </cell>
          <cell r="G1523" t="str">
            <v>Station Construction Transmission NSTAR</v>
          </cell>
          <cell r="H1523" t="str">
            <v>120</v>
          </cell>
          <cell r="I1523" t="str">
            <v>LT</v>
          </cell>
          <cell r="K1523">
            <v>9992.2199999999993</v>
          </cell>
          <cell r="L1523">
            <v>398.15</v>
          </cell>
          <cell r="M1523">
            <v>1516.72</v>
          </cell>
        </row>
        <row r="1524">
          <cell r="A1524" t="str">
            <v>O&amp;M</v>
          </cell>
          <cell r="B1524" t="str">
            <v>Tzimorangas,John G</v>
          </cell>
          <cell r="C1524">
            <v>16760</v>
          </cell>
          <cell r="D1524" t="str">
            <v>16760</v>
          </cell>
          <cell r="E1524" t="str">
            <v>Station Construction Transmission NSTAR</v>
          </cell>
          <cell r="F1524" t="str">
            <v>Electric Operations</v>
          </cell>
          <cell r="G1524" t="str">
            <v>Station Construction Transmission NSTAR</v>
          </cell>
          <cell r="H1524" t="str">
            <v>120</v>
          </cell>
          <cell r="I1524" t="str">
            <v>OT</v>
          </cell>
          <cell r="L1524">
            <v>-69.17</v>
          </cell>
          <cell r="M1524">
            <v>40230.39</v>
          </cell>
        </row>
        <row r="1525">
          <cell r="A1525" t="str">
            <v>O&amp;M</v>
          </cell>
          <cell r="B1525" t="str">
            <v>Tzimorangas,John G</v>
          </cell>
          <cell r="C1525">
            <v>16760</v>
          </cell>
          <cell r="D1525" t="str">
            <v>16760</v>
          </cell>
          <cell r="E1525" t="str">
            <v>Station Construction Transmission NSTAR</v>
          </cell>
          <cell r="F1525" t="str">
            <v>Electric Operations</v>
          </cell>
          <cell r="G1525" t="str">
            <v>Station Construction Transmission NSTAR</v>
          </cell>
          <cell r="H1525" t="str">
            <v>120</v>
          </cell>
          <cell r="I1525" t="str">
            <v>TT</v>
          </cell>
          <cell r="K1525">
            <v>764.04</v>
          </cell>
        </row>
        <row r="1526">
          <cell r="A1526" t="str">
            <v>O&amp;M</v>
          </cell>
          <cell r="B1526" t="str">
            <v>Andreas,Philip B</v>
          </cell>
          <cell r="C1526">
            <v>16765</v>
          </cell>
          <cell r="D1526" t="str">
            <v>16765</v>
          </cell>
          <cell r="E1526" t="str">
            <v>Customer Operations Cambridge</v>
          </cell>
          <cell r="F1526" t="str">
            <v>Electric Operations</v>
          </cell>
          <cell r="G1526" t="str">
            <v>Customer Operations Cambridge</v>
          </cell>
          <cell r="H1526" t="str">
            <v>120</v>
          </cell>
          <cell r="I1526" t="str">
            <v>BT</v>
          </cell>
          <cell r="J1526">
            <v>2584.84</v>
          </cell>
          <cell r="K1526">
            <v>19.79</v>
          </cell>
        </row>
        <row r="1527">
          <cell r="A1527" t="str">
            <v>CAP</v>
          </cell>
          <cell r="B1527" t="str">
            <v>Andreas,Philip B</v>
          </cell>
          <cell r="C1527">
            <v>16765</v>
          </cell>
          <cell r="D1527" t="str">
            <v>16765</v>
          </cell>
          <cell r="E1527" t="str">
            <v>Customer Operations Cambridge</v>
          </cell>
          <cell r="F1527" t="str">
            <v>Electric Operations</v>
          </cell>
          <cell r="G1527" t="str">
            <v>Customer Operations Cambridge</v>
          </cell>
          <cell r="H1527" t="str">
            <v>120</v>
          </cell>
          <cell r="I1527" t="str">
            <v>CB</v>
          </cell>
          <cell r="J1527">
            <v>7523.74</v>
          </cell>
          <cell r="K1527">
            <v>8120.31</v>
          </cell>
          <cell r="L1527">
            <v>-5866.45</v>
          </cell>
        </row>
        <row r="1528">
          <cell r="A1528" t="str">
            <v>CAP</v>
          </cell>
          <cell r="B1528" t="str">
            <v>Andreas,Philip B</v>
          </cell>
          <cell r="C1528">
            <v>16765</v>
          </cell>
          <cell r="D1528" t="str">
            <v>16765</v>
          </cell>
          <cell r="E1528" t="str">
            <v>Customer Operations Cambridge</v>
          </cell>
          <cell r="F1528" t="str">
            <v>Electric Operations</v>
          </cell>
          <cell r="G1528" t="str">
            <v>Customer Operations Cambridge</v>
          </cell>
          <cell r="H1528" t="str">
            <v>120</v>
          </cell>
          <cell r="I1528" t="str">
            <v>CI</v>
          </cell>
          <cell r="J1528">
            <v>-35548.47</v>
          </cell>
          <cell r="K1528">
            <v>90413.82</v>
          </cell>
        </row>
        <row r="1529">
          <cell r="A1529" t="str">
            <v>CAP</v>
          </cell>
          <cell r="B1529" t="str">
            <v>Andreas,Philip B</v>
          </cell>
          <cell r="C1529">
            <v>16765</v>
          </cell>
          <cell r="D1529" t="str">
            <v>16765</v>
          </cell>
          <cell r="E1529" t="str">
            <v>Customer Operations Cambridge</v>
          </cell>
          <cell r="F1529" t="str">
            <v>Electric Operations</v>
          </cell>
          <cell r="G1529" t="str">
            <v>Customer Operations Cambridge</v>
          </cell>
          <cell r="H1529" t="str">
            <v>120</v>
          </cell>
          <cell r="I1529" t="str">
            <v>CL</v>
          </cell>
          <cell r="J1529">
            <v>17760.97</v>
          </cell>
          <cell r="K1529">
            <v>17765.990000000002</v>
          </cell>
          <cell r="L1529">
            <v>-13332.82</v>
          </cell>
        </row>
        <row r="1530">
          <cell r="A1530" t="str">
            <v>CAP</v>
          </cell>
          <cell r="B1530" t="str">
            <v>Andreas,Philip B</v>
          </cell>
          <cell r="C1530">
            <v>16765</v>
          </cell>
          <cell r="D1530" t="str">
            <v>16765</v>
          </cell>
          <cell r="E1530" t="str">
            <v>Customer Operations Cambridge</v>
          </cell>
          <cell r="F1530" t="str">
            <v>Electric Operations</v>
          </cell>
          <cell r="G1530" t="str">
            <v>Customer Operations Cambridge</v>
          </cell>
          <cell r="H1530" t="str">
            <v>120</v>
          </cell>
          <cell r="I1530" t="str">
            <v>CM</v>
          </cell>
          <cell r="J1530">
            <v>13152.98</v>
          </cell>
          <cell r="M1530">
            <v>309.08999999999997</v>
          </cell>
        </row>
        <row r="1531">
          <cell r="A1531" t="str">
            <v>CAP</v>
          </cell>
          <cell r="B1531" t="str">
            <v>Andreas,Philip B</v>
          </cell>
          <cell r="C1531">
            <v>16765</v>
          </cell>
          <cell r="D1531" t="str">
            <v>16765</v>
          </cell>
          <cell r="E1531" t="str">
            <v>Customer Operations Cambridge</v>
          </cell>
          <cell r="F1531" t="str">
            <v>Electric Operations</v>
          </cell>
          <cell r="G1531" t="str">
            <v>Customer Operations Cambridge</v>
          </cell>
          <cell r="H1531" t="str">
            <v>120</v>
          </cell>
          <cell r="I1531" t="str">
            <v>CT</v>
          </cell>
          <cell r="J1531">
            <v>2286.91</v>
          </cell>
          <cell r="K1531">
            <v>3006.21</v>
          </cell>
          <cell r="L1531">
            <v>-525.45000000000005</v>
          </cell>
        </row>
        <row r="1532">
          <cell r="A1532" t="str">
            <v>O&amp;M</v>
          </cell>
          <cell r="B1532" t="str">
            <v>Andreas,Philip B</v>
          </cell>
          <cell r="C1532">
            <v>16765</v>
          </cell>
          <cell r="D1532" t="str">
            <v>16765</v>
          </cell>
          <cell r="E1532" t="str">
            <v>Customer Operations Cambridge</v>
          </cell>
          <cell r="F1532" t="str">
            <v>Electric Operations</v>
          </cell>
          <cell r="G1532" t="str">
            <v>Customer Operations Cambridge</v>
          </cell>
          <cell r="H1532" t="str">
            <v>120</v>
          </cell>
          <cell r="I1532" t="str">
            <v>IT</v>
          </cell>
          <cell r="J1532">
            <v>530.79</v>
          </cell>
          <cell r="K1532">
            <v>1056.01</v>
          </cell>
        </row>
        <row r="1533">
          <cell r="A1533" t="str">
            <v>O&amp;M</v>
          </cell>
          <cell r="B1533" t="str">
            <v>Andreas,Philip B</v>
          </cell>
          <cell r="C1533">
            <v>16765</v>
          </cell>
          <cell r="D1533" t="str">
            <v>16765</v>
          </cell>
          <cell r="E1533" t="str">
            <v>Customer Operations Cambridge</v>
          </cell>
          <cell r="F1533" t="str">
            <v>Electric Operations</v>
          </cell>
          <cell r="G1533" t="str">
            <v>Customer Operations Cambridge</v>
          </cell>
          <cell r="H1533" t="str">
            <v>120</v>
          </cell>
          <cell r="I1533" t="str">
            <v>LT</v>
          </cell>
          <cell r="J1533">
            <v>7021.89</v>
          </cell>
          <cell r="K1533">
            <v>320.45</v>
          </cell>
          <cell r="M1533">
            <v>11716.58</v>
          </cell>
        </row>
        <row r="1534">
          <cell r="A1534" t="str">
            <v>O&amp;M</v>
          </cell>
          <cell r="B1534" t="str">
            <v>Andreas,Philip B</v>
          </cell>
          <cell r="C1534">
            <v>16765</v>
          </cell>
          <cell r="D1534" t="str">
            <v>16765</v>
          </cell>
          <cell r="E1534" t="str">
            <v>Customer Operations Cambridge</v>
          </cell>
          <cell r="F1534" t="str">
            <v>Electric Operations</v>
          </cell>
          <cell r="G1534" t="str">
            <v>Customer Operations Cambridge</v>
          </cell>
          <cell r="H1534" t="str">
            <v>120</v>
          </cell>
          <cell r="I1534" t="str">
            <v>MT</v>
          </cell>
          <cell r="K1534">
            <v>216.66</v>
          </cell>
        </row>
        <row r="1535">
          <cell r="A1535" t="str">
            <v>O&amp;M</v>
          </cell>
          <cell r="B1535" t="str">
            <v>Andreas,Philip B</v>
          </cell>
          <cell r="C1535">
            <v>16765</v>
          </cell>
          <cell r="D1535" t="str">
            <v>16765</v>
          </cell>
          <cell r="E1535" t="str">
            <v>Customer Operations Cambridge</v>
          </cell>
          <cell r="F1535" t="str">
            <v>Electric Operations</v>
          </cell>
          <cell r="G1535" t="str">
            <v>Customer Operations Cambridge</v>
          </cell>
          <cell r="H1535" t="str">
            <v>120</v>
          </cell>
          <cell r="I1535" t="str">
            <v>OT</v>
          </cell>
          <cell r="J1535">
            <v>85.27</v>
          </cell>
        </row>
        <row r="1536">
          <cell r="A1536" t="str">
            <v>O&amp;M</v>
          </cell>
          <cell r="B1536" t="str">
            <v>Andreas,Philip B</v>
          </cell>
          <cell r="C1536">
            <v>16765</v>
          </cell>
          <cell r="D1536" t="str">
            <v>16765</v>
          </cell>
          <cell r="E1536" t="str">
            <v>Customer Operations Cambridge</v>
          </cell>
          <cell r="F1536" t="str">
            <v>Electric Operations</v>
          </cell>
          <cell r="G1536" t="str">
            <v>Customer Operations Cambridge</v>
          </cell>
          <cell r="H1536" t="str">
            <v>120</v>
          </cell>
          <cell r="I1536" t="str">
            <v>TT</v>
          </cell>
          <cell r="J1536">
            <v>3115.57</v>
          </cell>
          <cell r="K1536">
            <v>1675</v>
          </cell>
        </row>
        <row r="1537">
          <cell r="A1537" t="str">
            <v>O&amp;M</v>
          </cell>
          <cell r="B1537" t="str">
            <v>Tzimorangas,John G</v>
          </cell>
          <cell r="C1537">
            <v>16770</v>
          </cell>
          <cell r="D1537" t="str">
            <v>16770</v>
          </cell>
          <cell r="E1537" t="str">
            <v>Asst District Mgr Som.</v>
          </cell>
          <cell r="F1537" t="str">
            <v>Electric Operations</v>
          </cell>
          <cell r="G1537" t="str">
            <v>Sub Station Operations Western Div</v>
          </cell>
          <cell r="H1537" t="str">
            <v>120</v>
          </cell>
          <cell r="I1537" t="str">
            <v>BT</v>
          </cell>
          <cell r="J1537">
            <v>58.82</v>
          </cell>
          <cell r="M1537">
            <v>160.78</v>
          </cell>
        </row>
        <row r="1538">
          <cell r="A1538" t="str">
            <v>O&amp;M</v>
          </cell>
          <cell r="B1538" t="str">
            <v>Tzimorangas,John G</v>
          </cell>
          <cell r="C1538">
            <v>16770</v>
          </cell>
          <cell r="D1538" t="str">
            <v>16770</v>
          </cell>
          <cell r="E1538" t="str">
            <v>Station Operations Distribution North</v>
          </cell>
          <cell r="F1538" t="str">
            <v>Electric Operations</v>
          </cell>
          <cell r="G1538" t="str">
            <v>Sub Station Operations Western Div</v>
          </cell>
          <cell r="H1538" t="str">
            <v>120</v>
          </cell>
          <cell r="I1538" t="str">
            <v>BT</v>
          </cell>
          <cell r="K1538">
            <v>1811498.07</v>
          </cell>
        </row>
        <row r="1539">
          <cell r="A1539" t="str">
            <v>O&amp;M</v>
          </cell>
          <cell r="B1539" t="str">
            <v>Tzimorangas,John G</v>
          </cell>
          <cell r="C1539">
            <v>16770</v>
          </cell>
          <cell r="D1539" t="str">
            <v>16770</v>
          </cell>
          <cell r="E1539" t="str">
            <v>Sub Station Operations Western Div</v>
          </cell>
          <cell r="F1539" t="str">
            <v>Electric Operations</v>
          </cell>
          <cell r="G1539" t="str">
            <v>Sub Station Operations Western Div</v>
          </cell>
          <cell r="H1539" t="str">
            <v>120</v>
          </cell>
          <cell r="I1539" t="str">
            <v>BT</v>
          </cell>
          <cell r="L1539">
            <v>931586.79</v>
          </cell>
          <cell r="M1539">
            <v>389.28</v>
          </cell>
        </row>
        <row r="1540">
          <cell r="A1540" t="str">
            <v>CAP</v>
          </cell>
          <cell r="B1540" t="str">
            <v>Tzimorangas,John G</v>
          </cell>
          <cell r="C1540">
            <v>16770</v>
          </cell>
          <cell r="D1540" t="str">
            <v>16770</v>
          </cell>
          <cell r="E1540" t="str">
            <v>Sta Ops Dist North Suburban</v>
          </cell>
          <cell r="F1540" t="str">
            <v>Electric Operations</v>
          </cell>
          <cell r="G1540" t="str">
            <v>Sub Station Operations Western Div</v>
          </cell>
          <cell r="H1540" t="str">
            <v>120</v>
          </cell>
          <cell r="I1540" t="str">
            <v>CB</v>
          </cell>
          <cell r="K1540">
            <v>282322.15000000002</v>
          </cell>
          <cell r="M1540">
            <v>2610.38</v>
          </cell>
        </row>
        <row r="1541">
          <cell r="A1541" t="str">
            <v>CAP</v>
          </cell>
          <cell r="B1541" t="str">
            <v>Tzimorangas,John G</v>
          </cell>
          <cell r="C1541">
            <v>16770</v>
          </cell>
          <cell r="D1541" t="str">
            <v>16770</v>
          </cell>
          <cell r="E1541" t="str">
            <v>Sub Station Operations Western Div</v>
          </cell>
          <cell r="F1541" t="str">
            <v>Electric Operations</v>
          </cell>
          <cell r="G1541" t="str">
            <v>Sub Station Operations Western Div</v>
          </cell>
          <cell r="H1541" t="str">
            <v>120</v>
          </cell>
          <cell r="I1541" t="str">
            <v>CB</v>
          </cell>
          <cell r="L1541">
            <v>326589.12</v>
          </cell>
          <cell r="M1541">
            <v>101.4</v>
          </cell>
        </row>
        <row r="1542">
          <cell r="A1542" t="str">
            <v>CAP</v>
          </cell>
          <cell r="B1542" t="str">
            <v>Tzimorangas,John G</v>
          </cell>
          <cell r="C1542">
            <v>16770</v>
          </cell>
          <cell r="D1542" t="str">
            <v>16770</v>
          </cell>
          <cell r="E1542" t="str">
            <v>Sta Ops Dist North Suburban</v>
          </cell>
          <cell r="F1542" t="str">
            <v>Electric Operations</v>
          </cell>
          <cell r="G1542" t="str">
            <v>Sub Station Operations Western Div</v>
          </cell>
          <cell r="H1542" t="str">
            <v>120</v>
          </cell>
          <cell r="I1542" t="str">
            <v>CI</v>
          </cell>
          <cell r="K1542">
            <v>398247.15</v>
          </cell>
        </row>
        <row r="1543">
          <cell r="A1543" t="str">
            <v>CAP</v>
          </cell>
          <cell r="B1543" t="str">
            <v>Tzimorangas,John G</v>
          </cell>
          <cell r="C1543">
            <v>16770</v>
          </cell>
          <cell r="D1543" t="str">
            <v>16770</v>
          </cell>
          <cell r="E1543" t="str">
            <v>Sub Station Operations Western Div</v>
          </cell>
          <cell r="F1543" t="str">
            <v>Electric Operations</v>
          </cell>
          <cell r="G1543" t="str">
            <v>Sub Station Operations Western Div</v>
          </cell>
          <cell r="H1543" t="str">
            <v>120</v>
          </cell>
          <cell r="I1543" t="str">
            <v>CI</v>
          </cell>
          <cell r="L1543">
            <v>904606.85</v>
          </cell>
        </row>
        <row r="1544">
          <cell r="A1544" t="str">
            <v>CAP</v>
          </cell>
          <cell r="B1544" t="str">
            <v>Tzimorangas,John G</v>
          </cell>
          <cell r="C1544">
            <v>16770</v>
          </cell>
          <cell r="D1544" t="str">
            <v>16770</v>
          </cell>
          <cell r="E1544" t="str">
            <v>Sta Ops Dist North Suburban</v>
          </cell>
          <cell r="F1544" t="str">
            <v>Electric Operations</v>
          </cell>
          <cell r="G1544" t="str">
            <v>Sub Station Operations Western Div</v>
          </cell>
          <cell r="H1544" t="str">
            <v>120</v>
          </cell>
          <cell r="I1544" t="str">
            <v>CL</v>
          </cell>
          <cell r="K1544">
            <v>650937.77</v>
          </cell>
        </row>
        <row r="1545">
          <cell r="A1545" t="str">
            <v>CAP</v>
          </cell>
          <cell r="B1545" t="str">
            <v>Tzimorangas,John G</v>
          </cell>
          <cell r="C1545">
            <v>16770</v>
          </cell>
          <cell r="D1545" t="str">
            <v>16770</v>
          </cell>
          <cell r="E1545" t="str">
            <v>Sub Station Operations Western Div</v>
          </cell>
          <cell r="F1545" t="str">
            <v>Electric Operations</v>
          </cell>
          <cell r="G1545" t="str">
            <v>Sub Station Operations Western Div</v>
          </cell>
          <cell r="H1545" t="str">
            <v>120</v>
          </cell>
          <cell r="I1545" t="str">
            <v>CL</v>
          </cell>
          <cell r="L1545">
            <v>758120.1</v>
          </cell>
        </row>
        <row r="1546">
          <cell r="A1546" t="str">
            <v>CAP</v>
          </cell>
          <cell r="B1546" t="str">
            <v>Tzimorangas,John G</v>
          </cell>
          <cell r="C1546">
            <v>16770</v>
          </cell>
          <cell r="D1546" t="str">
            <v>16770</v>
          </cell>
          <cell r="E1546" t="str">
            <v>Sta Ops Dist North Suburban</v>
          </cell>
          <cell r="F1546" t="str">
            <v>Electric Operations</v>
          </cell>
          <cell r="G1546" t="str">
            <v>Sub Station Operations Western Div</v>
          </cell>
          <cell r="H1546" t="str">
            <v>120</v>
          </cell>
          <cell r="I1546" t="str">
            <v>CM</v>
          </cell>
          <cell r="K1546">
            <v>848604.21</v>
          </cell>
        </row>
        <row r="1547">
          <cell r="A1547" t="str">
            <v>CAP</v>
          </cell>
          <cell r="B1547" t="str">
            <v>Tzimorangas,John G</v>
          </cell>
          <cell r="C1547">
            <v>16770</v>
          </cell>
          <cell r="D1547" t="str">
            <v>16770</v>
          </cell>
          <cell r="E1547" t="str">
            <v>Sub Station Operations Western Div</v>
          </cell>
          <cell r="F1547" t="str">
            <v>Electric Operations</v>
          </cell>
          <cell r="G1547" t="str">
            <v>Sub Station Operations Western Div</v>
          </cell>
          <cell r="H1547" t="str">
            <v>120</v>
          </cell>
          <cell r="I1547" t="str">
            <v>CM</v>
          </cell>
          <cell r="L1547">
            <v>608751.44999999995</v>
          </cell>
        </row>
        <row r="1548">
          <cell r="A1548" t="str">
            <v>CAP</v>
          </cell>
          <cell r="B1548" t="str">
            <v>Tzimorangas,John G</v>
          </cell>
          <cell r="C1548">
            <v>16770</v>
          </cell>
          <cell r="D1548" t="str">
            <v>16770</v>
          </cell>
          <cell r="E1548" t="str">
            <v>Sub Station Operations Western Div</v>
          </cell>
          <cell r="F1548" t="str">
            <v>Electric Operations</v>
          </cell>
          <cell r="G1548" t="str">
            <v>Sub Station Operations Western Div</v>
          </cell>
          <cell r="H1548" t="str">
            <v>120</v>
          </cell>
          <cell r="I1548" t="str">
            <v>CO</v>
          </cell>
          <cell r="L1548">
            <v>-981137.82</v>
          </cell>
          <cell r="M1548">
            <v>46.33</v>
          </cell>
        </row>
        <row r="1549">
          <cell r="A1549" t="str">
            <v>CAP</v>
          </cell>
          <cell r="B1549" t="str">
            <v>Tzimorangas,John G</v>
          </cell>
          <cell r="C1549">
            <v>16770</v>
          </cell>
          <cell r="D1549" t="str">
            <v>16770</v>
          </cell>
          <cell r="E1549" t="str">
            <v>Asst District Mgr Som.</v>
          </cell>
          <cell r="F1549" t="str">
            <v>Electric Operations</v>
          </cell>
          <cell r="G1549" t="str">
            <v>Sub Station Operations Western Div</v>
          </cell>
          <cell r="H1549" t="str">
            <v>120</v>
          </cell>
          <cell r="I1549" t="str">
            <v>CT</v>
          </cell>
          <cell r="J1549">
            <v>472.85</v>
          </cell>
        </row>
        <row r="1550">
          <cell r="A1550" t="str">
            <v>CAP</v>
          </cell>
          <cell r="B1550" t="str">
            <v>Tzimorangas,John G</v>
          </cell>
          <cell r="C1550">
            <v>16770</v>
          </cell>
          <cell r="D1550" t="str">
            <v>16770</v>
          </cell>
          <cell r="E1550" t="str">
            <v>Sta Ops Dist North Suburban</v>
          </cell>
          <cell r="F1550" t="str">
            <v>Electric Operations</v>
          </cell>
          <cell r="G1550" t="str">
            <v>Sub Station Operations Western Div</v>
          </cell>
          <cell r="H1550" t="str">
            <v>120</v>
          </cell>
          <cell r="I1550" t="str">
            <v>CT</v>
          </cell>
          <cell r="K1550">
            <v>234378.62</v>
          </cell>
        </row>
        <row r="1551">
          <cell r="A1551" t="str">
            <v>CAP</v>
          </cell>
          <cell r="B1551" t="str">
            <v>Tzimorangas,John G</v>
          </cell>
          <cell r="C1551">
            <v>16770</v>
          </cell>
          <cell r="D1551" t="str">
            <v>16770</v>
          </cell>
          <cell r="E1551" t="str">
            <v>Sub Station Operations Western Div</v>
          </cell>
          <cell r="F1551" t="str">
            <v>Electric Operations</v>
          </cell>
          <cell r="G1551" t="str">
            <v>Sub Station Operations Western Div</v>
          </cell>
          <cell r="H1551" t="str">
            <v>120</v>
          </cell>
          <cell r="I1551" t="str">
            <v>CT</v>
          </cell>
          <cell r="L1551">
            <v>366999.21</v>
          </cell>
        </row>
        <row r="1552">
          <cell r="A1552" t="str">
            <v>O&amp;M</v>
          </cell>
          <cell r="B1552" t="str">
            <v>Tzimorangas,John G</v>
          </cell>
          <cell r="C1552">
            <v>16770</v>
          </cell>
          <cell r="D1552" t="str">
            <v>16770</v>
          </cell>
          <cell r="E1552" t="str">
            <v>Station Operations Distribution North</v>
          </cell>
          <cell r="F1552" t="str">
            <v>Electric Operations</v>
          </cell>
          <cell r="G1552" t="str">
            <v>Sub Station Operations Western Div</v>
          </cell>
          <cell r="H1552" t="str">
            <v>120</v>
          </cell>
          <cell r="I1552" t="str">
            <v>IT</v>
          </cell>
          <cell r="K1552">
            <v>2144315.48</v>
          </cell>
          <cell r="M1552">
            <v>212.5</v>
          </cell>
        </row>
        <row r="1553">
          <cell r="A1553" t="str">
            <v>O&amp;M</v>
          </cell>
          <cell r="B1553" t="str">
            <v>Tzimorangas,John G</v>
          </cell>
          <cell r="C1553">
            <v>16770</v>
          </cell>
          <cell r="D1553" t="str">
            <v>16770</v>
          </cell>
          <cell r="E1553" t="str">
            <v>Sub Station Operations Western Div</v>
          </cell>
          <cell r="F1553" t="str">
            <v>Electric Operations</v>
          </cell>
          <cell r="G1553" t="str">
            <v>Sub Station Operations Western Div</v>
          </cell>
          <cell r="H1553" t="str">
            <v>120</v>
          </cell>
          <cell r="I1553" t="str">
            <v>IT</v>
          </cell>
          <cell r="L1553">
            <v>1243334.32</v>
          </cell>
        </row>
        <row r="1554">
          <cell r="A1554" t="str">
            <v>O&amp;M</v>
          </cell>
          <cell r="B1554" t="str">
            <v>Tzimorangas,John G</v>
          </cell>
          <cell r="C1554">
            <v>16770</v>
          </cell>
          <cell r="D1554" t="str">
            <v>16770</v>
          </cell>
          <cell r="E1554" t="str">
            <v>Asst District Mgr Som.</v>
          </cell>
          <cell r="F1554" t="str">
            <v>Electric Operations</v>
          </cell>
          <cell r="G1554" t="str">
            <v>Sub Station Operations Western Div</v>
          </cell>
          <cell r="H1554" t="str">
            <v>120</v>
          </cell>
          <cell r="I1554" t="str">
            <v>LT</v>
          </cell>
          <cell r="J1554">
            <v>168.06</v>
          </cell>
          <cell r="M1554">
            <v>75848.759999999995</v>
          </cell>
        </row>
        <row r="1555">
          <cell r="A1555" t="str">
            <v>O&amp;M</v>
          </cell>
          <cell r="B1555" t="str">
            <v>Tzimorangas,John G</v>
          </cell>
          <cell r="C1555">
            <v>16770</v>
          </cell>
          <cell r="D1555" t="str">
            <v>16770</v>
          </cell>
          <cell r="E1555" t="str">
            <v>Station Operations Distribution North</v>
          </cell>
          <cell r="F1555" t="str">
            <v>Electric Operations</v>
          </cell>
          <cell r="G1555" t="str">
            <v>Sub Station Operations Western Div</v>
          </cell>
          <cell r="H1555" t="str">
            <v>120</v>
          </cell>
          <cell r="I1555" t="str">
            <v>LT</v>
          </cell>
          <cell r="K1555">
            <v>5236999.29</v>
          </cell>
          <cell r="M1555">
            <v>132.9</v>
          </cell>
        </row>
        <row r="1556">
          <cell r="A1556" t="str">
            <v>O&amp;M</v>
          </cell>
          <cell r="B1556" t="str">
            <v>Tzimorangas,John G</v>
          </cell>
          <cell r="C1556">
            <v>16770</v>
          </cell>
          <cell r="D1556" t="str">
            <v>16770</v>
          </cell>
          <cell r="E1556" t="str">
            <v>Sub Station Operations Western Div</v>
          </cell>
          <cell r="F1556" t="str">
            <v>Electric Operations</v>
          </cell>
          <cell r="G1556" t="str">
            <v>Sub Station Operations Western Div</v>
          </cell>
          <cell r="H1556" t="str">
            <v>120</v>
          </cell>
          <cell r="I1556" t="str">
            <v>LT</v>
          </cell>
          <cell r="L1556">
            <v>2704753.62</v>
          </cell>
        </row>
        <row r="1557">
          <cell r="A1557" t="str">
            <v>O&amp;M</v>
          </cell>
          <cell r="B1557" t="str">
            <v>Tzimorangas,John G</v>
          </cell>
          <cell r="C1557">
            <v>16770</v>
          </cell>
          <cell r="D1557" t="str">
            <v>16770</v>
          </cell>
          <cell r="E1557" t="str">
            <v>Station Operations Distribution North</v>
          </cell>
          <cell r="F1557" t="str">
            <v>Electric Operations</v>
          </cell>
          <cell r="G1557" t="str">
            <v>Sub Station Operations Western Div</v>
          </cell>
          <cell r="H1557" t="str">
            <v>120</v>
          </cell>
          <cell r="I1557" t="str">
            <v>MT</v>
          </cell>
          <cell r="K1557">
            <v>278597.51</v>
          </cell>
        </row>
        <row r="1558">
          <cell r="A1558" t="str">
            <v>O&amp;M</v>
          </cell>
          <cell r="B1558" t="str">
            <v>Tzimorangas,John G</v>
          </cell>
          <cell r="C1558">
            <v>16770</v>
          </cell>
          <cell r="D1558" t="str">
            <v>16770</v>
          </cell>
          <cell r="E1558" t="str">
            <v>Sub Station Operations Western Div</v>
          </cell>
          <cell r="F1558" t="str">
            <v>Electric Operations</v>
          </cell>
          <cell r="G1558" t="str">
            <v>Sub Station Operations Western Div</v>
          </cell>
          <cell r="H1558" t="str">
            <v>120</v>
          </cell>
          <cell r="I1558" t="str">
            <v>MT</v>
          </cell>
          <cell r="L1558">
            <v>156675.42000000001</v>
          </cell>
        </row>
        <row r="1559">
          <cell r="A1559" t="str">
            <v>O&amp;M</v>
          </cell>
          <cell r="B1559" t="str">
            <v>Tzimorangas,John G</v>
          </cell>
          <cell r="C1559">
            <v>16770</v>
          </cell>
          <cell r="D1559" t="str">
            <v>16770</v>
          </cell>
          <cell r="E1559" t="str">
            <v>Station Operations Distribution North</v>
          </cell>
          <cell r="F1559" t="str">
            <v>Electric Operations</v>
          </cell>
          <cell r="G1559" t="str">
            <v>Sub Station Operations Western Div</v>
          </cell>
          <cell r="H1559" t="str">
            <v>120</v>
          </cell>
          <cell r="I1559" t="str">
            <v>OT</v>
          </cell>
          <cell r="K1559">
            <v>1120681.9099999999</v>
          </cell>
        </row>
        <row r="1560">
          <cell r="A1560" t="str">
            <v>O&amp;M</v>
          </cell>
          <cell r="B1560" t="str">
            <v>Tzimorangas,John G</v>
          </cell>
          <cell r="C1560">
            <v>16770</v>
          </cell>
          <cell r="D1560" t="str">
            <v>16770</v>
          </cell>
          <cell r="E1560" t="str">
            <v>Sub Station Operations Western Div</v>
          </cell>
          <cell r="F1560" t="str">
            <v>Electric Operations</v>
          </cell>
          <cell r="G1560" t="str">
            <v>Sub Station Operations Western Div</v>
          </cell>
          <cell r="H1560" t="str">
            <v>120</v>
          </cell>
          <cell r="I1560" t="str">
            <v>OT</v>
          </cell>
          <cell r="L1560">
            <v>500594.95</v>
          </cell>
        </row>
        <row r="1561">
          <cell r="A1561" t="str">
            <v>O&amp;M</v>
          </cell>
          <cell r="B1561" t="str">
            <v>Tzimorangas,John G</v>
          </cell>
          <cell r="C1561">
            <v>16770</v>
          </cell>
          <cell r="D1561" t="str">
            <v>16770</v>
          </cell>
          <cell r="E1561" t="str">
            <v>Station Operations Distribution North</v>
          </cell>
          <cell r="F1561" t="str">
            <v>Electric Operations</v>
          </cell>
          <cell r="G1561" t="str">
            <v>Sub Station Operations Western Div</v>
          </cell>
          <cell r="H1561" t="str">
            <v>120</v>
          </cell>
          <cell r="I1561" t="str">
            <v>TT</v>
          </cell>
          <cell r="K1561">
            <v>1853756.39</v>
          </cell>
        </row>
        <row r="1562">
          <cell r="A1562" t="str">
            <v>O&amp;M</v>
          </cell>
          <cell r="B1562" t="str">
            <v>Tzimorangas,John G</v>
          </cell>
          <cell r="C1562">
            <v>16770</v>
          </cell>
          <cell r="D1562" t="str">
            <v>16770</v>
          </cell>
          <cell r="E1562" t="str">
            <v>Sub Station Operations Western Div</v>
          </cell>
          <cell r="F1562" t="str">
            <v>Electric Operations</v>
          </cell>
          <cell r="G1562" t="str">
            <v>Sub Station Operations Western Div</v>
          </cell>
          <cell r="H1562" t="str">
            <v>120</v>
          </cell>
          <cell r="I1562" t="str">
            <v>TT</v>
          </cell>
          <cell r="L1562">
            <v>859858.58</v>
          </cell>
          <cell r="M1562">
            <v>2270448.58</v>
          </cell>
        </row>
        <row r="1563">
          <cell r="A1563" t="str">
            <v>O&amp;M</v>
          </cell>
          <cell r="B1563" t="str">
            <v>Driscoll,Daniel C</v>
          </cell>
          <cell r="C1563">
            <v>16775</v>
          </cell>
          <cell r="D1563" t="str">
            <v>16775</v>
          </cell>
          <cell r="E1563" t="str">
            <v>Customer Operations Somerville</v>
          </cell>
          <cell r="F1563" t="str">
            <v>Electric Operations</v>
          </cell>
          <cell r="G1563" t="str">
            <v>Elect Maint &amp; Constr Somerville</v>
          </cell>
          <cell r="H1563" t="str">
            <v>120</v>
          </cell>
          <cell r="I1563" t="str">
            <v>BT</v>
          </cell>
          <cell r="J1563">
            <v>859874.45</v>
          </cell>
          <cell r="K1563">
            <v>1112899.1200000001</v>
          </cell>
          <cell r="M1563">
            <v>12867.57</v>
          </cell>
        </row>
        <row r="1564">
          <cell r="A1564" t="str">
            <v>O&amp;M</v>
          </cell>
          <cell r="B1564" t="str">
            <v>Driscoll,Daniel C</v>
          </cell>
          <cell r="C1564">
            <v>16775</v>
          </cell>
          <cell r="D1564" t="str">
            <v>16775</v>
          </cell>
          <cell r="E1564" t="str">
            <v>Elect Maint &amp; Constr Somerville</v>
          </cell>
          <cell r="F1564" t="str">
            <v>Electric Operations</v>
          </cell>
          <cell r="G1564" t="str">
            <v>Elect Maint &amp; Constr Somerville</v>
          </cell>
          <cell r="H1564" t="str">
            <v>120</v>
          </cell>
          <cell r="I1564" t="str">
            <v>BT</v>
          </cell>
          <cell r="L1564">
            <v>900582.07</v>
          </cell>
        </row>
        <row r="1565">
          <cell r="A1565" t="str">
            <v>CAP</v>
          </cell>
          <cell r="B1565" t="str">
            <v>Driscoll,Daniel C</v>
          </cell>
          <cell r="C1565">
            <v>16775</v>
          </cell>
          <cell r="D1565" t="str">
            <v>16775</v>
          </cell>
          <cell r="E1565" t="str">
            <v>Customer Operations Somerville</v>
          </cell>
          <cell r="F1565" t="str">
            <v>Electric Operations</v>
          </cell>
          <cell r="G1565" t="str">
            <v>Elect Maint &amp; Constr Somerville</v>
          </cell>
          <cell r="H1565" t="str">
            <v>120</v>
          </cell>
          <cell r="I1565" t="str">
            <v>CB</v>
          </cell>
          <cell r="J1565">
            <v>566822.93999999994</v>
          </cell>
          <cell r="K1565">
            <v>833485.04</v>
          </cell>
        </row>
        <row r="1566">
          <cell r="A1566" t="str">
            <v>CAP</v>
          </cell>
          <cell r="B1566" t="str">
            <v>Driscoll,Daniel C</v>
          </cell>
          <cell r="C1566">
            <v>16775</v>
          </cell>
          <cell r="D1566" t="str">
            <v>16775</v>
          </cell>
          <cell r="E1566" t="str">
            <v>Elect Maint &amp; Constr Somerville</v>
          </cell>
          <cell r="F1566" t="str">
            <v>Electric Operations</v>
          </cell>
          <cell r="G1566" t="str">
            <v>Elect Maint &amp; Constr Somerville</v>
          </cell>
          <cell r="H1566" t="str">
            <v>120</v>
          </cell>
          <cell r="I1566" t="str">
            <v>CB</v>
          </cell>
          <cell r="L1566">
            <v>774492.02</v>
          </cell>
        </row>
        <row r="1567">
          <cell r="A1567" t="str">
            <v>CAP</v>
          </cell>
          <cell r="B1567" t="str">
            <v>Driscoll,Daniel C</v>
          </cell>
          <cell r="C1567">
            <v>16775</v>
          </cell>
          <cell r="D1567" t="str">
            <v>16775</v>
          </cell>
          <cell r="E1567" t="str">
            <v>Customer Operations Somerville</v>
          </cell>
          <cell r="F1567" t="str">
            <v>Electric Operations</v>
          </cell>
          <cell r="G1567" t="str">
            <v>Elect Maint &amp; Constr Somerville</v>
          </cell>
          <cell r="H1567" t="str">
            <v>120</v>
          </cell>
          <cell r="I1567" t="str">
            <v>CI</v>
          </cell>
          <cell r="J1567">
            <v>1513331.04</v>
          </cell>
          <cell r="K1567">
            <v>2582800.0099999998</v>
          </cell>
        </row>
        <row r="1568">
          <cell r="A1568" t="str">
            <v>CAP</v>
          </cell>
          <cell r="B1568" t="str">
            <v>Driscoll,Daniel C</v>
          </cell>
          <cell r="C1568">
            <v>16775</v>
          </cell>
          <cell r="D1568" t="str">
            <v>16775</v>
          </cell>
          <cell r="E1568" t="str">
            <v>Elect Maint &amp; Constr Somerville</v>
          </cell>
          <cell r="F1568" t="str">
            <v>Electric Operations</v>
          </cell>
          <cell r="G1568" t="str">
            <v>Elect Maint &amp; Constr Somerville</v>
          </cell>
          <cell r="H1568" t="str">
            <v>120</v>
          </cell>
          <cell r="I1568" t="str">
            <v>CI</v>
          </cell>
          <cell r="L1568">
            <v>2710326.6</v>
          </cell>
        </row>
        <row r="1569">
          <cell r="A1569" t="str">
            <v>CAP</v>
          </cell>
          <cell r="B1569" t="str">
            <v>Driscoll,Daniel C</v>
          </cell>
          <cell r="C1569">
            <v>16775</v>
          </cell>
          <cell r="D1569" t="str">
            <v>16775</v>
          </cell>
          <cell r="E1569" t="str">
            <v>Customer Operations Somerville</v>
          </cell>
          <cell r="F1569" t="str">
            <v>Electric Operations</v>
          </cell>
          <cell r="G1569" t="str">
            <v>Elect Maint &amp; Constr Somerville</v>
          </cell>
          <cell r="H1569" t="str">
            <v>120</v>
          </cell>
          <cell r="I1569" t="str">
            <v>CL</v>
          </cell>
          <cell r="J1569">
            <v>1293419.03</v>
          </cell>
          <cell r="K1569">
            <v>1906214.07</v>
          </cell>
        </row>
        <row r="1570">
          <cell r="A1570" t="str">
            <v>CAP</v>
          </cell>
          <cell r="B1570" t="str">
            <v>Driscoll,Daniel C</v>
          </cell>
          <cell r="C1570">
            <v>16775</v>
          </cell>
          <cell r="D1570" t="str">
            <v>16775</v>
          </cell>
          <cell r="E1570" t="str">
            <v>Elect Maint &amp; Constr Somerville</v>
          </cell>
          <cell r="F1570" t="str">
            <v>Electric Operations</v>
          </cell>
          <cell r="G1570" t="str">
            <v>Elect Maint &amp; Constr Somerville</v>
          </cell>
          <cell r="H1570" t="str">
            <v>120</v>
          </cell>
          <cell r="I1570" t="str">
            <v>CL</v>
          </cell>
          <cell r="L1570">
            <v>1772213.79</v>
          </cell>
        </row>
        <row r="1571">
          <cell r="A1571" t="str">
            <v>CAP</v>
          </cell>
          <cell r="B1571" t="str">
            <v>Driscoll,Daniel C</v>
          </cell>
          <cell r="C1571">
            <v>16775</v>
          </cell>
          <cell r="D1571" t="str">
            <v>16775</v>
          </cell>
          <cell r="E1571" t="str">
            <v>Customer Operations Somerville</v>
          </cell>
          <cell r="F1571" t="str">
            <v>Electric Operations</v>
          </cell>
          <cell r="G1571" t="str">
            <v>Elect Maint &amp; Constr Somerville</v>
          </cell>
          <cell r="H1571" t="str">
            <v>120</v>
          </cell>
          <cell r="I1571" t="str">
            <v>CM</v>
          </cell>
          <cell r="J1571">
            <v>1248506.46</v>
          </cell>
          <cell r="K1571">
            <v>2982921.78</v>
          </cell>
        </row>
        <row r="1572">
          <cell r="A1572" t="str">
            <v>CAP</v>
          </cell>
          <cell r="B1572" t="str">
            <v>Driscoll,Daniel C</v>
          </cell>
          <cell r="C1572">
            <v>16775</v>
          </cell>
          <cell r="D1572" t="str">
            <v>16775</v>
          </cell>
          <cell r="E1572" t="str">
            <v>Elect Maint &amp; Constr Somerville</v>
          </cell>
          <cell r="F1572" t="str">
            <v>Electric Operations</v>
          </cell>
          <cell r="G1572" t="str">
            <v>Elect Maint &amp; Constr Somerville</v>
          </cell>
          <cell r="H1572" t="str">
            <v>120</v>
          </cell>
          <cell r="I1572" t="str">
            <v>CM</v>
          </cell>
          <cell r="L1572">
            <v>2732040.82</v>
          </cell>
        </row>
        <row r="1573">
          <cell r="A1573" t="str">
            <v>CAP</v>
          </cell>
          <cell r="B1573" t="str">
            <v>Driscoll,Daniel C</v>
          </cell>
          <cell r="C1573">
            <v>16775</v>
          </cell>
          <cell r="D1573" t="str">
            <v>16775</v>
          </cell>
          <cell r="E1573" t="str">
            <v>Customer Operations Somerville</v>
          </cell>
          <cell r="F1573" t="str">
            <v>Electric Operations</v>
          </cell>
          <cell r="G1573" t="str">
            <v>Elect Maint &amp; Constr Somerville</v>
          </cell>
          <cell r="H1573" t="str">
            <v>120</v>
          </cell>
          <cell r="I1573" t="str">
            <v>CO</v>
          </cell>
          <cell r="J1573">
            <v>-602268.12</v>
          </cell>
          <cell r="K1573">
            <v>-1625449.45</v>
          </cell>
          <cell r="M1573">
            <v>1540</v>
          </cell>
        </row>
        <row r="1574">
          <cell r="A1574" t="str">
            <v>CAP</v>
          </cell>
          <cell r="B1574" t="str">
            <v>Driscoll,Daniel C</v>
          </cell>
          <cell r="C1574">
            <v>16775</v>
          </cell>
          <cell r="D1574" t="str">
            <v>16775</v>
          </cell>
          <cell r="E1574" t="str">
            <v>Elect Maint &amp; Constr Somerville</v>
          </cell>
          <cell r="F1574" t="str">
            <v>Electric Operations</v>
          </cell>
          <cell r="G1574" t="str">
            <v>Elect Maint &amp; Constr Somerville</v>
          </cell>
          <cell r="H1574" t="str">
            <v>120</v>
          </cell>
          <cell r="I1574" t="str">
            <v>CO</v>
          </cell>
          <cell r="L1574">
            <v>-1099122.1399999999</v>
          </cell>
        </row>
        <row r="1575">
          <cell r="A1575" t="str">
            <v>CAP</v>
          </cell>
          <cell r="B1575" t="str">
            <v>Driscoll,Daniel C</v>
          </cell>
          <cell r="C1575">
            <v>16775</v>
          </cell>
          <cell r="D1575" t="str">
            <v>16775</v>
          </cell>
          <cell r="E1575" t="str">
            <v>Customer Operations Somerville</v>
          </cell>
          <cell r="F1575" t="str">
            <v>Electric Operations</v>
          </cell>
          <cell r="G1575" t="str">
            <v>Elect Maint &amp; Constr Somerville</v>
          </cell>
          <cell r="H1575" t="str">
            <v>120</v>
          </cell>
          <cell r="I1575" t="str">
            <v>CT</v>
          </cell>
          <cell r="J1575">
            <v>481638.54</v>
          </cell>
          <cell r="K1575">
            <v>1113205.6000000001</v>
          </cell>
        </row>
        <row r="1576">
          <cell r="A1576" t="str">
            <v>CAP</v>
          </cell>
          <cell r="B1576" t="str">
            <v>Driscoll,Daniel C</v>
          </cell>
          <cell r="C1576">
            <v>16775</v>
          </cell>
          <cell r="D1576" t="str">
            <v>16775</v>
          </cell>
          <cell r="E1576" t="str">
            <v>Elect Maint &amp; Constr Somerville</v>
          </cell>
          <cell r="F1576" t="str">
            <v>Electric Operations</v>
          </cell>
          <cell r="G1576" t="str">
            <v>Elect Maint &amp; Constr Somerville</v>
          </cell>
          <cell r="H1576" t="str">
            <v>120</v>
          </cell>
          <cell r="I1576" t="str">
            <v>CT</v>
          </cell>
          <cell r="L1576">
            <v>1177116.07</v>
          </cell>
        </row>
        <row r="1577">
          <cell r="A1577" t="str">
            <v>O&amp;M</v>
          </cell>
          <cell r="B1577" t="str">
            <v>Driscoll,Daniel C</v>
          </cell>
          <cell r="C1577">
            <v>16775</v>
          </cell>
          <cell r="D1577" t="str">
            <v>16775</v>
          </cell>
          <cell r="E1577" t="str">
            <v>Customer Operations Somerville</v>
          </cell>
          <cell r="F1577" t="str">
            <v>Electric Operations</v>
          </cell>
          <cell r="G1577" t="str">
            <v>Elect Maint &amp; Constr Somerville</v>
          </cell>
          <cell r="H1577" t="str">
            <v>120</v>
          </cell>
          <cell r="I1577" t="str">
            <v>IT</v>
          </cell>
          <cell r="J1577">
            <v>232759.71</v>
          </cell>
          <cell r="K1577">
            <v>569567.93999999994</v>
          </cell>
        </row>
        <row r="1578">
          <cell r="A1578" t="str">
            <v>O&amp;M</v>
          </cell>
          <cell r="B1578" t="str">
            <v>Driscoll,Daniel C</v>
          </cell>
          <cell r="C1578">
            <v>16775</v>
          </cell>
          <cell r="D1578" t="str">
            <v>16775</v>
          </cell>
          <cell r="E1578" t="str">
            <v>Elect Maint &amp; Constr Somerville</v>
          </cell>
          <cell r="F1578" t="str">
            <v>Electric Operations</v>
          </cell>
          <cell r="G1578" t="str">
            <v>Elect Maint &amp; Constr Somerville</v>
          </cell>
          <cell r="H1578" t="str">
            <v>120</v>
          </cell>
          <cell r="I1578" t="str">
            <v>IT</v>
          </cell>
          <cell r="L1578">
            <v>468593.44</v>
          </cell>
        </row>
        <row r="1579">
          <cell r="A1579" t="str">
            <v>O&amp;M</v>
          </cell>
          <cell r="B1579" t="str">
            <v>Driscoll,Daniel C</v>
          </cell>
          <cell r="C1579">
            <v>16775</v>
          </cell>
          <cell r="D1579" t="str">
            <v>16775</v>
          </cell>
          <cell r="E1579" t="str">
            <v>Customer Operations Somerville</v>
          </cell>
          <cell r="F1579" t="str">
            <v>Electric Operations</v>
          </cell>
          <cell r="G1579" t="str">
            <v>Elect Maint &amp; Constr Somerville</v>
          </cell>
          <cell r="H1579" t="str">
            <v>120</v>
          </cell>
          <cell r="I1579" t="str">
            <v>LT</v>
          </cell>
          <cell r="J1579">
            <v>2362130.2599999998</v>
          </cell>
          <cell r="K1579">
            <v>3211166.9</v>
          </cell>
        </row>
        <row r="1580">
          <cell r="A1580" t="str">
            <v>O&amp;M</v>
          </cell>
          <cell r="B1580" t="str">
            <v>Driscoll,Daniel C</v>
          </cell>
          <cell r="C1580">
            <v>16775</v>
          </cell>
          <cell r="D1580" t="str">
            <v>16775</v>
          </cell>
          <cell r="E1580" t="str">
            <v>Elect Maint &amp; Constr Somerville</v>
          </cell>
          <cell r="F1580" t="str">
            <v>Electric Operations</v>
          </cell>
          <cell r="G1580" t="str">
            <v>Elect Maint &amp; Constr Somerville</v>
          </cell>
          <cell r="H1580" t="str">
            <v>120</v>
          </cell>
          <cell r="I1580" t="str">
            <v>LT</v>
          </cell>
          <cell r="L1580">
            <v>2550431.35</v>
          </cell>
        </row>
        <row r="1581">
          <cell r="A1581" t="str">
            <v>O&amp;M</v>
          </cell>
          <cell r="B1581" t="str">
            <v>Driscoll,Daniel C</v>
          </cell>
          <cell r="C1581">
            <v>16775</v>
          </cell>
          <cell r="D1581" t="str">
            <v>16775</v>
          </cell>
          <cell r="E1581" t="str">
            <v>Customer Operations Somerville</v>
          </cell>
          <cell r="F1581" t="str">
            <v>Electric Operations</v>
          </cell>
          <cell r="G1581" t="str">
            <v>Elect Maint &amp; Constr Somerville</v>
          </cell>
          <cell r="H1581" t="str">
            <v>120</v>
          </cell>
          <cell r="I1581" t="str">
            <v>MT</v>
          </cell>
          <cell r="J1581">
            <v>-54499.39</v>
          </cell>
          <cell r="K1581">
            <v>460999.77</v>
          </cell>
        </row>
        <row r="1582">
          <cell r="A1582" t="str">
            <v>O&amp;M</v>
          </cell>
          <cell r="B1582" t="str">
            <v>Driscoll,Daniel C</v>
          </cell>
          <cell r="C1582">
            <v>16775</v>
          </cell>
          <cell r="D1582" t="str">
            <v>16775</v>
          </cell>
          <cell r="E1582" t="str">
            <v>Elect Maint &amp; Constr Somerville</v>
          </cell>
          <cell r="F1582" t="str">
            <v>Electric Operations</v>
          </cell>
          <cell r="G1582" t="str">
            <v>Elect Maint &amp; Constr Somerville</v>
          </cell>
          <cell r="H1582" t="str">
            <v>120</v>
          </cell>
          <cell r="I1582" t="str">
            <v>MT</v>
          </cell>
          <cell r="L1582">
            <v>452461.95</v>
          </cell>
        </row>
        <row r="1583">
          <cell r="A1583" t="str">
            <v>O&amp;M</v>
          </cell>
          <cell r="B1583" t="str">
            <v>Driscoll,Daniel C</v>
          </cell>
          <cell r="C1583">
            <v>16775</v>
          </cell>
          <cell r="D1583" t="str">
            <v>16775</v>
          </cell>
          <cell r="E1583" t="str">
            <v>Customer Operations Somerville</v>
          </cell>
          <cell r="F1583" t="str">
            <v>Electric Operations</v>
          </cell>
          <cell r="G1583" t="str">
            <v>Elect Maint &amp; Constr Somerville</v>
          </cell>
          <cell r="H1583" t="str">
            <v>120</v>
          </cell>
          <cell r="I1583" t="str">
            <v>OT</v>
          </cell>
          <cell r="J1583">
            <v>1342000.72</v>
          </cell>
          <cell r="K1583">
            <v>983030.78</v>
          </cell>
        </row>
        <row r="1584">
          <cell r="A1584" t="str">
            <v>O&amp;M</v>
          </cell>
          <cell r="B1584" t="str">
            <v>Driscoll,Daniel C</v>
          </cell>
          <cell r="C1584">
            <v>16775</v>
          </cell>
          <cell r="D1584" t="str">
            <v>16775</v>
          </cell>
          <cell r="E1584" t="str">
            <v>Elect Maint &amp; Constr Somerville</v>
          </cell>
          <cell r="F1584" t="str">
            <v>Electric Operations</v>
          </cell>
          <cell r="G1584" t="str">
            <v>Elect Maint &amp; Constr Somerville</v>
          </cell>
          <cell r="H1584" t="str">
            <v>120</v>
          </cell>
          <cell r="I1584" t="str">
            <v>OT</v>
          </cell>
          <cell r="L1584">
            <v>775080.14</v>
          </cell>
        </row>
        <row r="1585">
          <cell r="A1585" t="str">
            <v>O&amp;M</v>
          </cell>
          <cell r="B1585" t="str">
            <v>Driscoll,Daniel C</v>
          </cell>
          <cell r="C1585">
            <v>16775</v>
          </cell>
          <cell r="D1585" t="str">
            <v>16775</v>
          </cell>
          <cell r="E1585" t="str">
            <v>Customer Operations Somerville</v>
          </cell>
          <cell r="F1585" t="str">
            <v>Electric Operations</v>
          </cell>
          <cell r="G1585" t="str">
            <v>Elect Maint &amp; Constr Somerville</v>
          </cell>
          <cell r="H1585" t="str">
            <v>120</v>
          </cell>
          <cell r="I1585" t="str">
            <v>TT</v>
          </cell>
          <cell r="J1585">
            <v>173231.15</v>
          </cell>
          <cell r="K1585">
            <v>1274590.44</v>
          </cell>
          <cell r="M1585">
            <v>1014513.39</v>
          </cell>
        </row>
        <row r="1586">
          <cell r="A1586" t="str">
            <v>O&amp;M</v>
          </cell>
          <cell r="B1586" t="str">
            <v>Driscoll,Daniel C</v>
          </cell>
          <cell r="C1586">
            <v>16775</v>
          </cell>
          <cell r="D1586" t="str">
            <v>16775</v>
          </cell>
          <cell r="E1586" t="str">
            <v>Elect Maint &amp; Constr Somerville</v>
          </cell>
          <cell r="F1586" t="str">
            <v>Electric Operations</v>
          </cell>
          <cell r="G1586" t="str">
            <v>Elect Maint &amp; Constr Somerville</v>
          </cell>
          <cell r="H1586" t="str">
            <v>120</v>
          </cell>
          <cell r="I1586" t="str">
            <v>TT</v>
          </cell>
          <cell r="L1586">
            <v>615404.68999999994</v>
          </cell>
          <cell r="M1586">
            <v>3210285.81</v>
          </cell>
        </row>
        <row r="1587">
          <cell r="A1587" t="str">
            <v>O&amp;M</v>
          </cell>
          <cell r="B1587" t="str">
            <v>Tzimorangas,John G</v>
          </cell>
          <cell r="C1587">
            <v>16780</v>
          </cell>
          <cell r="D1587" t="str">
            <v>16780</v>
          </cell>
          <cell r="E1587" t="str">
            <v>New Customer Community Lighting Somer</v>
          </cell>
          <cell r="F1587" t="str">
            <v>Electric Operations</v>
          </cell>
          <cell r="G1587" t="str">
            <v>Sub Station Operations Central Div</v>
          </cell>
          <cell r="H1587" t="str">
            <v>120</v>
          </cell>
          <cell r="I1587" t="str">
            <v>BT</v>
          </cell>
          <cell r="K1587">
            <v>2803.23</v>
          </cell>
        </row>
        <row r="1588">
          <cell r="A1588" t="str">
            <v>O&amp;M</v>
          </cell>
          <cell r="B1588" t="str">
            <v>Tzimorangas,John G</v>
          </cell>
          <cell r="C1588">
            <v>16780</v>
          </cell>
          <cell r="D1588" t="str">
            <v>16780</v>
          </cell>
          <cell r="E1588" t="str">
            <v>Sub Station Operations Central Div</v>
          </cell>
          <cell r="F1588" t="str">
            <v>Electric Operations</v>
          </cell>
          <cell r="G1588" t="str">
            <v>Sub Station Operations Central Div</v>
          </cell>
          <cell r="H1588" t="str">
            <v>120</v>
          </cell>
          <cell r="I1588" t="str">
            <v>BT</v>
          </cell>
          <cell r="L1588">
            <v>954078.58</v>
          </cell>
        </row>
        <row r="1589">
          <cell r="A1589" t="str">
            <v>CAP</v>
          </cell>
          <cell r="B1589" t="str">
            <v>Tzimorangas,John G</v>
          </cell>
          <cell r="C1589">
            <v>16780</v>
          </cell>
          <cell r="D1589" t="str">
            <v>16780</v>
          </cell>
          <cell r="E1589" t="str">
            <v>Sub Station Operations Central Div</v>
          </cell>
          <cell r="F1589" t="str">
            <v>Electric Operations</v>
          </cell>
          <cell r="G1589" t="str">
            <v>Sub Station Operations Central Div</v>
          </cell>
          <cell r="H1589" t="str">
            <v>120</v>
          </cell>
          <cell r="I1589" t="str">
            <v>CB</v>
          </cell>
          <cell r="L1589">
            <v>303769.03000000003</v>
          </cell>
        </row>
        <row r="1590">
          <cell r="A1590" t="str">
            <v>CAP</v>
          </cell>
          <cell r="B1590" t="str">
            <v>Tzimorangas,John G</v>
          </cell>
          <cell r="C1590">
            <v>16780</v>
          </cell>
          <cell r="D1590" t="str">
            <v>16780</v>
          </cell>
          <cell r="E1590" t="str">
            <v>Sub Station Operations Central Div</v>
          </cell>
          <cell r="F1590" t="str">
            <v>Electric Operations</v>
          </cell>
          <cell r="G1590" t="str">
            <v>Sub Station Operations Central Div</v>
          </cell>
          <cell r="H1590" t="str">
            <v>120</v>
          </cell>
          <cell r="I1590" t="str">
            <v>CI</v>
          </cell>
          <cell r="L1590">
            <v>1106998.1599999999</v>
          </cell>
          <cell r="M1590">
            <v>18444.13</v>
          </cell>
        </row>
        <row r="1591">
          <cell r="A1591" t="str">
            <v>CAP</v>
          </cell>
          <cell r="B1591" t="str">
            <v>Tzimorangas,John G</v>
          </cell>
          <cell r="C1591">
            <v>16780</v>
          </cell>
          <cell r="D1591" t="str">
            <v>16780</v>
          </cell>
          <cell r="E1591" t="str">
            <v>Sub Station Operations Central Div</v>
          </cell>
          <cell r="F1591" t="str">
            <v>Electric Operations</v>
          </cell>
          <cell r="G1591" t="str">
            <v>Sub Station Operations Central Div</v>
          </cell>
          <cell r="H1591" t="str">
            <v>120</v>
          </cell>
          <cell r="I1591" t="str">
            <v>CL</v>
          </cell>
          <cell r="L1591">
            <v>698760.24</v>
          </cell>
        </row>
        <row r="1592">
          <cell r="A1592" t="str">
            <v>CAP</v>
          </cell>
          <cell r="B1592" t="str">
            <v>Tzimorangas,John G</v>
          </cell>
          <cell r="C1592">
            <v>16780</v>
          </cell>
          <cell r="D1592" t="str">
            <v>16780</v>
          </cell>
          <cell r="E1592" t="str">
            <v>Sub Station Operations Central Div</v>
          </cell>
          <cell r="F1592" t="str">
            <v>Electric Operations</v>
          </cell>
          <cell r="G1592" t="str">
            <v>Sub Station Operations Central Div</v>
          </cell>
          <cell r="H1592" t="str">
            <v>120</v>
          </cell>
          <cell r="I1592" t="str">
            <v>CM</v>
          </cell>
          <cell r="L1592">
            <v>824983.15</v>
          </cell>
        </row>
        <row r="1593">
          <cell r="A1593" t="str">
            <v>CAP</v>
          </cell>
          <cell r="B1593" t="str">
            <v>Tzimorangas,John G</v>
          </cell>
          <cell r="C1593">
            <v>16780</v>
          </cell>
          <cell r="D1593" t="str">
            <v>16780</v>
          </cell>
          <cell r="E1593" t="str">
            <v>Sub Station Operations Central Div</v>
          </cell>
          <cell r="F1593" t="str">
            <v>Electric Operations</v>
          </cell>
          <cell r="G1593" t="str">
            <v>Sub Station Operations Central Div</v>
          </cell>
          <cell r="H1593" t="str">
            <v>120</v>
          </cell>
          <cell r="I1593" t="str">
            <v>CO</v>
          </cell>
        </row>
        <row r="1594">
          <cell r="A1594" t="str">
            <v>CAP</v>
          </cell>
          <cell r="B1594" t="str">
            <v>Tzimorangas,John G</v>
          </cell>
          <cell r="C1594">
            <v>16780</v>
          </cell>
          <cell r="D1594" t="str">
            <v>16780</v>
          </cell>
          <cell r="E1594" t="str">
            <v>Sub Station Operations Central Div</v>
          </cell>
          <cell r="F1594" t="str">
            <v>Electric Operations</v>
          </cell>
          <cell r="G1594" t="str">
            <v>Sub Station Operations Central Div</v>
          </cell>
          <cell r="H1594" t="str">
            <v>120</v>
          </cell>
          <cell r="I1594" t="str">
            <v>CT</v>
          </cell>
          <cell r="L1594">
            <v>291812.94</v>
          </cell>
        </row>
        <row r="1595">
          <cell r="A1595" t="str">
            <v>O&amp;M</v>
          </cell>
          <cell r="B1595" t="str">
            <v>Tzimorangas,John G</v>
          </cell>
          <cell r="C1595">
            <v>16780</v>
          </cell>
          <cell r="D1595" t="str">
            <v>16780</v>
          </cell>
          <cell r="E1595" t="str">
            <v>Sub Station Operations Central Div</v>
          </cell>
          <cell r="F1595" t="str">
            <v>Electric Operations</v>
          </cell>
          <cell r="G1595" t="str">
            <v>Sub Station Operations Central Div</v>
          </cell>
          <cell r="H1595" t="str">
            <v>120</v>
          </cell>
          <cell r="I1595" t="str">
            <v>IT</v>
          </cell>
          <cell r="L1595">
            <v>1058951.93</v>
          </cell>
          <cell r="M1595">
            <v>259725.61</v>
          </cell>
        </row>
        <row r="1596">
          <cell r="A1596" t="str">
            <v>O&amp;M</v>
          </cell>
          <cell r="B1596" t="str">
            <v>Tzimorangas,John G</v>
          </cell>
          <cell r="C1596">
            <v>16780</v>
          </cell>
          <cell r="D1596" t="str">
            <v>16780</v>
          </cell>
          <cell r="E1596" t="str">
            <v>New Customer Community Lighting Somer</v>
          </cell>
          <cell r="F1596" t="str">
            <v>Electric Operations</v>
          </cell>
          <cell r="G1596" t="str">
            <v>Sub Station Operations Central Div</v>
          </cell>
          <cell r="H1596" t="str">
            <v>120</v>
          </cell>
          <cell r="I1596" t="str">
            <v>LT</v>
          </cell>
          <cell r="K1596">
            <v>8041.48</v>
          </cell>
        </row>
        <row r="1597">
          <cell r="A1597" t="str">
            <v>O&amp;M</v>
          </cell>
          <cell r="B1597" t="str">
            <v>Tzimorangas,John G</v>
          </cell>
          <cell r="C1597">
            <v>16780</v>
          </cell>
          <cell r="D1597" t="str">
            <v>16780</v>
          </cell>
          <cell r="E1597" t="str">
            <v>Sub Station Operations Central Div</v>
          </cell>
          <cell r="F1597" t="str">
            <v>Electric Operations</v>
          </cell>
          <cell r="G1597" t="str">
            <v>Sub Station Operations Central Div</v>
          </cell>
          <cell r="H1597" t="str">
            <v>120</v>
          </cell>
          <cell r="I1597" t="str">
            <v>LT</v>
          </cell>
          <cell r="L1597">
            <v>2771479.16</v>
          </cell>
        </row>
        <row r="1598">
          <cell r="A1598" t="str">
            <v>O&amp;M</v>
          </cell>
          <cell r="B1598" t="str">
            <v>Tzimorangas,John G</v>
          </cell>
          <cell r="C1598">
            <v>16780</v>
          </cell>
          <cell r="D1598" t="str">
            <v>16780</v>
          </cell>
          <cell r="E1598" t="str">
            <v>Sub Station Operations Central Div</v>
          </cell>
          <cell r="F1598" t="str">
            <v>Electric Operations</v>
          </cell>
          <cell r="G1598" t="str">
            <v>Sub Station Operations Central Div</v>
          </cell>
          <cell r="H1598" t="str">
            <v>120</v>
          </cell>
          <cell r="I1598" t="str">
            <v>MT</v>
          </cell>
          <cell r="L1598">
            <v>184629.43</v>
          </cell>
        </row>
        <row r="1599">
          <cell r="A1599" t="str">
            <v>O&amp;M</v>
          </cell>
          <cell r="B1599" t="str">
            <v>Tzimorangas,John G</v>
          </cell>
          <cell r="C1599">
            <v>16780</v>
          </cell>
          <cell r="D1599" t="str">
            <v>16780</v>
          </cell>
          <cell r="E1599" t="str">
            <v>Sub Station Operations Central Div</v>
          </cell>
          <cell r="F1599" t="str">
            <v>Electric Operations</v>
          </cell>
          <cell r="G1599" t="str">
            <v>Sub Station Operations Central Div</v>
          </cell>
          <cell r="H1599" t="str">
            <v>120</v>
          </cell>
          <cell r="I1599" t="str">
            <v>OT</v>
          </cell>
          <cell r="L1599">
            <v>368269.95</v>
          </cell>
        </row>
        <row r="1600">
          <cell r="A1600" t="str">
            <v>O&amp;M</v>
          </cell>
          <cell r="B1600" t="str">
            <v>Tzimorangas,John G</v>
          </cell>
          <cell r="C1600">
            <v>16780</v>
          </cell>
          <cell r="D1600" t="str">
            <v>16780</v>
          </cell>
          <cell r="E1600" t="str">
            <v>Sub Station Operations Central Div</v>
          </cell>
          <cell r="F1600" t="str">
            <v>Electric Operations</v>
          </cell>
          <cell r="G1600" t="str">
            <v>Sub Station Operations Central Div</v>
          </cell>
          <cell r="H1600" t="str">
            <v>120</v>
          </cell>
          <cell r="I1600" t="str">
            <v>TT</v>
          </cell>
          <cell r="L1600">
            <v>824873.61</v>
          </cell>
          <cell r="M1600">
            <v>180385.3</v>
          </cell>
        </row>
        <row r="1601">
          <cell r="A1601" t="str">
            <v>O&amp;M</v>
          </cell>
          <cell r="B1601" t="str">
            <v>Sullivan,Stephen T</v>
          </cell>
          <cell r="C1601">
            <v>16785</v>
          </cell>
          <cell r="D1601" t="str">
            <v>16785</v>
          </cell>
          <cell r="E1601" t="str">
            <v>Customer Operations New Bedford</v>
          </cell>
          <cell r="F1601" t="str">
            <v>Electric Operations</v>
          </cell>
          <cell r="G1601" t="str">
            <v>Elect Maint &amp; Constr New Bedford</v>
          </cell>
          <cell r="H1601" t="str">
            <v>120</v>
          </cell>
          <cell r="I1601" t="str">
            <v>BT</v>
          </cell>
          <cell r="J1601">
            <v>97364.34</v>
          </cell>
          <cell r="K1601">
            <v>42087.43</v>
          </cell>
        </row>
        <row r="1602">
          <cell r="A1602" t="str">
            <v>O&amp;M</v>
          </cell>
          <cell r="B1602" t="str">
            <v>Sullivan,Stephen T</v>
          </cell>
          <cell r="C1602">
            <v>16785</v>
          </cell>
          <cell r="D1602" t="str">
            <v>16785</v>
          </cell>
          <cell r="E1602" t="str">
            <v>Elect Maint &amp; Constr New Bedford</v>
          </cell>
          <cell r="F1602" t="str">
            <v>Electric Operations</v>
          </cell>
          <cell r="G1602" t="str">
            <v>Elect Maint &amp; Constr New Bedford</v>
          </cell>
          <cell r="H1602" t="str">
            <v>120</v>
          </cell>
          <cell r="I1602" t="str">
            <v>BT</v>
          </cell>
          <cell r="L1602">
            <v>351.07</v>
          </cell>
        </row>
        <row r="1603">
          <cell r="A1603" t="str">
            <v>CAP</v>
          </cell>
          <cell r="B1603" t="str">
            <v>Sullivan,Stephen T</v>
          </cell>
          <cell r="C1603">
            <v>16785</v>
          </cell>
          <cell r="D1603" t="str">
            <v>16785</v>
          </cell>
          <cell r="E1603" t="str">
            <v>Customer Operations New Bedford</v>
          </cell>
          <cell r="F1603" t="str">
            <v>Electric Operations</v>
          </cell>
          <cell r="G1603" t="str">
            <v>Elect Maint &amp; Constr New Bedford</v>
          </cell>
          <cell r="H1603" t="str">
            <v>120</v>
          </cell>
          <cell r="I1603" t="str">
            <v>CB</v>
          </cell>
          <cell r="J1603">
            <v>1993.67</v>
          </cell>
        </row>
        <row r="1604">
          <cell r="A1604" t="str">
            <v>CAP</v>
          </cell>
          <cell r="B1604" t="str">
            <v>Sullivan,Stephen T</v>
          </cell>
          <cell r="C1604">
            <v>16785</v>
          </cell>
          <cell r="D1604" t="str">
            <v>16785</v>
          </cell>
          <cell r="E1604" t="str">
            <v>Distribution Operations New Bedford</v>
          </cell>
          <cell r="F1604" t="str">
            <v>Electric Operations</v>
          </cell>
          <cell r="G1604" t="str">
            <v>Elect Maint &amp; Constr New Bedford</v>
          </cell>
          <cell r="H1604" t="str">
            <v>120</v>
          </cell>
          <cell r="I1604" t="str">
            <v>CB</v>
          </cell>
          <cell r="K1604">
            <v>3615.28</v>
          </cell>
          <cell r="M1604">
            <v>-211.08</v>
          </cell>
        </row>
        <row r="1605">
          <cell r="A1605" t="str">
            <v>CAP</v>
          </cell>
          <cell r="B1605" t="str">
            <v>Sullivan,Stephen T</v>
          </cell>
          <cell r="C1605">
            <v>16785</v>
          </cell>
          <cell r="D1605" t="str">
            <v>16785</v>
          </cell>
          <cell r="E1605" t="str">
            <v>Elect Maint &amp; Constr New Bedford</v>
          </cell>
          <cell r="F1605" t="str">
            <v>Electric Operations</v>
          </cell>
          <cell r="G1605" t="str">
            <v>Elect Maint &amp; Constr New Bedford</v>
          </cell>
          <cell r="H1605" t="str">
            <v>120</v>
          </cell>
          <cell r="I1605" t="str">
            <v>CB</v>
          </cell>
          <cell r="L1605">
            <v>4173.83</v>
          </cell>
        </row>
        <row r="1606">
          <cell r="A1606" t="str">
            <v>CAP</v>
          </cell>
          <cell r="B1606" t="str">
            <v>Sullivan,Stephen T</v>
          </cell>
          <cell r="C1606">
            <v>16785</v>
          </cell>
          <cell r="D1606" t="str">
            <v>16785</v>
          </cell>
          <cell r="E1606" t="str">
            <v>Distribution Operations New Bedford</v>
          </cell>
          <cell r="F1606" t="str">
            <v>Electric Operations</v>
          </cell>
          <cell r="G1606" t="str">
            <v>Elect Maint &amp; Constr New Bedford</v>
          </cell>
          <cell r="H1606" t="str">
            <v>120</v>
          </cell>
          <cell r="I1606" t="str">
            <v>CI</v>
          </cell>
          <cell r="K1606">
            <v>50508.62</v>
          </cell>
          <cell r="M1606">
            <v>13189.46</v>
          </cell>
        </row>
        <row r="1607">
          <cell r="A1607" t="str">
            <v>CAP</v>
          </cell>
          <cell r="B1607" t="str">
            <v>Sullivan,Stephen T</v>
          </cell>
          <cell r="C1607">
            <v>16785</v>
          </cell>
          <cell r="D1607" t="str">
            <v>16785</v>
          </cell>
          <cell r="E1607" t="str">
            <v>Elect Maint &amp; Constr New Bedford</v>
          </cell>
          <cell r="F1607" t="str">
            <v>Electric Operations</v>
          </cell>
          <cell r="G1607" t="str">
            <v>Elect Maint &amp; Constr New Bedford</v>
          </cell>
          <cell r="H1607" t="str">
            <v>120</v>
          </cell>
          <cell r="I1607" t="str">
            <v>CI</v>
          </cell>
          <cell r="L1607">
            <v>39463.96</v>
          </cell>
          <cell r="M1607">
            <v>661.5</v>
          </cell>
        </row>
        <row r="1608">
          <cell r="A1608" t="str">
            <v>CAP</v>
          </cell>
          <cell r="B1608" t="str">
            <v>Sullivan,Stephen T</v>
          </cell>
          <cell r="C1608">
            <v>16785</v>
          </cell>
          <cell r="D1608" t="str">
            <v>16785</v>
          </cell>
          <cell r="E1608" t="str">
            <v>Customer Operations New Bedford</v>
          </cell>
          <cell r="F1608" t="str">
            <v>Electric Operations</v>
          </cell>
          <cell r="G1608" t="str">
            <v>Elect Maint &amp; Constr New Bedford</v>
          </cell>
          <cell r="H1608" t="str">
            <v>120</v>
          </cell>
          <cell r="I1608" t="str">
            <v>CL</v>
          </cell>
          <cell r="J1608">
            <v>4531.12</v>
          </cell>
        </row>
        <row r="1609">
          <cell r="A1609" t="str">
            <v>CAP</v>
          </cell>
          <cell r="B1609" t="str">
            <v>Sullivan,Stephen T</v>
          </cell>
          <cell r="C1609">
            <v>16785</v>
          </cell>
          <cell r="D1609" t="str">
            <v>16785</v>
          </cell>
          <cell r="E1609" t="str">
            <v>Distribution Operations New Bedford</v>
          </cell>
          <cell r="F1609" t="str">
            <v>Electric Operations</v>
          </cell>
          <cell r="G1609" t="str">
            <v>Elect Maint &amp; Constr New Bedford</v>
          </cell>
          <cell r="H1609" t="str">
            <v>120</v>
          </cell>
          <cell r="I1609" t="str">
            <v>CL</v>
          </cell>
          <cell r="K1609">
            <v>8216.06</v>
          </cell>
        </row>
        <row r="1610">
          <cell r="A1610" t="str">
            <v>CAP</v>
          </cell>
          <cell r="B1610" t="str">
            <v>Sullivan,Stephen T</v>
          </cell>
          <cell r="C1610">
            <v>16785</v>
          </cell>
          <cell r="D1610" t="str">
            <v>16785</v>
          </cell>
          <cell r="E1610" t="str">
            <v>Elect Maint &amp; Constr New Bedford</v>
          </cell>
          <cell r="F1610" t="str">
            <v>Electric Operations</v>
          </cell>
          <cell r="G1610" t="str">
            <v>Elect Maint &amp; Constr New Bedford</v>
          </cell>
          <cell r="H1610" t="str">
            <v>120</v>
          </cell>
          <cell r="I1610" t="str">
            <v>CL</v>
          </cell>
          <cell r="L1610">
            <v>9853.4599999999991</v>
          </cell>
        </row>
        <row r="1611">
          <cell r="A1611" t="str">
            <v>CAP</v>
          </cell>
          <cell r="B1611" t="str">
            <v>Sullivan,Stephen T</v>
          </cell>
          <cell r="C1611">
            <v>16785</v>
          </cell>
          <cell r="D1611" t="str">
            <v>16785</v>
          </cell>
          <cell r="E1611" t="str">
            <v>Elect Maint &amp; Constr New Bedford</v>
          </cell>
          <cell r="F1611" t="str">
            <v>Electric Operations</v>
          </cell>
          <cell r="G1611" t="str">
            <v>Elect Maint &amp; Constr New Bedford</v>
          </cell>
          <cell r="H1611" t="str">
            <v>120</v>
          </cell>
          <cell r="I1611" t="str">
            <v>CM</v>
          </cell>
          <cell r="L1611">
            <v>13168.37</v>
          </cell>
        </row>
        <row r="1612">
          <cell r="A1612" t="str">
            <v>CAP</v>
          </cell>
          <cell r="B1612" t="str">
            <v>Sullivan,Stephen T</v>
          </cell>
          <cell r="C1612">
            <v>16785</v>
          </cell>
          <cell r="D1612" t="str">
            <v>16785</v>
          </cell>
          <cell r="E1612" t="str">
            <v>Elect Maint &amp; Constr New Bedford</v>
          </cell>
          <cell r="F1612" t="str">
            <v>Electric Operations</v>
          </cell>
          <cell r="G1612" t="str">
            <v>Elect Maint &amp; Constr New Bedford</v>
          </cell>
          <cell r="H1612" t="str">
            <v>120</v>
          </cell>
          <cell r="I1612" t="str">
            <v>CO</v>
          </cell>
          <cell r="L1612">
            <v>-7222.78</v>
          </cell>
        </row>
        <row r="1613">
          <cell r="A1613" t="str">
            <v>CAP</v>
          </cell>
          <cell r="B1613" t="str">
            <v>Sullivan,Stephen T</v>
          </cell>
          <cell r="C1613">
            <v>16785</v>
          </cell>
          <cell r="D1613" t="str">
            <v>16785</v>
          </cell>
          <cell r="E1613" t="str">
            <v>Distribution Operations New Bedford</v>
          </cell>
          <cell r="F1613" t="str">
            <v>Electric Operations</v>
          </cell>
          <cell r="G1613" t="str">
            <v>Elect Maint &amp; Constr New Bedford</v>
          </cell>
          <cell r="H1613" t="str">
            <v>120</v>
          </cell>
          <cell r="I1613" t="str">
            <v>CT</v>
          </cell>
          <cell r="K1613">
            <v>5110.0600000000004</v>
          </cell>
        </row>
        <row r="1614">
          <cell r="A1614" t="str">
            <v>CAP</v>
          </cell>
          <cell r="B1614" t="str">
            <v>Sullivan,Stephen T</v>
          </cell>
          <cell r="C1614">
            <v>16785</v>
          </cell>
          <cell r="D1614" t="str">
            <v>16785</v>
          </cell>
          <cell r="E1614" t="str">
            <v>Elect Maint &amp; Constr New Bedford</v>
          </cell>
          <cell r="F1614" t="str">
            <v>Electric Operations</v>
          </cell>
          <cell r="G1614" t="str">
            <v>Elect Maint &amp; Constr New Bedford</v>
          </cell>
          <cell r="H1614" t="str">
            <v>120</v>
          </cell>
          <cell r="I1614" t="str">
            <v>CT</v>
          </cell>
          <cell r="L1614">
            <v>4036.61</v>
          </cell>
        </row>
        <row r="1615">
          <cell r="A1615" t="str">
            <v>O&amp;M</v>
          </cell>
          <cell r="B1615" t="str">
            <v>Sullivan,Stephen T</v>
          </cell>
          <cell r="C1615">
            <v>16785</v>
          </cell>
          <cell r="D1615" t="str">
            <v>16785</v>
          </cell>
          <cell r="E1615" t="str">
            <v>Customer Operations New Bedford</v>
          </cell>
          <cell r="F1615" t="str">
            <v>Electric Operations</v>
          </cell>
          <cell r="G1615" t="str">
            <v>Elect Maint &amp; Constr New Bedford</v>
          </cell>
          <cell r="H1615" t="str">
            <v>120</v>
          </cell>
          <cell r="I1615" t="str">
            <v>IT</v>
          </cell>
          <cell r="J1615">
            <v>6726.74</v>
          </cell>
          <cell r="K1615">
            <v>14040.5</v>
          </cell>
          <cell r="M1615">
            <v>2267846.96</v>
          </cell>
        </row>
        <row r="1616">
          <cell r="A1616" t="str">
            <v>O&amp;M</v>
          </cell>
          <cell r="B1616" t="str">
            <v>Sullivan,Stephen T</v>
          </cell>
          <cell r="C1616">
            <v>16785</v>
          </cell>
          <cell r="D1616" t="str">
            <v>16785</v>
          </cell>
          <cell r="E1616" t="str">
            <v>Elect Maint &amp; Constr New Bedford</v>
          </cell>
          <cell r="F1616" t="str">
            <v>Electric Operations</v>
          </cell>
          <cell r="G1616" t="str">
            <v>Elect Maint &amp; Constr New Bedford</v>
          </cell>
          <cell r="H1616" t="str">
            <v>120</v>
          </cell>
          <cell r="I1616" t="str">
            <v>IT</v>
          </cell>
          <cell r="L1616">
            <v>-27043.75</v>
          </cell>
          <cell r="M1616">
            <v>72.47</v>
          </cell>
        </row>
        <row r="1617">
          <cell r="A1617" t="str">
            <v>O&amp;M</v>
          </cell>
          <cell r="B1617" t="str">
            <v>Sullivan,Stephen T</v>
          </cell>
          <cell r="C1617">
            <v>16785</v>
          </cell>
          <cell r="D1617" t="str">
            <v>16785</v>
          </cell>
          <cell r="E1617" t="str">
            <v>Customer Operations New Bedford</v>
          </cell>
          <cell r="F1617" t="str">
            <v>Electric Operations</v>
          </cell>
          <cell r="G1617" t="str">
            <v>Elect Maint &amp; Constr New Bedford</v>
          </cell>
          <cell r="H1617" t="str">
            <v>120</v>
          </cell>
          <cell r="I1617" t="str">
            <v>LT</v>
          </cell>
          <cell r="J1617">
            <v>277153.2</v>
          </cell>
          <cell r="K1617">
            <v>120033.5</v>
          </cell>
        </row>
        <row r="1618">
          <cell r="A1618" t="str">
            <v>O&amp;M</v>
          </cell>
          <cell r="B1618" t="str">
            <v>Sullivan,Stephen T</v>
          </cell>
          <cell r="C1618">
            <v>16785</v>
          </cell>
          <cell r="D1618" t="str">
            <v>16785</v>
          </cell>
          <cell r="E1618" t="str">
            <v>Elect Maint &amp; Constr New Bedford</v>
          </cell>
          <cell r="F1618" t="str">
            <v>Electric Operations</v>
          </cell>
          <cell r="G1618" t="str">
            <v>Elect Maint &amp; Constr New Bedford</v>
          </cell>
          <cell r="H1618" t="str">
            <v>120</v>
          </cell>
          <cell r="I1618" t="str">
            <v>LT</v>
          </cell>
          <cell r="L1618">
            <v>1004.36</v>
          </cell>
        </row>
        <row r="1619">
          <cell r="A1619" t="str">
            <v>O&amp;M</v>
          </cell>
          <cell r="B1619" t="str">
            <v>Sullivan,Stephen T</v>
          </cell>
          <cell r="C1619">
            <v>16785</v>
          </cell>
          <cell r="D1619" t="str">
            <v>16785</v>
          </cell>
          <cell r="E1619" t="str">
            <v>Customer Operations New Bedford</v>
          </cell>
          <cell r="F1619" t="str">
            <v>Electric Operations</v>
          </cell>
          <cell r="G1619" t="str">
            <v>Elect Maint &amp; Constr New Bedford</v>
          </cell>
          <cell r="H1619" t="str">
            <v>120</v>
          </cell>
          <cell r="I1619" t="str">
            <v>MT</v>
          </cell>
          <cell r="J1619">
            <v>160</v>
          </cell>
          <cell r="K1619">
            <v>1952.16</v>
          </cell>
        </row>
        <row r="1620">
          <cell r="A1620" t="str">
            <v>O&amp;M</v>
          </cell>
          <cell r="B1620" t="str">
            <v>Sullivan,Stephen T</v>
          </cell>
          <cell r="C1620">
            <v>16785</v>
          </cell>
          <cell r="D1620" t="str">
            <v>16785</v>
          </cell>
          <cell r="E1620" t="str">
            <v>Elect Maint &amp; Constr New Bedford</v>
          </cell>
          <cell r="F1620" t="str">
            <v>Electric Operations</v>
          </cell>
          <cell r="G1620" t="str">
            <v>Elect Maint &amp; Constr New Bedford</v>
          </cell>
          <cell r="H1620" t="str">
            <v>120</v>
          </cell>
          <cell r="I1620" t="str">
            <v>MT</v>
          </cell>
          <cell r="L1620">
            <v>402.25</v>
          </cell>
          <cell r="M1620">
            <v>1374.31</v>
          </cell>
        </row>
        <row r="1621">
          <cell r="A1621" t="str">
            <v>O&amp;M</v>
          </cell>
          <cell r="B1621" t="str">
            <v>Sullivan,Stephen T</v>
          </cell>
          <cell r="C1621">
            <v>16785</v>
          </cell>
          <cell r="D1621" t="str">
            <v>16785</v>
          </cell>
          <cell r="E1621" t="str">
            <v>Customer Operations New Bedford</v>
          </cell>
          <cell r="F1621" t="str">
            <v>Electric Operations</v>
          </cell>
          <cell r="G1621" t="str">
            <v>Elect Maint &amp; Constr New Bedford</v>
          </cell>
          <cell r="H1621" t="str">
            <v>120</v>
          </cell>
          <cell r="I1621" t="str">
            <v>OT</v>
          </cell>
          <cell r="J1621">
            <v>13051.45</v>
          </cell>
          <cell r="K1621">
            <v>4502.6000000000004</v>
          </cell>
        </row>
        <row r="1622">
          <cell r="A1622" t="str">
            <v>O&amp;M</v>
          </cell>
          <cell r="B1622" t="str">
            <v>Sullivan,Stephen T</v>
          </cell>
          <cell r="C1622">
            <v>16785</v>
          </cell>
          <cell r="D1622" t="str">
            <v>16785</v>
          </cell>
          <cell r="E1622" t="str">
            <v>Elect Maint &amp; Constr New Bedford</v>
          </cell>
          <cell r="F1622" t="str">
            <v>Electric Operations</v>
          </cell>
          <cell r="G1622" t="str">
            <v>Elect Maint &amp; Constr New Bedford</v>
          </cell>
          <cell r="H1622" t="str">
            <v>120</v>
          </cell>
          <cell r="I1622" t="str">
            <v>OT</v>
          </cell>
          <cell r="L1622">
            <v>-22615.59</v>
          </cell>
        </row>
        <row r="1623">
          <cell r="A1623" t="str">
            <v>O&amp;M</v>
          </cell>
          <cell r="B1623" t="str">
            <v>Sullivan,Stephen T</v>
          </cell>
          <cell r="C1623">
            <v>16785</v>
          </cell>
          <cell r="D1623" t="str">
            <v>16785</v>
          </cell>
          <cell r="E1623" t="str">
            <v>Customer Operations New Bedford</v>
          </cell>
          <cell r="F1623" t="str">
            <v>Electric Operations</v>
          </cell>
          <cell r="G1623" t="str">
            <v>Elect Maint &amp; Constr New Bedford</v>
          </cell>
          <cell r="H1623" t="str">
            <v>120</v>
          </cell>
          <cell r="I1623" t="str">
            <v>TT</v>
          </cell>
          <cell r="J1623">
            <v>19762.34</v>
          </cell>
          <cell r="K1623">
            <v>8618.91</v>
          </cell>
          <cell r="M1623">
            <v>345914.37</v>
          </cell>
        </row>
        <row r="1624">
          <cell r="A1624" t="str">
            <v>O&amp;M</v>
          </cell>
          <cell r="B1624" t="str">
            <v>Sullivan,Stephen T</v>
          </cell>
          <cell r="C1624">
            <v>16785</v>
          </cell>
          <cell r="D1624" t="str">
            <v>16785</v>
          </cell>
          <cell r="E1624" t="str">
            <v>Elect Maint &amp; Constr New Bedford</v>
          </cell>
          <cell r="F1624" t="str">
            <v>Electric Operations</v>
          </cell>
          <cell r="G1624" t="str">
            <v>Elect Maint &amp; Constr New Bedford</v>
          </cell>
          <cell r="H1624" t="str">
            <v>120</v>
          </cell>
          <cell r="I1624" t="str">
            <v>TT</v>
          </cell>
          <cell r="L1624">
            <v>92.68</v>
          </cell>
          <cell r="M1624">
            <v>287875.12</v>
          </cell>
        </row>
        <row r="1625">
          <cell r="A1625" t="str">
            <v>O&amp;M</v>
          </cell>
          <cell r="B1625" t="str">
            <v>Tzimorangas,John G</v>
          </cell>
          <cell r="C1625">
            <v>16790</v>
          </cell>
          <cell r="D1625" t="str">
            <v>16790</v>
          </cell>
          <cell r="E1625" t="str">
            <v>New Customer Community Lighting, New Bedford</v>
          </cell>
          <cell r="F1625" t="str">
            <v>Electric Operations</v>
          </cell>
          <cell r="G1625" t="str">
            <v>Sub Station Operations Southern Div</v>
          </cell>
          <cell r="H1625" t="str">
            <v>120</v>
          </cell>
          <cell r="I1625" t="str">
            <v>BT</v>
          </cell>
          <cell r="J1625">
            <v>156.91999999999999</v>
          </cell>
          <cell r="M1625">
            <v>122.81</v>
          </cell>
        </row>
        <row r="1626">
          <cell r="A1626" t="str">
            <v>O&amp;M</v>
          </cell>
          <cell r="B1626" t="str">
            <v>Tzimorangas,John G</v>
          </cell>
          <cell r="C1626">
            <v>16790</v>
          </cell>
          <cell r="D1626" t="str">
            <v>16790</v>
          </cell>
          <cell r="E1626" t="str">
            <v>Station Operations Distribution South</v>
          </cell>
          <cell r="F1626" t="str">
            <v>Electric Operations</v>
          </cell>
          <cell r="G1626" t="str">
            <v>Sub Station Operations Southern Div</v>
          </cell>
          <cell r="H1626" t="str">
            <v>120</v>
          </cell>
          <cell r="I1626" t="str">
            <v>BT</v>
          </cell>
          <cell r="K1626">
            <v>6049.91</v>
          </cell>
          <cell r="M1626">
            <v>-1732.45</v>
          </cell>
        </row>
        <row r="1627">
          <cell r="A1627" t="str">
            <v>O&amp;M</v>
          </cell>
          <cell r="B1627" t="str">
            <v>Tzimorangas,John G</v>
          </cell>
          <cell r="C1627">
            <v>16790</v>
          </cell>
          <cell r="D1627" t="str">
            <v>16790</v>
          </cell>
          <cell r="E1627" t="str">
            <v>Sub Station Operations Southern Div</v>
          </cell>
          <cell r="F1627" t="str">
            <v>Electric Operations</v>
          </cell>
          <cell r="G1627" t="str">
            <v>Sub Station Operations Southern Div</v>
          </cell>
          <cell r="H1627" t="str">
            <v>120</v>
          </cell>
          <cell r="I1627" t="str">
            <v>BT</v>
          </cell>
          <cell r="L1627">
            <v>844.89</v>
          </cell>
          <cell r="M1627">
            <v>279.10000000000002</v>
          </cell>
        </row>
        <row r="1628">
          <cell r="A1628" t="str">
            <v>CAP</v>
          </cell>
          <cell r="B1628" t="str">
            <v>Tzimorangas,John G</v>
          </cell>
          <cell r="C1628">
            <v>16790</v>
          </cell>
          <cell r="D1628" t="str">
            <v>16790</v>
          </cell>
          <cell r="E1628" t="str">
            <v>Sub Station Operations Southern Div</v>
          </cell>
          <cell r="F1628" t="str">
            <v>Electric Operations</v>
          </cell>
          <cell r="G1628" t="str">
            <v>Sub Station Operations Southern Div</v>
          </cell>
          <cell r="H1628" t="str">
            <v>120</v>
          </cell>
          <cell r="I1628" t="str">
            <v>CB</v>
          </cell>
          <cell r="L1628">
            <v>116.49</v>
          </cell>
          <cell r="M1628">
            <v>-546.84</v>
          </cell>
        </row>
        <row r="1629">
          <cell r="A1629" t="str">
            <v>CAP</v>
          </cell>
          <cell r="B1629" t="str">
            <v>Tzimorangas,John G</v>
          </cell>
          <cell r="C1629">
            <v>16790</v>
          </cell>
          <cell r="D1629" t="str">
            <v>16790</v>
          </cell>
          <cell r="E1629" t="str">
            <v>Station Operations Distribution South</v>
          </cell>
          <cell r="F1629" t="str">
            <v>Electric Operations</v>
          </cell>
          <cell r="G1629" t="str">
            <v>Sub Station Operations Southern Div</v>
          </cell>
          <cell r="H1629" t="str">
            <v>120</v>
          </cell>
          <cell r="I1629" t="str">
            <v>CI</v>
          </cell>
          <cell r="K1629">
            <v>3526.17</v>
          </cell>
          <cell r="M1629">
            <v>157677.96</v>
          </cell>
        </row>
        <row r="1630">
          <cell r="A1630" t="str">
            <v>CAP</v>
          </cell>
          <cell r="B1630" t="str">
            <v>Tzimorangas,John G</v>
          </cell>
          <cell r="C1630">
            <v>16790</v>
          </cell>
          <cell r="D1630" t="str">
            <v>16790</v>
          </cell>
          <cell r="E1630" t="str">
            <v>Sub Station Operations Southern Div</v>
          </cell>
          <cell r="F1630" t="str">
            <v>Electric Operations</v>
          </cell>
          <cell r="G1630" t="str">
            <v>Sub Station Operations Southern Div</v>
          </cell>
          <cell r="H1630" t="str">
            <v>120</v>
          </cell>
          <cell r="I1630" t="str">
            <v>CI</v>
          </cell>
          <cell r="L1630">
            <v>243085</v>
          </cell>
          <cell r="M1630">
            <v>1320493.01</v>
          </cell>
        </row>
        <row r="1631">
          <cell r="A1631" t="str">
            <v>CAP</v>
          </cell>
          <cell r="B1631" t="str">
            <v>Tzimorangas,John G</v>
          </cell>
          <cell r="C1631">
            <v>16790</v>
          </cell>
          <cell r="D1631" t="str">
            <v>16790</v>
          </cell>
          <cell r="E1631" t="str">
            <v>Sub Station Operations Southern Div</v>
          </cell>
          <cell r="F1631" t="str">
            <v>Electric Operations</v>
          </cell>
          <cell r="G1631" t="str">
            <v>Sub Station Operations Southern Div</v>
          </cell>
          <cell r="H1631" t="str">
            <v>120</v>
          </cell>
          <cell r="I1631" t="str">
            <v>CL</v>
          </cell>
          <cell r="L1631">
            <v>264.76</v>
          </cell>
        </row>
        <row r="1632">
          <cell r="A1632" t="str">
            <v>CAP</v>
          </cell>
          <cell r="B1632" t="str">
            <v>Tzimorangas,John G</v>
          </cell>
          <cell r="C1632">
            <v>16790</v>
          </cell>
          <cell r="D1632" t="str">
            <v>16790</v>
          </cell>
          <cell r="E1632" t="str">
            <v>Station Operations Distribution South</v>
          </cell>
          <cell r="F1632" t="str">
            <v>Electric Operations</v>
          </cell>
          <cell r="G1632" t="str">
            <v>Sub Station Operations Southern Div</v>
          </cell>
          <cell r="H1632" t="str">
            <v>120</v>
          </cell>
          <cell r="I1632" t="str">
            <v>CT</v>
          </cell>
          <cell r="K1632">
            <v>290.04000000000002</v>
          </cell>
        </row>
        <row r="1633">
          <cell r="A1633" t="str">
            <v>CAP</v>
          </cell>
          <cell r="B1633" t="str">
            <v>Tzimorangas,John G</v>
          </cell>
          <cell r="C1633">
            <v>16790</v>
          </cell>
          <cell r="D1633" t="str">
            <v>16790</v>
          </cell>
          <cell r="E1633" t="str">
            <v>Sub Station Operations Southern Div</v>
          </cell>
          <cell r="F1633" t="str">
            <v>Electric Operations</v>
          </cell>
          <cell r="G1633" t="str">
            <v>Sub Station Operations Southern Div</v>
          </cell>
          <cell r="H1633" t="str">
            <v>120</v>
          </cell>
          <cell r="I1633" t="str">
            <v>CT</v>
          </cell>
        </row>
        <row r="1634">
          <cell r="A1634" t="str">
            <v>O&amp;M</v>
          </cell>
          <cell r="B1634" t="str">
            <v>Tzimorangas,John G</v>
          </cell>
          <cell r="C1634">
            <v>16790</v>
          </cell>
          <cell r="D1634" t="str">
            <v>16790</v>
          </cell>
          <cell r="E1634" t="str">
            <v>Station Operations Distribution South</v>
          </cell>
          <cell r="F1634" t="str">
            <v>Electric Operations</v>
          </cell>
          <cell r="G1634" t="str">
            <v>Sub Station Operations Southern Div</v>
          </cell>
          <cell r="H1634" t="str">
            <v>120</v>
          </cell>
          <cell r="I1634" t="str">
            <v>IT</v>
          </cell>
          <cell r="K1634">
            <v>16118.6</v>
          </cell>
        </row>
        <row r="1635">
          <cell r="A1635" t="str">
            <v>O&amp;M</v>
          </cell>
          <cell r="B1635" t="str">
            <v>Tzimorangas,John G</v>
          </cell>
          <cell r="C1635">
            <v>16790</v>
          </cell>
          <cell r="D1635" t="str">
            <v>16790</v>
          </cell>
          <cell r="E1635" t="str">
            <v>Sub Station Operations Southern Div</v>
          </cell>
          <cell r="F1635" t="str">
            <v>Electric Operations</v>
          </cell>
          <cell r="G1635" t="str">
            <v>Sub Station Operations Southern Div</v>
          </cell>
          <cell r="H1635" t="str">
            <v>120</v>
          </cell>
          <cell r="I1635" t="str">
            <v>IT</v>
          </cell>
          <cell r="L1635">
            <v>10547.08</v>
          </cell>
        </row>
        <row r="1636">
          <cell r="A1636" t="str">
            <v>O&amp;M</v>
          </cell>
          <cell r="B1636" t="str">
            <v>Tzimorangas,John G</v>
          </cell>
          <cell r="C1636">
            <v>16790</v>
          </cell>
          <cell r="D1636" t="str">
            <v>16790</v>
          </cell>
          <cell r="E1636" t="str">
            <v>New Customer Community Lighting, New Bedford</v>
          </cell>
          <cell r="F1636" t="str">
            <v>Electric Operations</v>
          </cell>
          <cell r="G1636" t="str">
            <v>Sub Station Operations Southern Div</v>
          </cell>
          <cell r="H1636" t="str">
            <v>120</v>
          </cell>
          <cell r="I1636" t="str">
            <v>LT</v>
          </cell>
          <cell r="J1636">
            <v>448.32</v>
          </cell>
          <cell r="M1636">
            <v>4.96</v>
          </cell>
        </row>
        <row r="1637">
          <cell r="A1637" t="str">
            <v>O&amp;M</v>
          </cell>
          <cell r="B1637" t="str">
            <v>Tzimorangas,John G</v>
          </cell>
          <cell r="C1637">
            <v>16790</v>
          </cell>
          <cell r="D1637" t="str">
            <v>16790</v>
          </cell>
          <cell r="E1637" t="str">
            <v>Station Operations Distribution South</v>
          </cell>
          <cell r="F1637" t="str">
            <v>Electric Operations</v>
          </cell>
          <cell r="G1637" t="str">
            <v>Sub Station Operations Southern Div</v>
          </cell>
          <cell r="H1637" t="str">
            <v>120</v>
          </cell>
          <cell r="I1637" t="str">
            <v>LT</v>
          </cell>
          <cell r="K1637">
            <v>17791.599999999999</v>
          </cell>
        </row>
        <row r="1638">
          <cell r="A1638" t="str">
            <v>O&amp;M</v>
          </cell>
          <cell r="B1638" t="str">
            <v>Tzimorangas,John G</v>
          </cell>
          <cell r="C1638">
            <v>16790</v>
          </cell>
          <cell r="D1638" t="str">
            <v>16790</v>
          </cell>
          <cell r="E1638" t="str">
            <v>Sub Station Operations Southern Div</v>
          </cell>
          <cell r="F1638" t="str">
            <v>Electric Operations</v>
          </cell>
          <cell r="G1638" t="str">
            <v>Sub Station Operations Southern Div</v>
          </cell>
          <cell r="H1638" t="str">
            <v>120</v>
          </cell>
          <cell r="I1638" t="str">
            <v>LT</v>
          </cell>
          <cell r="L1638">
            <v>1944.02</v>
          </cell>
          <cell r="M1638">
            <v>4400.68</v>
          </cell>
        </row>
        <row r="1639">
          <cell r="A1639" t="str">
            <v>O&amp;M</v>
          </cell>
          <cell r="B1639" t="str">
            <v>Tzimorangas,John G</v>
          </cell>
          <cell r="C1639">
            <v>16790</v>
          </cell>
          <cell r="D1639" t="str">
            <v>16790</v>
          </cell>
          <cell r="E1639" t="str">
            <v>Station Operations Distribution South</v>
          </cell>
          <cell r="F1639" t="str">
            <v>Electric Operations</v>
          </cell>
          <cell r="G1639" t="str">
            <v>Sub Station Operations Southern Div</v>
          </cell>
          <cell r="H1639" t="str">
            <v>120</v>
          </cell>
          <cell r="I1639" t="str">
            <v>MT</v>
          </cell>
          <cell r="K1639">
            <v>10170</v>
          </cell>
          <cell r="M1639">
            <v>41693.300000000003</v>
          </cell>
        </row>
        <row r="1640">
          <cell r="A1640" t="str">
            <v>O&amp;M</v>
          </cell>
          <cell r="B1640" t="str">
            <v>Tzimorangas,John G</v>
          </cell>
          <cell r="C1640">
            <v>16790</v>
          </cell>
          <cell r="D1640" t="str">
            <v>16790</v>
          </cell>
          <cell r="E1640" t="str">
            <v>Sub Station Operations Southern Div</v>
          </cell>
          <cell r="F1640" t="str">
            <v>Electric Operations</v>
          </cell>
          <cell r="G1640" t="str">
            <v>Sub Station Operations Southern Div</v>
          </cell>
          <cell r="H1640" t="str">
            <v>120</v>
          </cell>
          <cell r="I1640" t="str">
            <v>MT</v>
          </cell>
          <cell r="L1640">
            <v>37.200000000000003</v>
          </cell>
          <cell r="M1640">
            <v>3723802.62</v>
          </cell>
        </row>
        <row r="1641">
          <cell r="A1641" t="str">
            <v>O&amp;M</v>
          </cell>
          <cell r="B1641" t="str">
            <v>Tzimorangas,John G</v>
          </cell>
          <cell r="C1641">
            <v>16790</v>
          </cell>
          <cell r="D1641" t="str">
            <v>16790</v>
          </cell>
          <cell r="E1641" t="str">
            <v>Station Operations Distribution South</v>
          </cell>
          <cell r="F1641" t="str">
            <v>Electric Operations</v>
          </cell>
          <cell r="G1641" t="str">
            <v>Sub Station Operations Southern Div</v>
          </cell>
          <cell r="H1641" t="str">
            <v>120</v>
          </cell>
          <cell r="I1641" t="str">
            <v>OT</v>
          </cell>
          <cell r="K1641">
            <v>0</v>
          </cell>
        </row>
        <row r="1642">
          <cell r="A1642" t="str">
            <v>O&amp;M</v>
          </cell>
          <cell r="B1642" t="str">
            <v>Tzimorangas,John G</v>
          </cell>
          <cell r="C1642">
            <v>16790</v>
          </cell>
          <cell r="D1642" t="str">
            <v>16790</v>
          </cell>
          <cell r="E1642" t="str">
            <v>Sub Station Operations Southern Div</v>
          </cell>
          <cell r="F1642" t="str">
            <v>Electric Operations</v>
          </cell>
          <cell r="G1642" t="str">
            <v>Sub Station Operations Southern Div</v>
          </cell>
          <cell r="H1642" t="str">
            <v>120</v>
          </cell>
          <cell r="I1642" t="str">
            <v>OT</v>
          </cell>
          <cell r="L1642">
            <v>-17823.7</v>
          </cell>
        </row>
        <row r="1643">
          <cell r="A1643" t="str">
            <v>O&amp;M</v>
          </cell>
          <cell r="B1643" t="str">
            <v>Tzimorangas,John G</v>
          </cell>
          <cell r="C1643">
            <v>16790</v>
          </cell>
          <cell r="D1643" t="str">
            <v>16790</v>
          </cell>
          <cell r="E1643" t="str">
            <v>Station Operations Distribution South</v>
          </cell>
          <cell r="F1643" t="str">
            <v>Electric Operations</v>
          </cell>
          <cell r="G1643" t="str">
            <v>Sub Station Operations Southern Div</v>
          </cell>
          <cell r="H1643" t="str">
            <v>120</v>
          </cell>
          <cell r="I1643" t="str">
            <v>TT</v>
          </cell>
          <cell r="K1643">
            <v>102.75</v>
          </cell>
        </row>
        <row r="1644">
          <cell r="A1644" t="str">
            <v>O&amp;M</v>
          </cell>
          <cell r="B1644" t="str">
            <v>Tzimorangas,John G</v>
          </cell>
          <cell r="C1644">
            <v>16790</v>
          </cell>
          <cell r="D1644" t="str">
            <v>16790</v>
          </cell>
          <cell r="E1644" t="str">
            <v>Sub Station Operations Southern Div</v>
          </cell>
          <cell r="F1644" t="str">
            <v>Electric Operations</v>
          </cell>
          <cell r="G1644" t="str">
            <v>Sub Station Operations Southern Div</v>
          </cell>
          <cell r="H1644" t="str">
            <v>120</v>
          </cell>
          <cell r="I1644" t="str">
            <v>TT</v>
          </cell>
          <cell r="L1644">
            <v>6166.4</v>
          </cell>
        </row>
        <row r="1645">
          <cell r="A1645" t="str">
            <v>O&amp;M</v>
          </cell>
          <cell r="B1645" t="str">
            <v>Driscoll,Daniel C</v>
          </cell>
          <cell r="C1645">
            <v>16795</v>
          </cell>
          <cell r="D1645" t="str">
            <v>16795</v>
          </cell>
          <cell r="E1645" t="str">
            <v>Customer Operations Waltham</v>
          </cell>
          <cell r="F1645" t="str">
            <v>Electric Operations</v>
          </cell>
          <cell r="G1645" t="str">
            <v>Elect Maint &amp; Constr Waltham</v>
          </cell>
          <cell r="H1645" t="str">
            <v>120</v>
          </cell>
          <cell r="I1645" t="str">
            <v>BT</v>
          </cell>
          <cell r="J1645">
            <v>604047.67000000004</v>
          </cell>
          <cell r="K1645">
            <v>921047.17</v>
          </cell>
          <cell r="M1645">
            <v>2637.92</v>
          </cell>
        </row>
        <row r="1646">
          <cell r="A1646" t="str">
            <v>O&amp;M</v>
          </cell>
          <cell r="B1646" t="str">
            <v>Driscoll,Daniel C</v>
          </cell>
          <cell r="C1646">
            <v>16795</v>
          </cell>
          <cell r="D1646" t="str">
            <v>16795</v>
          </cell>
          <cell r="E1646" t="str">
            <v>Elect Maint &amp; Constr Waltham</v>
          </cell>
          <cell r="F1646" t="str">
            <v>Electric Operations</v>
          </cell>
          <cell r="G1646" t="str">
            <v>Elect Maint &amp; Constr Waltham</v>
          </cell>
          <cell r="H1646" t="str">
            <v>120</v>
          </cell>
          <cell r="I1646" t="str">
            <v>BT</v>
          </cell>
          <cell r="L1646">
            <v>919132.27</v>
          </cell>
        </row>
        <row r="1647">
          <cell r="A1647" t="str">
            <v>CAP</v>
          </cell>
          <cell r="B1647" t="str">
            <v>Driscoll,Daniel C</v>
          </cell>
          <cell r="C1647">
            <v>16795</v>
          </cell>
          <cell r="D1647" t="str">
            <v>16795</v>
          </cell>
          <cell r="E1647" t="str">
            <v>Customer Operations Waltham</v>
          </cell>
          <cell r="F1647" t="str">
            <v>Electric Operations</v>
          </cell>
          <cell r="G1647" t="str">
            <v>Elect Maint &amp; Constr Waltham</v>
          </cell>
          <cell r="H1647" t="str">
            <v>120</v>
          </cell>
          <cell r="I1647" t="str">
            <v>CB</v>
          </cell>
          <cell r="J1647">
            <v>456283.35</v>
          </cell>
          <cell r="M1647">
            <v>-481.12</v>
          </cell>
        </row>
        <row r="1648">
          <cell r="A1648" t="str">
            <v>CAP</v>
          </cell>
          <cell r="B1648" t="str">
            <v>Driscoll,Daniel C</v>
          </cell>
          <cell r="C1648">
            <v>16795</v>
          </cell>
          <cell r="D1648" t="str">
            <v>16795</v>
          </cell>
          <cell r="E1648" t="str">
            <v>Dist Operations Waltham</v>
          </cell>
          <cell r="F1648" t="str">
            <v>Electric Operations</v>
          </cell>
          <cell r="G1648" t="str">
            <v>Elect Maint &amp; Constr Waltham</v>
          </cell>
          <cell r="H1648" t="str">
            <v>120</v>
          </cell>
          <cell r="I1648" t="str">
            <v>CB</v>
          </cell>
          <cell r="K1648">
            <v>873006.05</v>
          </cell>
          <cell r="M1648">
            <v>247.9</v>
          </cell>
        </row>
        <row r="1649">
          <cell r="A1649" t="str">
            <v>CAP</v>
          </cell>
          <cell r="B1649" t="str">
            <v>Driscoll,Daniel C</v>
          </cell>
          <cell r="C1649">
            <v>16795</v>
          </cell>
          <cell r="D1649" t="str">
            <v>16795</v>
          </cell>
          <cell r="E1649" t="str">
            <v>Elect Maint &amp; Constr Waltham</v>
          </cell>
          <cell r="F1649" t="str">
            <v>Electric Operations</v>
          </cell>
          <cell r="G1649" t="str">
            <v>Elect Maint &amp; Constr Waltham</v>
          </cell>
          <cell r="H1649" t="str">
            <v>120</v>
          </cell>
          <cell r="I1649" t="str">
            <v>CB</v>
          </cell>
          <cell r="L1649">
            <v>802232.21</v>
          </cell>
          <cell r="M1649">
            <v>767003.79</v>
          </cell>
        </row>
        <row r="1650">
          <cell r="A1650" t="str">
            <v>CAP</v>
          </cell>
          <cell r="B1650" t="str">
            <v>Driscoll,Daniel C</v>
          </cell>
          <cell r="C1650">
            <v>16795</v>
          </cell>
          <cell r="D1650" t="str">
            <v>16795</v>
          </cell>
          <cell r="E1650" t="str">
            <v>Customer Operations Waltham</v>
          </cell>
          <cell r="F1650" t="str">
            <v>Electric Operations</v>
          </cell>
          <cell r="G1650" t="str">
            <v>Elect Maint &amp; Constr Waltham</v>
          </cell>
          <cell r="H1650" t="str">
            <v>120</v>
          </cell>
          <cell r="I1650" t="str">
            <v>CI</v>
          </cell>
          <cell r="J1650">
            <v>512732.75</v>
          </cell>
          <cell r="M1650">
            <v>202886.52</v>
          </cell>
        </row>
        <row r="1651">
          <cell r="A1651" t="str">
            <v>CAP</v>
          </cell>
          <cell r="B1651" t="str">
            <v>Driscoll,Daniel C</v>
          </cell>
          <cell r="C1651">
            <v>16795</v>
          </cell>
          <cell r="D1651" t="str">
            <v>16795</v>
          </cell>
          <cell r="E1651" t="str">
            <v>Dist Operations Waltham</v>
          </cell>
          <cell r="F1651" t="str">
            <v>Electric Operations</v>
          </cell>
          <cell r="G1651" t="str">
            <v>Elect Maint &amp; Constr Waltham</v>
          </cell>
          <cell r="H1651" t="str">
            <v>120</v>
          </cell>
          <cell r="I1651" t="str">
            <v>CI</v>
          </cell>
          <cell r="K1651">
            <v>2496961.75</v>
          </cell>
          <cell r="M1651">
            <v>500841.77</v>
          </cell>
        </row>
        <row r="1652">
          <cell r="A1652" t="str">
            <v>CAP</v>
          </cell>
          <cell r="B1652" t="str">
            <v>Driscoll,Daniel C</v>
          </cell>
          <cell r="C1652">
            <v>16795</v>
          </cell>
          <cell r="D1652" t="str">
            <v>16795</v>
          </cell>
          <cell r="E1652" t="str">
            <v>Elect Maint &amp; Constr Waltham</v>
          </cell>
          <cell r="F1652" t="str">
            <v>Electric Operations</v>
          </cell>
          <cell r="G1652" t="str">
            <v>Elect Maint &amp; Constr Waltham</v>
          </cell>
          <cell r="H1652" t="str">
            <v>120</v>
          </cell>
          <cell r="I1652" t="str">
            <v>CI</v>
          </cell>
          <cell r="L1652">
            <v>2186664.73</v>
          </cell>
          <cell r="M1652">
            <v>-221325.88</v>
          </cell>
        </row>
        <row r="1653">
          <cell r="A1653" t="str">
            <v>CAP</v>
          </cell>
          <cell r="B1653" t="str">
            <v>Driscoll,Daniel C</v>
          </cell>
          <cell r="C1653">
            <v>16795</v>
          </cell>
          <cell r="D1653" t="str">
            <v>16795</v>
          </cell>
          <cell r="E1653" t="str">
            <v>Customer Operations Waltham</v>
          </cell>
          <cell r="F1653" t="str">
            <v>Electric Operations</v>
          </cell>
          <cell r="G1653" t="str">
            <v>Elect Maint &amp; Constr Waltham</v>
          </cell>
          <cell r="H1653" t="str">
            <v>120</v>
          </cell>
          <cell r="I1653" t="str">
            <v>CL</v>
          </cell>
          <cell r="J1653">
            <v>1044251.44</v>
          </cell>
        </row>
        <row r="1654">
          <cell r="A1654" t="str">
            <v>CAP</v>
          </cell>
          <cell r="B1654" t="str">
            <v>Driscoll,Daniel C</v>
          </cell>
          <cell r="C1654">
            <v>16795</v>
          </cell>
          <cell r="D1654" t="str">
            <v>16795</v>
          </cell>
          <cell r="E1654" t="str">
            <v>Dist Operations Waltham</v>
          </cell>
          <cell r="F1654" t="str">
            <v>Electric Operations</v>
          </cell>
          <cell r="G1654" t="str">
            <v>Elect Maint &amp; Constr Waltham</v>
          </cell>
          <cell r="H1654" t="str">
            <v>120</v>
          </cell>
          <cell r="I1654" t="str">
            <v>CL</v>
          </cell>
          <cell r="K1654">
            <v>2016870.05</v>
          </cell>
        </row>
        <row r="1655">
          <cell r="A1655" t="str">
            <v>CAP</v>
          </cell>
          <cell r="B1655" t="str">
            <v>Driscoll,Daniel C</v>
          </cell>
          <cell r="C1655">
            <v>16795</v>
          </cell>
          <cell r="D1655" t="str">
            <v>16795</v>
          </cell>
          <cell r="E1655" t="str">
            <v>Elect Maint &amp; Constr Waltham</v>
          </cell>
          <cell r="F1655" t="str">
            <v>Electric Operations</v>
          </cell>
          <cell r="G1655" t="str">
            <v>Elect Maint &amp; Constr Waltham</v>
          </cell>
          <cell r="H1655" t="str">
            <v>120</v>
          </cell>
          <cell r="I1655" t="str">
            <v>CL</v>
          </cell>
          <cell r="L1655">
            <v>1827950.09</v>
          </cell>
          <cell r="M1655">
            <v>-167.93</v>
          </cell>
        </row>
        <row r="1656">
          <cell r="A1656" t="str">
            <v>CAP</v>
          </cell>
          <cell r="B1656" t="str">
            <v>Driscoll,Daniel C</v>
          </cell>
          <cell r="C1656">
            <v>16795</v>
          </cell>
          <cell r="D1656" t="str">
            <v>16795</v>
          </cell>
          <cell r="E1656" t="str">
            <v>Customer Operations Waltham</v>
          </cell>
          <cell r="F1656" t="str">
            <v>Electric Operations</v>
          </cell>
          <cell r="G1656" t="str">
            <v>Elect Maint &amp; Constr Waltham</v>
          </cell>
          <cell r="H1656" t="str">
            <v>120</v>
          </cell>
          <cell r="I1656" t="str">
            <v>CM</v>
          </cell>
          <cell r="J1656">
            <v>1593184.97</v>
          </cell>
        </row>
        <row r="1657">
          <cell r="A1657" t="str">
            <v>CAP</v>
          </cell>
          <cell r="B1657" t="str">
            <v>Driscoll,Daniel C</v>
          </cell>
          <cell r="C1657">
            <v>16795</v>
          </cell>
          <cell r="D1657" t="str">
            <v>16795</v>
          </cell>
          <cell r="E1657" t="str">
            <v>Dist Operations Waltham</v>
          </cell>
          <cell r="F1657" t="str">
            <v>Electric Operations</v>
          </cell>
          <cell r="G1657" t="str">
            <v>Elect Maint &amp; Constr Waltham</v>
          </cell>
          <cell r="H1657" t="str">
            <v>120</v>
          </cell>
          <cell r="I1657" t="str">
            <v>CM</v>
          </cell>
          <cell r="K1657">
            <v>3081229.59</v>
          </cell>
        </row>
        <row r="1658">
          <cell r="A1658" t="str">
            <v>CAP</v>
          </cell>
          <cell r="B1658" t="str">
            <v>Driscoll,Daniel C</v>
          </cell>
          <cell r="C1658">
            <v>16795</v>
          </cell>
          <cell r="D1658" t="str">
            <v>16795</v>
          </cell>
          <cell r="E1658" t="str">
            <v>Elect Maint &amp; Constr Waltham</v>
          </cell>
          <cell r="F1658" t="str">
            <v>Electric Operations</v>
          </cell>
          <cell r="G1658" t="str">
            <v>Elect Maint &amp; Constr Waltham</v>
          </cell>
          <cell r="H1658" t="str">
            <v>120</v>
          </cell>
          <cell r="I1658" t="str">
            <v>CM</v>
          </cell>
          <cell r="L1658">
            <v>3689329.5</v>
          </cell>
        </row>
        <row r="1659">
          <cell r="A1659" t="str">
            <v>CAP</v>
          </cell>
          <cell r="B1659" t="str">
            <v>Driscoll,Daniel C</v>
          </cell>
          <cell r="C1659">
            <v>16795</v>
          </cell>
          <cell r="D1659" t="str">
            <v>16795</v>
          </cell>
          <cell r="E1659" t="str">
            <v>Customer Operations Waltham</v>
          </cell>
          <cell r="F1659" t="str">
            <v>Electric Operations</v>
          </cell>
          <cell r="G1659" t="str">
            <v>Elect Maint &amp; Constr Waltham</v>
          </cell>
          <cell r="H1659" t="str">
            <v>120</v>
          </cell>
          <cell r="I1659" t="str">
            <v>CO</v>
          </cell>
          <cell r="J1659">
            <v>-1490503.33</v>
          </cell>
        </row>
        <row r="1660">
          <cell r="A1660" t="str">
            <v>CAP</v>
          </cell>
          <cell r="B1660" t="str">
            <v>Driscoll,Daniel C</v>
          </cell>
          <cell r="C1660">
            <v>16795</v>
          </cell>
          <cell r="D1660" t="str">
            <v>16795</v>
          </cell>
          <cell r="E1660" t="str">
            <v>Dist Operations Waltham</v>
          </cell>
          <cell r="F1660" t="str">
            <v>Electric Operations</v>
          </cell>
          <cell r="G1660" t="str">
            <v>Elect Maint &amp; Constr Waltham</v>
          </cell>
          <cell r="H1660" t="str">
            <v>120</v>
          </cell>
          <cell r="I1660" t="str">
            <v>CO</v>
          </cell>
          <cell r="K1660">
            <v>-1188257.81</v>
          </cell>
        </row>
        <row r="1661">
          <cell r="A1661" t="str">
            <v>CAP</v>
          </cell>
          <cell r="B1661" t="str">
            <v>Driscoll,Daniel C</v>
          </cell>
          <cell r="C1661">
            <v>16795</v>
          </cell>
          <cell r="D1661" t="str">
            <v>16795</v>
          </cell>
          <cell r="E1661" t="str">
            <v>Elect Maint &amp; Constr Waltham</v>
          </cell>
          <cell r="F1661" t="str">
            <v>Electric Operations</v>
          </cell>
          <cell r="G1661" t="str">
            <v>Elect Maint &amp; Constr Waltham</v>
          </cell>
          <cell r="H1661" t="str">
            <v>120</v>
          </cell>
          <cell r="I1661" t="str">
            <v>CO</v>
          </cell>
          <cell r="L1661">
            <v>-758375.52</v>
          </cell>
          <cell r="M1661">
            <v>1925.42</v>
          </cell>
        </row>
        <row r="1662">
          <cell r="A1662" t="str">
            <v>CAP</v>
          </cell>
          <cell r="B1662" t="str">
            <v>Driscoll,Daniel C</v>
          </cell>
          <cell r="C1662">
            <v>16795</v>
          </cell>
          <cell r="D1662" t="str">
            <v>16795</v>
          </cell>
          <cell r="E1662" t="str">
            <v>Customer Operations Waltham</v>
          </cell>
          <cell r="F1662" t="str">
            <v>Electric Operations</v>
          </cell>
          <cell r="G1662" t="str">
            <v>Elect Maint &amp; Constr Waltham</v>
          </cell>
          <cell r="H1662" t="str">
            <v>120</v>
          </cell>
          <cell r="I1662" t="str">
            <v>CT</v>
          </cell>
          <cell r="J1662">
            <v>440941.51</v>
          </cell>
        </row>
        <row r="1663">
          <cell r="A1663" t="str">
            <v>CAP</v>
          </cell>
          <cell r="B1663" t="str">
            <v>Driscoll,Daniel C</v>
          </cell>
          <cell r="C1663">
            <v>16795</v>
          </cell>
          <cell r="D1663" t="str">
            <v>16795</v>
          </cell>
          <cell r="E1663" t="str">
            <v>Dist Operations Waltham</v>
          </cell>
          <cell r="F1663" t="str">
            <v>Electric Operations</v>
          </cell>
          <cell r="G1663" t="str">
            <v>Elect Maint &amp; Constr Waltham</v>
          </cell>
          <cell r="H1663" t="str">
            <v>120</v>
          </cell>
          <cell r="I1663" t="str">
            <v>CT</v>
          </cell>
          <cell r="K1663">
            <v>1003429.9</v>
          </cell>
        </row>
        <row r="1664">
          <cell r="A1664" t="str">
            <v>CAP</v>
          </cell>
          <cell r="B1664" t="str">
            <v>Driscoll,Daniel C</v>
          </cell>
          <cell r="C1664">
            <v>16795</v>
          </cell>
          <cell r="D1664" t="str">
            <v>16795</v>
          </cell>
          <cell r="E1664" t="str">
            <v>Elect Maint &amp; Constr Waltham</v>
          </cell>
          <cell r="F1664" t="str">
            <v>Electric Operations</v>
          </cell>
          <cell r="G1664" t="str">
            <v>Elect Maint &amp; Constr Waltham</v>
          </cell>
          <cell r="H1664" t="str">
            <v>120</v>
          </cell>
          <cell r="I1664" t="str">
            <v>CT</v>
          </cell>
          <cell r="L1664">
            <v>1376350.27</v>
          </cell>
        </row>
        <row r="1665">
          <cell r="A1665" t="str">
            <v>O&amp;M</v>
          </cell>
          <cell r="B1665" t="str">
            <v>Driscoll,Daniel C</v>
          </cell>
          <cell r="C1665">
            <v>16795</v>
          </cell>
          <cell r="D1665" t="str">
            <v>16795</v>
          </cell>
          <cell r="E1665" t="str">
            <v>Customer Operations Waltham</v>
          </cell>
          <cell r="F1665" t="str">
            <v>Electric Operations</v>
          </cell>
          <cell r="G1665" t="str">
            <v>Elect Maint &amp; Constr Waltham</v>
          </cell>
          <cell r="H1665" t="str">
            <v>120</v>
          </cell>
          <cell r="I1665" t="str">
            <v>IT</v>
          </cell>
          <cell r="J1665">
            <v>157739.01999999999</v>
          </cell>
          <cell r="K1665">
            <v>633989.43000000005</v>
          </cell>
          <cell r="M1665">
            <v>2340.34</v>
          </cell>
        </row>
        <row r="1666">
          <cell r="A1666" t="str">
            <v>O&amp;M</v>
          </cell>
          <cell r="B1666" t="str">
            <v>Driscoll,Daniel C</v>
          </cell>
          <cell r="C1666">
            <v>16795</v>
          </cell>
          <cell r="D1666" t="str">
            <v>16795</v>
          </cell>
          <cell r="E1666" t="str">
            <v>Elect Maint &amp; Constr Waltham</v>
          </cell>
          <cell r="F1666" t="str">
            <v>Electric Operations</v>
          </cell>
          <cell r="G1666" t="str">
            <v>Elect Maint &amp; Constr Waltham</v>
          </cell>
          <cell r="H1666" t="str">
            <v>120</v>
          </cell>
          <cell r="I1666" t="str">
            <v>IT</v>
          </cell>
          <cell r="L1666">
            <v>658885.34</v>
          </cell>
        </row>
        <row r="1667">
          <cell r="A1667" t="str">
            <v>O&amp;M</v>
          </cell>
          <cell r="B1667" t="str">
            <v>Driscoll,Daniel C</v>
          </cell>
          <cell r="C1667">
            <v>16795</v>
          </cell>
          <cell r="D1667" t="str">
            <v>16795</v>
          </cell>
          <cell r="E1667" t="str">
            <v>Customer Operations Waltham</v>
          </cell>
          <cell r="F1667" t="str">
            <v>Electric Operations</v>
          </cell>
          <cell r="G1667" t="str">
            <v>Elect Maint &amp; Constr Waltham</v>
          </cell>
          <cell r="H1667" t="str">
            <v>120</v>
          </cell>
          <cell r="I1667" t="str">
            <v>LT</v>
          </cell>
          <cell r="J1667">
            <v>1685399.4</v>
          </cell>
          <cell r="K1667">
            <v>2644222.2999999998</v>
          </cell>
        </row>
        <row r="1668">
          <cell r="A1668" t="str">
            <v>O&amp;M</v>
          </cell>
          <cell r="B1668" t="str">
            <v>Driscoll,Daniel C</v>
          </cell>
          <cell r="C1668">
            <v>16795</v>
          </cell>
          <cell r="D1668" t="str">
            <v>16795</v>
          </cell>
          <cell r="E1668" t="str">
            <v>Elect Maint &amp; Constr Waltham</v>
          </cell>
          <cell r="F1668" t="str">
            <v>Electric Operations</v>
          </cell>
          <cell r="G1668" t="str">
            <v>Elect Maint &amp; Constr Waltham</v>
          </cell>
          <cell r="H1668" t="str">
            <v>120</v>
          </cell>
          <cell r="I1668" t="str">
            <v>LT</v>
          </cell>
          <cell r="L1668">
            <v>2610190.04</v>
          </cell>
        </row>
        <row r="1669">
          <cell r="A1669" t="str">
            <v>O&amp;M</v>
          </cell>
          <cell r="B1669" t="str">
            <v>Driscoll,Daniel C</v>
          </cell>
          <cell r="C1669">
            <v>16795</v>
          </cell>
          <cell r="D1669" t="str">
            <v>16795</v>
          </cell>
          <cell r="E1669" t="str">
            <v>Customer Operations Waltham</v>
          </cell>
          <cell r="F1669" t="str">
            <v>Electric Operations</v>
          </cell>
          <cell r="G1669" t="str">
            <v>Elect Maint &amp; Constr Waltham</v>
          </cell>
          <cell r="H1669" t="str">
            <v>120</v>
          </cell>
          <cell r="I1669" t="str">
            <v>MT</v>
          </cell>
          <cell r="J1669">
            <v>98583.59</v>
          </cell>
          <cell r="K1669">
            <v>440776.63</v>
          </cell>
          <cell r="M1669">
            <v>57122.96</v>
          </cell>
        </row>
        <row r="1670">
          <cell r="A1670" t="str">
            <v>O&amp;M</v>
          </cell>
          <cell r="B1670" t="str">
            <v>Driscoll,Daniel C</v>
          </cell>
          <cell r="C1670">
            <v>16795</v>
          </cell>
          <cell r="D1670" t="str">
            <v>16795</v>
          </cell>
          <cell r="E1670" t="str">
            <v>Elect Maint &amp; Constr Waltham</v>
          </cell>
          <cell r="F1670" t="str">
            <v>Electric Operations</v>
          </cell>
          <cell r="G1670" t="str">
            <v>Elect Maint &amp; Constr Waltham</v>
          </cell>
          <cell r="H1670" t="str">
            <v>120</v>
          </cell>
          <cell r="I1670" t="str">
            <v>MT</v>
          </cell>
          <cell r="L1670">
            <v>661667.93999999994</v>
          </cell>
          <cell r="M1670">
            <v>146.36000000000001</v>
          </cell>
        </row>
        <row r="1671">
          <cell r="A1671" t="str">
            <v>O&amp;M</v>
          </cell>
          <cell r="B1671" t="str">
            <v>Driscoll,Daniel C</v>
          </cell>
          <cell r="C1671">
            <v>16795</v>
          </cell>
          <cell r="D1671" t="str">
            <v>16795</v>
          </cell>
          <cell r="E1671" t="str">
            <v>Customer Operations Waltham</v>
          </cell>
          <cell r="F1671" t="str">
            <v>Electric Operations</v>
          </cell>
          <cell r="G1671" t="str">
            <v>Elect Maint &amp; Constr Waltham</v>
          </cell>
          <cell r="H1671" t="str">
            <v>120</v>
          </cell>
          <cell r="I1671" t="str">
            <v>OT</v>
          </cell>
          <cell r="J1671">
            <v>859120.56</v>
          </cell>
          <cell r="K1671">
            <v>676871.22</v>
          </cell>
        </row>
        <row r="1672">
          <cell r="A1672" t="str">
            <v>O&amp;M</v>
          </cell>
          <cell r="B1672" t="str">
            <v>Driscoll,Daniel C</v>
          </cell>
          <cell r="C1672">
            <v>16795</v>
          </cell>
          <cell r="D1672" t="str">
            <v>16795</v>
          </cell>
          <cell r="E1672" t="str">
            <v>Elect Maint &amp; Constr Waltham</v>
          </cell>
          <cell r="F1672" t="str">
            <v>Electric Operations</v>
          </cell>
          <cell r="G1672" t="str">
            <v>Elect Maint &amp; Constr Waltham</v>
          </cell>
          <cell r="H1672" t="str">
            <v>120</v>
          </cell>
          <cell r="I1672" t="str">
            <v>OT</v>
          </cell>
          <cell r="L1672">
            <v>698458.99</v>
          </cell>
        </row>
        <row r="1673">
          <cell r="A1673" t="str">
            <v>O&amp;M</v>
          </cell>
          <cell r="B1673" t="str">
            <v>Driscoll,Daniel C</v>
          </cell>
          <cell r="C1673">
            <v>16795</v>
          </cell>
          <cell r="D1673" t="str">
            <v>16795</v>
          </cell>
          <cell r="E1673" t="str">
            <v>Customer Operations Waltham</v>
          </cell>
          <cell r="F1673" t="str">
            <v>Electric Operations</v>
          </cell>
          <cell r="G1673" t="str">
            <v>Elect Maint &amp; Constr Waltham</v>
          </cell>
          <cell r="H1673" t="str">
            <v>120</v>
          </cell>
          <cell r="I1673" t="str">
            <v>TT</v>
          </cell>
          <cell r="J1673">
            <v>93784.67</v>
          </cell>
          <cell r="K1673">
            <v>857268.25</v>
          </cell>
          <cell r="M1673">
            <v>2101852.37</v>
          </cell>
        </row>
        <row r="1674">
          <cell r="A1674" t="str">
            <v>O&amp;M</v>
          </cell>
          <cell r="B1674" t="str">
            <v>Driscoll,Daniel C</v>
          </cell>
          <cell r="C1674">
            <v>16795</v>
          </cell>
          <cell r="D1674" t="str">
            <v>16795</v>
          </cell>
          <cell r="E1674" t="str">
            <v>Elect Maint &amp; Constr Waltham</v>
          </cell>
          <cell r="F1674" t="str">
            <v>Electric Operations</v>
          </cell>
          <cell r="G1674" t="str">
            <v>Elect Maint &amp; Constr Waltham</v>
          </cell>
          <cell r="H1674" t="str">
            <v>120</v>
          </cell>
          <cell r="I1674" t="str">
            <v>TT</v>
          </cell>
          <cell r="L1674">
            <v>682506</v>
          </cell>
          <cell r="M1674">
            <v>1597614.12</v>
          </cell>
        </row>
        <row r="1675">
          <cell r="A1675" t="str">
            <v>O&amp;M</v>
          </cell>
          <cell r="C1675">
            <v>16800</v>
          </cell>
          <cell r="D1675" t="str">
            <v>16800</v>
          </cell>
          <cell r="E1675" t="str">
            <v>H6 - CONSTRUCTION AND SERVICES MASTER PROCESSXXX</v>
          </cell>
          <cell r="H1675" t="str">
            <v>120</v>
          </cell>
          <cell r="I1675" t="str">
            <v>BT</v>
          </cell>
          <cell r="J1675">
            <v>987.01</v>
          </cell>
          <cell r="M1675">
            <v>848.09</v>
          </cell>
        </row>
        <row r="1676">
          <cell r="A1676" t="str">
            <v>O&amp;M</v>
          </cell>
          <cell r="C1676">
            <v>16800</v>
          </cell>
          <cell r="D1676" t="str">
            <v>16800</v>
          </cell>
          <cell r="E1676" t="str">
            <v>H6 - CONSTRUCTION AND SERVICES MASTER PROCESSXXX</v>
          </cell>
          <cell r="H1676" t="str">
            <v>120</v>
          </cell>
          <cell r="I1676" t="str">
            <v>IT</v>
          </cell>
          <cell r="J1676">
            <v>-466.87</v>
          </cell>
          <cell r="K1676">
            <v>1.37</v>
          </cell>
          <cell r="M1676">
            <v>0</v>
          </cell>
        </row>
        <row r="1677">
          <cell r="A1677" t="str">
            <v>O&amp;M</v>
          </cell>
          <cell r="C1677">
            <v>16800</v>
          </cell>
          <cell r="D1677" t="str">
            <v>16800</v>
          </cell>
          <cell r="E1677" t="str">
            <v>H6 - CONSTRUCTION AND SERVICES MASTER PROCESSXXX</v>
          </cell>
          <cell r="H1677" t="str">
            <v>120</v>
          </cell>
          <cell r="I1677" t="str">
            <v>LT</v>
          </cell>
          <cell r="J1677">
            <v>14830.06</v>
          </cell>
          <cell r="M1677">
            <v>15587.37</v>
          </cell>
        </row>
        <row r="1678">
          <cell r="A1678" t="str">
            <v>O&amp;M</v>
          </cell>
          <cell r="C1678">
            <v>16800</v>
          </cell>
          <cell r="D1678" t="str">
            <v>16800</v>
          </cell>
          <cell r="E1678" t="str">
            <v>H6 - CONSTRUCTION AND SERVICES MASTER PROCESSXXX</v>
          </cell>
          <cell r="H1678" t="str">
            <v>120</v>
          </cell>
          <cell r="I1678" t="str">
            <v>MT</v>
          </cell>
          <cell r="J1678">
            <v>3</v>
          </cell>
          <cell r="M1678">
            <v>4490.6099999999997</v>
          </cell>
        </row>
        <row r="1679">
          <cell r="A1679" t="str">
            <v>O&amp;M</v>
          </cell>
          <cell r="C1679">
            <v>16800</v>
          </cell>
          <cell r="D1679" t="str">
            <v>16800</v>
          </cell>
          <cell r="E1679" t="str">
            <v>H6 - CONSTRUCTION AND SERVICES MASTER PROCESSXXX</v>
          </cell>
          <cell r="H1679" t="str">
            <v>120</v>
          </cell>
          <cell r="I1679" t="str">
            <v>OT</v>
          </cell>
          <cell r="J1679">
            <v>-102480.43</v>
          </cell>
          <cell r="K1679">
            <v>0</v>
          </cell>
        </row>
        <row r="1680">
          <cell r="A1680" t="str">
            <v>O&amp;M</v>
          </cell>
          <cell r="C1680">
            <v>16810</v>
          </cell>
          <cell r="D1680" t="str">
            <v>16810</v>
          </cell>
          <cell r="E1680" t="str">
            <v>W1 - CONSTRUCTION WORKFORCE - ED 1XXX</v>
          </cell>
          <cell r="H1680" t="str">
            <v>120</v>
          </cell>
          <cell r="I1680" t="str">
            <v>BT</v>
          </cell>
          <cell r="J1680">
            <v>47994.559999999998</v>
          </cell>
          <cell r="K1680">
            <v>5581.31</v>
          </cell>
        </row>
        <row r="1681">
          <cell r="A1681" t="str">
            <v>CAP</v>
          </cell>
          <cell r="C1681">
            <v>16810</v>
          </cell>
          <cell r="D1681" t="str">
            <v>16810</v>
          </cell>
          <cell r="E1681" t="str">
            <v>W1 - CONSTRUCTION WORKFORCE - ED 1XXX</v>
          </cell>
          <cell r="H1681" t="str">
            <v>120</v>
          </cell>
          <cell r="I1681" t="str">
            <v>CB</v>
          </cell>
          <cell r="J1681">
            <v>26752.32</v>
          </cell>
          <cell r="K1681">
            <v>476.65</v>
          </cell>
          <cell r="M1681">
            <v>2116496.91</v>
          </cell>
        </row>
        <row r="1682">
          <cell r="A1682" t="str">
            <v>CAP</v>
          </cell>
          <cell r="C1682">
            <v>16810</v>
          </cell>
          <cell r="D1682" t="str">
            <v>16810</v>
          </cell>
          <cell r="E1682" t="str">
            <v>W1 - CONSTRUCTION WORKFORCE - ED 1XXX</v>
          </cell>
          <cell r="H1682" t="str">
            <v>120</v>
          </cell>
          <cell r="I1682" t="str">
            <v>CI</v>
          </cell>
          <cell r="J1682">
            <v>74319.28</v>
          </cell>
          <cell r="K1682">
            <v>-1029.43</v>
          </cell>
          <cell r="M1682">
            <v>26527.52</v>
          </cell>
        </row>
        <row r="1683">
          <cell r="A1683" t="str">
            <v>CAP</v>
          </cell>
          <cell r="C1683">
            <v>16810</v>
          </cell>
          <cell r="D1683" t="str">
            <v>16810</v>
          </cell>
          <cell r="E1683" t="str">
            <v>W1 - CONSTRUCTION WORKFORCE - ED 1XXX</v>
          </cell>
          <cell r="H1683" t="str">
            <v>120</v>
          </cell>
          <cell r="I1683" t="str">
            <v>CL</v>
          </cell>
          <cell r="J1683">
            <v>61564.75</v>
          </cell>
          <cell r="K1683">
            <v>1083.26</v>
          </cell>
        </row>
        <row r="1684">
          <cell r="A1684" t="str">
            <v>CAP</v>
          </cell>
          <cell r="C1684">
            <v>16810</v>
          </cell>
          <cell r="D1684" t="str">
            <v>16810</v>
          </cell>
          <cell r="E1684" t="str">
            <v>W1 - CONSTRUCTION WORKFORCE - ED 1XXX</v>
          </cell>
          <cell r="H1684" t="str">
            <v>120</v>
          </cell>
          <cell r="I1684" t="str">
            <v>CM</v>
          </cell>
          <cell r="J1684">
            <v>56169.599999999999</v>
          </cell>
          <cell r="K1684">
            <v>1589.79</v>
          </cell>
          <cell r="L1684">
            <v>3201.81</v>
          </cell>
        </row>
        <row r="1685">
          <cell r="A1685" t="str">
            <v>CAP</v>
          </cell>
          <cell r="C1685">
            <v>16810</v>
          </cell>
          <cell r="D1685" t="str">
            <v>16810</v>
          </cell>
          <cell r="E1685" t="str">
            <v>W1 - CONSTRUCTION WORKFORCE - ED 1XXX</v>
          </cell>
          <cell r="H1685" t="str">
            <v>120</v>
          </cell>
          <cell r="I1685" t="str">
            <v>CT</v>
          </cell>
          <cell r="J1685">
            <v>5924.25</v>
          </cell>
        </row>
        <row r="1686">
          <cell r="A1686" t="str">
            <v>O&amp;M</v>
          </cell>
          <cell r="C1686">
            <v>16810</v>
          </cell>
          <cell r="D1686" t="str">
            <v>16810</v>
          </cell>
          <cell r="E1686" t="str">
            <v>W1 - CONSTRUCTION WORKFORCE - ED 1XXX</v>
          </cell>
          <cell r="H1686" t="str">
            <v>120</v>
          </cell>
          <cell r="I1686" t="str">
            <v>IT</v>
          </cell>
          <cell r="J1686">
            <v>133776.44</v>
          </cell>
          <cell r="K1686">
            <v>-329422.7</v>
          </cell>
          <cell r="L1686">
            <v>396.62</v>
          </cell>
        </row>
        <row r="1687">
          <cell r="A1687" t="str">
            <v>O&amp;M</v>
          </cell>
          <cell r="C1687">
            <v>16810</v>
          </cell>
          <cell r="D1687" t="str">
            <v>16810</v>
          </cell>
          <cell r="E1687" t="str">
            <v>W1 - CONSTRUCTION WORKFORCE - ED 1XXX</v>
          </cell>
          <cell r="H1687" t="str">
            <v>120</v>
          </cell>
          <cell r="I1687" t="str">
            <v>LT</v>
          </cell>
          <cell r="J1687">
            <v>522922.62</v>
          </cell>
          <cell r="K1687">
            <v>1711.1</v>
          </cell>
          <cell r="M1687">
            <v>1705.71</v>
          </cell>
        </row>
        <row r="1688">
          <cell r="A1688" t="str">
            <v>O&amp;M</v>
          </cell>
          <cell r="C1688">
            <v>16810</v>
          </cell>
          <cell r="D1688" t="str">
            <v>16810</v>
          </cell>
          <cell r="E1688" t="str">
            <v>W1 - CONSTRUCTION WORKFORCE - ED 1XXX</v>
          </cell>
          <cell r="H1688" t="str">
            <v>120</v>
          </cell>
          <cell r="I1688" t="str">
            <v>MT</v>
          </cell>
          <cell r="J1688">
            <v>2820.14</v>
          </cell>
          <cell r="K1688">
            <v>780</v>
          </cell>
          <cell r="L1688">
            <v>194</v>
          </cell>
          <cell r="M1688">
            <v>21772.54</v>
          </cell>
        </row>
        <row r="1689">
          <cell r="A1689" t="str">
            <v>O&amp;M</v>
          </cell>
          <cell r="C1689">
            <v>16810</v>
          </cell>
          <cell r="D1689" t="str">
            <v>16810</v>
          </cell>
          <cell r="E1689" t="str">
            <v>W1 - CONSTRUCTION WORKFORCE - ED 1XXX</v>
          </cell>
          <cell r="H1689" t="str">
            <v>120</v>
          </cell>
          <cell r="I1689" t="str">
            <v>OT</v>
          </cell>
          <cell r="J1689">
            <v>73669.740000000005</v>
          </cell>
          <cell r="K1689">
            <v>-3223.41</v>
          </cell>
        </row>
        <row r="1690">
          <cell r="A1690" t="str">
            <v>O&amp;M</v>
          </cell>
          <cell r="C1690">
            <v>16810</v>
          </cell>
          <cell r="D1690" t="str">
            <v>16810</v>
          </cell>
          <cell r="E1690" t="str">
            <v>W1 - CONSTRUCTION WORKFORCE - ED 1XXX</v>
          </cell>
          <cell r="H1690" t="str">
            <v>120</v>
          </cell>
          <cell r="I1690" t="str">
            <v>TT</v>
          </cell>
          <cell r="J1690">
            <v>193853.7</v>
          </cell>
          <cell r="K1690">
            <v>0</v>
          </cell>
          <cell r="M1690">
            <v>2982788.46</v>
          </cell>
        </row>
        <row r="1691">
          <cell r="A1691" t="str">
            <v>O&amp;M</v>
          </cell>
          <cell r="C1691">
            <v>16820</v>
          </cell>
          <cell r="D1691" t="str">
            <v>16820</v>
          </cell>
          <cell r="E1691" t="str">
            <v>W2 - CONSTRUCTION WORKFORCE - ED 2XXX</v>
          </cell>
          <cell r="H1691" t="str">
            <v>120</v>
          </cell>
          <cell r="I1691" t="str">
            <v>BT</v>
          </cell>
          <cell r="J1691">
            <v>34077.300000000003</v>
          </cell>
          <cell r="K1691">
            <v>2529.71</v>
          </cell>
          <cell r="L1691">
            <v>734.15</v>
          </cell>
          <cell r="M1691">
            <v>-1866.76</v>
          </cell>
        </row>
        <row r="1692">
          <cell r="A1692" t="str">
            <v>CAP</v>
          </cell>
          <cell r="C1692">
            <v>16820</v>
          </cell>
          <cell r="D1692" t="str">
            <v>16820</v>
          </cell>
          <cell r="E1692" t="str">
            <v>W2 - CONSTRUCTION WORKFORCE - ED 2XXX</v>
          </cell>
          <cell r="H1692" t="str">
            <v>120</v>
          </cell>
          <cell r="I1692" t="str">
            <v>CB</v>
          </cell>
          <cell r="J1692">
            <v>148845.29</v>
          </cell>
          <cell r="K1692">
            <v>5686.72</v>
          </cell>
          <cell r="M1692">
            <v>1218381.6299999999</v>
          </cell>
        </row>
        <row r="1693">
          <cell r="A1693" t="str">
            <v>CAP</v>
          </cell>
          <cell r="C1693">
            <v>16820</v>
          </cell>
          <cell r="D1693" t="str">
            <v>16820</v>
          </cell>
          <cell r="E1693" t="str">
            <v>W2 - CONSTRUCTION WORKFORCE - ED 2XXX</v>
          </cell>
          <cell r="H1693" t="str">
            <v>120</v>
          </cell>
          <cell r="I1693" t="str">
            <v>CI</v>
          </cell>
          <cell r="J1693">
            <v>41110.97</v>
          </cell>
          <cell r="K1693">
            <v>183.47</v>
          </cell>
        </row>
        <row r="1694">
          <cell r="A1694" t="str">
            <v>CAP</v>
          </cell>
          <cell r="C1694">
            <v>16820</v>
          </cell>
          <cell r="D1694" t="str">
            <v>16820</v>
          </cell>
          <cell r="E1694" t="str">
            <v>W2 - CONSTRUCTION WORKFORCE - ED 2XXX</v>
          </cell>
          <cell r="H1694" t="str">
            <v>120</v>
          </cell>
          <cell r="I1694" t="str">
            <v>CL</v>
          </cell>
          <cell r="J1694">
            <v>336915.73</v>
          </cell>
          <cell r="K1694">
            <v>13117.41</v>
          </cell>
          <cell r="L1694">
            <v>771605.65</v>
          </cell>
          <cell r="M1694">
            <v>-451.7</v>
          </cell>
        </row>
        <row r="1695">
          <cell r="A1695" t="str">
            <v>CAP</v>
          </cell>
          <cell r="C1695">
            <v>16820</v>
          </cell>
          <cell r="D1695" t="str">
            <v>16820</v>
          </cell>
          <cell r="E1695" t="str">
            <v>W2 - CONSTRUCTION WORKFORCE - ED 2XXX</v>
          </cell>
          <cell r="H1695" t="str">
            <v>120</v>
          </cell>
          <cell r="I1695" t="str">
            <v>CM</v>
          </cell>
          <cell r="J1695">
            <v>61604.36</v>
          </cell>
          <cell r="K1695">
            <v>52620.01</v>
          </cell>
          <cell r="L1695">
            <v>1237.5</v>
          </cell>
        </row>
        <row r="1696">
          <cell r="A1696" t="str">
            <v>CAP</v>
          </cell>
          <cell r="C1696">
            <v>16820</v>
          </cell>
          <cell r="D1696" t="str">
            <v>16820</v>
          </cell>
          <cell r="E1696" t="str">
            <v>W2 - CONSTRUCTION WORKFORCE - ED 2XXX</v>
          </cell>
          <cell r="H1696" t="str">
            <v>120</v>
          </cell>
          <cell r="I1696" t="str">
            <v>CT</v>
          </cell>
          <cell r="J1696">
            <v>55455.54</v>
          </cell>
          <cell r="K1696">
            <v>-3374.96</v>
          </cell>
          <cell r="L1696">
            <v>158.76</v>
          </cell>
        </row>
        <row r="1697">
          <cell r="A1697" t="str">
            <v>O&amp;M</v>
          </cell>
          <cell r="C1697">
            <v>16820</v>
          </cell>
          <cell r="D1697" t="str">
            <v>16820</v>
          </cell>
          <cell r="E1697" t="str">
            <v>W2 - CONSTRUCTION WORKFORCE - ED 2XXX</v>
          </cell>
          <cell r="H1697" t="str">
            <v>120</v>
          </cell>
          <cell r="I1697" t="str">
            <v>IT</v>
          </cell>
          <cell r="J1697">
            <v>107065.62</v>
          </cell>
          <cell r="K1697">
            <v>168.75</v>
          </cell>
          <cell r="L1697">
            <v>337.5</v>
          </cell>
        </row>
        <row r="1698">
          <cell r="A1698" t="str">
            <v>O&amp;M</v>
          </cell>
          <cell r="C1698">
            <v>16820</v>
          </cell>
          <cell r="D1698" t="str">
            <v>16820</v>
          </cell>
          <cell r="E1698" t="str">
            <v>W2 - CONSTRUCTION WORKFORCE - ED 2XXX</v>
          </cell>
          <cell r="H1698" t="str">
            <v>120</v>
          </cell>
          <cell r="I1698" t="str">
            <v>LT</v>
          </cell>
          <cell r="J1698">
            <v>321118.12</v>
          </cell>
          <cell r="K1698">
            <v>6786.77</v>
          </cell>
          <cell r="L1698">
            <v>3611.2</v>
          </cell>
          <cell r="M1698">
            <v>23378.69</v>
          </cell>
        </row>
        <row r="1699">
          <cell r="A1699" t="str">
            <v>O&amp;M</v>
          </cell>
          <cell r="C1699">
            <v>16820</v>
          </cell>
          <cell r="D1699" t="str">
            <v>16820</v>
          </cell>
          <cell r="E1699" t="str">
            <v>W2 - CONSTRUCTION WORKFORCE - ED 2XXX</v>
          </cell>
          <cell r="H1699" t="str">
            <v>120</v>
          </cell>
          <cell r="I1699" t="str">
            <v>MT</v>
          </cell>
          <cell r="J1699">
            <v>301.23</v>
          </cell>
          <cell r="K1699">
            <v>-3669.8</v>
          </cell>
          <cell r="M1699">
            <v>53790.02</v>
          </cell>
        </row>
        <row r="1700">
          <cell r="A1700" t="str">
            <v>O&amp;M</v>
          </cell>
          <cell r="C1700">
            <v>16820</v>
          </cell>
          <cell r="D1700" t="str">
            <v>16820</v>
          </cell>
          <cell r="E1700" t="str">
            <v>W2 - CONSTRUCTION WORKFORCE - ED 2XXX</v>
          </cell>
          <cell r="H1700" t="str">
            <v>120</v>
          </cell>
          <cell r="I1700" t="str">
            <v>OT</v>
          </cell>
          <cell r="J1700">
            <v>322.97000000000003</v>
          </cell>
          <cell r="K1700">
            <v>-6334.1</v>
          </cell>
          <cell r="M1700">
            <v>0</v>
          </cell>
        </row>
        <row r="1701">
          <cell r="A1701" t="str">
            <v>O&amp;M</v>
          </cell>
          <cell r="C1701">
            <v>16820</v>
          </cell>
          <cell r="D1701" t="str">
            <v>16820</v>
          </cell>
          <cell r="E1701" t="str">
            <v>W2 - CONSTRUCTION WORKFORCE - ED 2XXX</v>
          </cell>
          <cell r="H1701" t="str">
            <v>120</v>
          </cell>
          <cell r="I1701" t="str">
            <v>TT</v>
          </cell>
          <cell r="J1701">
            <v>145721.5</v>
          </cell>
          <cell r="K1701">
            <v>0</v>
          </cell>
          <cell r="M1701">
            <v>543382.39</v>
          </cell>
        </row>
        <row r="1702">
          <cell r="A1702" t="str">
            <v>O&amp;M</v>
          </cell>
          <cell r="B1702" t="str">
            <v>Hallstrom,Craig A</v>
          </cell>
          <cell r="C1702">
            <v>16830</v>
          </cell>
          <cell r="D1702" t="str">
            <v>16830</v>
          </cell>
          <cell r="E1702" t="str">
            <v>W3 - CONSTRUCTION WORKFORCE - ED 3XXX</v>
          </cell>
          <cell r="F1702" t="str">
            <v>Electric Operations</v>
          </cell>
          <cell r="G1702" t="str">
            <v>OLD W3 - CONSTRUCTION WORKFORCE - ED 3XXX</v>
          </cell>
          <cell r="H1702" t="str">
            <v>120</v>
          </cell>
          <cell r="I1702" t="str">
            <v>BT</v>
          </cell>
          <cell r="J1702">
            <v>5047.03</v>
          </cell>
        </row>
        <row r="1703">
          <cell r="A1703" t="str">
            <v>CAP</v>
          </cell>
          <cell r="B1703" t="str">
            <v>Hallstrom,Craig A</v>
          </cell>
          <cell r="C1703">
            <v>16830</v>
          </cell>
          <cell r="D1703" t="str">
            <v>16830</v>
          </cell>
          <cell r="E1703" t="str">
            <v>W3 - CONSTRUCTION WORKFORCE - ED 3XXX</v>
          </cell>
          <cell r="F1703" t="str">
            <v>Electric Operations</v>
          </cell>
          <cell r="G1703" t="str">
            <v>OLD W3 - CONSTRUCTION WORKFORCE - ED 3XXX</v>
          </cell>
          <cell r="H1703" t="str">
            <v>120</v>
          </cell>
          <cell r="I1703" t="str">
            <v>CB</v>
          </cell>
          <cell r="J1703">
            <v>71566.97</v>
          </cell>
          <cell r="K1703">
            <v>0</v>
          </cell>
          <cell r="M1703">
            <v>3748534.72</v>
          </cell>
        </row>
        <row r="1704">
          <cell r="A1704" t="str">
            <v>CAP</v>
          </cell>
          <cell r="B1704" t="str">
            <v>Hallstrom,Craig A</v>
          </cell>
          <cell r="C1704">
            <v>16830</v>
          </cell>
          <cell r="D1704" t="str">
            <v>16830</v>
          </cell>
          <cell r="E1704" t="str">
            <v>W3 - CONSTRUCTION WORKFORCE - ED 3XXX</v>
          </cell>
          <cell r="F1704" t="str">
            <v>Electric Operations</v>
          </cell>
          <cell r="G1704" t="str">
            <v>OLD W3 - CONSTRUCTION WORKFORCE - ED 3XXX</v>
          </cell>
          <cell r="H1704" t="str">
            <v>120</v>
          </cell>
          <cell r="I1704" t="str">
            <v>CI</v>
          </cell>
          <cell r="J1704">
            <v>52718.5</v>
          </cell>
          <cell r="K1704">
            <v>3687.2</v>
          </cell>
          <cell r="M1704">
            <v>139310</v>
          </cell>
        </row>
        <row r="1705">
          <cell r="A1705" t="str">
            <v>CAP</v>
          </cell>
          <cell r="B1705" t="str">
            <v>Hallstrom,Craig A</v>
          </cell>
          <cell r="C1705">
            <v>16830</v>
          </cell>
          <cell r="D1705" t="str">
            <v>16830</v>
          </cell>
          <cell r="E1705" t="str">
            <v>W3 - CONSTRUCTION WORKFORCE - ED 3XXX</v>
          </cell>
          <cell r="F1705" t="str">
            <v>Electric Operations</v>
          </cell>
          <cell r="G1705" t="str">
            <v>OLD W3 - CONSTRUCTION WORKFORCE - ED 3XXX</v>
          </cell>
          <cell r="H1705" t="str">
            <v>120</v>
          </cell>
          <cell r="I1705" t="str">
            <v>CL</v>
          </cell>
          <cell r="J1705">
            <v>161886.20000000001</v>
          </cell>
          <cell r="K1705">
            <v>0</v>
          </cell>
          <cell r="M1705">
            <v>-64.989999999999995</v>
          </cell>
        </row>
        <row r="1706">
          <cell r="A1706" t="str">
            <v>CAP</v>
          </cell>
          <cell r="B1706" t="str">
            <v>Hallstrom,Craig A</v>
          </cell>
          <cell r="C1706">
            <v>16830</v>
          </cell>
          <cell r="D1706" t="str">
            <v>16830</v>
          </cell>
          <cell r="E1706" t="str">
            <v>W3 - CONSTRUCTION WORKFORCE - ED 3XXX</v>
          </cell>
          <cell r="F1706" t="str">
            <v>Electric Operations</v>
          </cell>
          <cell r="G1706" t="str">
            <v>OLD W3 - CONSTRUCTION WORKFORCE - ED 3XXX</v>
          </cell>
          <cell r="H1706" t="str">
            <v>120</v>
          </cell>
          <cell r="I1706" t="str">
            <v>CM</v>
          </cell>
          <cell r="J1706">
            <v>108907.06</v>
          </cell>
          <cell r="K1706">
            <v>0</v>
          </cell>
        </row>
        <row r="1707">
          <cell r="A1707" t="str">
            <v>CAP</v>
          </cell>
          <cell r="B1707" t="str">
            <v>Hallstrom,Craig A</v>
          </cell>
          <cell r="C1707">
            <v>16830</v>
          </cell>
          <cell r="D1707" t="str">
            <v>16830</v>
          </cell>
          <cell r="E1707" t="str">
            <v>W3 - CONSTRUCTION WORKFORCE - ED 3XXX</v>
          </cell>
          <cell r="F1707" t="str">
            <v>Electric Operations</v>
          </cell>
          <cell r="G1707" t="str">
            <v>OLD W3 - CONSTRUCTION WORKFORCE - ED 3XXX</v>
          </cell>
          <cell r="H1707" t="str">
            <v>120</v>
          </cell>
          <cell r="I1707" t="str">
            <v>CT</v>
          </cell>
          <cell r="J1707">
            <v>60978.34</v>
          </cell>
          <cell r="K1707">
            <v>0</v>
          </cell>
        </row>
        <row r="1708">
          <cell r="A1708" t="str">
            <v>O&amp;M</v>
          </cell>
          <cell r="B1708" t="str">
            <v>Hallstrom,Craig A</v>
          </cell>
          <cell r="C1708">
            <v>16830</v>
          </cell>
          <cell r="D1708" t="str">
            <v>16830</v>
          </cell>
          <cell r="E1708" t="str">
            <v>OLD W3 - CONSTRUCTION WORKFORCE - ED 3XXX</v>
          </cell>
          <cell r="F1708" t="str">
            <v>Electric Operations</v>
          </cell>
          <cell r="G1708" t="str">
            <v>OLD W3 - CONSTRUCTION WORKFORCE - ED 3XXX</v>
          </cell>
          <cell r="H1708" t="str">
            <v>120</v>
          </cell>
          <cell r="I1708" t="str">
            <v>IT</v>
          </cell>
          <cell r="L1708">
            <v>0</v>
          </cell>
        </row>
        <row r="1709">
          <cell r="A1709" t="str">
            <v>O&amp;M</v>
          </cell>
          <cell r="B1709" t="str">
            <v>Hallstrom,Craig A</v>
          </cell>
          <cell r="C1709">
            <v>16830</v>
          </cell>
          <cell r="D1709" t="str">
            <v>16830</v>
          </cell>
          <cell r="E1709" t="str">
            <v>W3 - CONSTRUCTION WORKFORCE - ED 3XXX</v>
          </cell>
          <cell r="F1709" t="str">
            <v>Electric Operations</v>
          </cell>
          <cell r="G1709" t="str">
            <v>OLD W3 - CONSTRUCTION WORKFORCE - ED 3XXX</v>
          </cell>
          <cell r="H1709" t="str">
            <v>120</v>
          </cell>
          <cell r="I1709" t="str">
            <v>IT</v>
          </cell>
          <cell r="J1709">
            <v>-147481.14000000001</v>
          </cell>
          <cell r="K1709">
            <v>136.72</v>
          </cell>
        </row>
        <row r="1710">
          <cell r="A1710" t="str">
            <v>O&amp;M</v>
          </cell>
          <cell r="B1710" t="str">
            <v>Hallstrom,Craig A</v>
          </cell>
          <cell r="C1710">
            <v>16830</v>
          </cell>
          <cell r="D1710" t="str">
            <v>16830</v>
          </cell>
          <cell r="E1710" t="str">
            <v>W3 - CONSTRUCTION WORKFORCE - ED 3XXX</v>
          </cell>
          <cell r="F1710" t="str">
            <v>Electric Operations</v>
          </cell>
          <cell r="G1710" t="str">
            <v>OLD W3 - CONSTRUCTION WORKFORCE - ED 3XXX</v>
          </cell>
          <cell r="H1710" t="str">
            <v>120</v>
          </cell>
          <cell r="I1710" t="str">
            <v>LT</v>
          </cell>
          <cell r="J1710">
            <v>67812.59</v>
          </cell>
          <cell r="M1710">
            <v>19141.25</v>
          </cell>
        </row>
        <row r="1711">
          <cell r="A1711" t="str">
            <v>O&amp;M</v>
          </cell>
          <cell r="B1711" t="str">
            <v>Hallstrom,Craig A</v>
          </cell>
          <cell r="C1711">
            <v>16830</v>
          </cell>
          <cell r="D1711" t="str">
            <v>16830</v>
          </cell>
          <cell r="E1711" t="str">
            <v>OLD W3 - CONSTRUCTION WORKFORCE - ED 3XXX</v>
          </cell>
          <cell r="F1711" t="str">
            <v>Electric Operations</v>
          </cell>
          <cell r="G1711" t="str">
            <v>OLD W3 - CONSTRUCTION WORKFORCE - ED 3XXX</v>
          </cell>
          <cell r="H1711" t="str">
            <v>120</v>
          </cell>
          <cell r="I1711" t="str">
            <v>MT</v>
          </cell>
          <cell r="L1711">
            <v>1219.1400000000001</v>
          </cell>
          <cell r="M1711">
            <v>3796.53</v>
          </cell>
        </row>
        <row r="1712">
          <cell r="A1712" t="str">
            <v>O&amp;M</v>
          </cell>
          <cell r="B1712" t="str">
            <v>Hallstrom,Craig A</v>
          </cell>
          <cell r="C1712">
            <v>16830</v>
          </cell>
          <cell r="D1712" t="str">
            <v>16830</v>
          </cell>
          <cell r="E1712" t="str">
            <v>W3 - CONSTRUCTION WORKFORCE - ED 3XXX</v>
          </cell>
          <cell r="F1712" t="str">
            <v>Electric Operations</v>
          </cell>
          <cell r="G1712" t="str">
            <v>OLD W3 - CONSTRUCTION WORKFORCE - ED 3XXX</v>
          </cell>
          <cell r="H1712" t="str">
            <v>120</v>
          </cell>
          <cell r="I1712" t="str">
            <v>MT</v>
          </cell>
          <cell r="J1712">
            <v>334157.53000000003</v>
          </cell>
          <cell r="K1712">
            <v>1613.44</v>
          </cell>
          <cell r="M1712">
            <v>73687.72</v>
          </cell>
        </row>
        <row r="1713">
          <cell r="A1713" t="str">
            <v>O&amp;M</v>
          </cell>
          <cell r="B1713" t="str">
            <v>Hallstrom,Craig A</v>
          </cell>
          <cell r="C1713">
            <v>16830</v>
          </cell>
          <cell r="D1713" t="str">
            <v>16830</v>
          </cell>
          <cell r="E1713" t="str">
            <v>W3 - CONSTRUCTION WORKFORCE - ED 3XXX</v>
          </cell>
          <cell r="F1713" t="str">
            <v>Electric Operations</v>
          </cell>
          <cell r="G1713" t="str">
            <v>OLD W3 - CONSTRUCTION WORKFORCE - ED 3XXX</v>
          </cell>
          <cell r="H1713" t="str">
            <v>120</v>
          </cell>
          <cell r="I1713" t="str">
            <v>OT</v>
          </cell>
          <cell r="J1713">
            <v>3338.84</v>
          </cell>
        </row>
        <row r="1714">
          <cell r="A1714" t="str">
            <v>O&amp;M</v>
          </cell>
          <cell r="B1714" t="str">
            <v>Hallstrom,Craig A</v>
          </cell>
          <cell r="C1714">
            <v>16830</v>
          </cell>
          <cell r="D1714" t="str">
            <v>16830</v>
          </cell>
          <cell r="E1714" t="str">
            <v>W3 - CONSTRUCTION WORKFORCE - ED 3XXX</v>
          </cell>
          <cell r="F1714" t="str">
            <v>Electric Operations</v>
          </cell>
          <cell r="G1714" t="str">
            <v>OLD W3 - CONSTRUCTION WORKFORCE - ED 3XXX</v>
          </cell>
          <cell r="H1714" t="str">
            <v>120</v>
          </cell>
          <cell r="I1714" t="str">
            <v>TT</v>
          </cell>
          <cell r="J1714">
            <v>2859.52</v>
          </cell>
          <cell r="M1714">
            <v>443995.46</v>
          </cell>
        </row>
        <row r="1715">
          <cell r="A1715" t="str">
            <v>O&amp;M</v>
          </cell>
          <cell r="C1715">
            <v>16840</v>
          </cell>
          <cell r="D1715" t="str">
            <v>16840</v>
          </cell>
          <cell r="E1715" t="str">
            <v>W4 - 4KV CONSTRUCTION PROCESSXXX</v>
          </cell>
          <cell r="H1715" t="str">
            <v>120</v>
          </cell>
          <cell r="I1715" t="str">
            <v>BT</v>
          </cell>
          <cell r="J1715">
            <v>18738.32</v>
          </cell>
          <cell r="K1715">
            <v>-1140.28</v>
          </cell>
          <cell r="M1715">
            <v>1248.22</v>
          </cell>
        </row>
        <row r="1716">
          <cell r="A1716" t="str">
            <v>CAP</v>
          </cell>
          <cell r="C1716">
            <v>16840</v>
          </cell>
          <cell r="D1716" t="str">
            <v>16840</v>
          </cell>
          <cell r="E1716" t="str">
            <v>W4 - 4KV CONSTRUCTION PROCESSXXX</v>
          </cell>
          <cell r="H1716" t="str">
            <v>120</v>
          </cell>
          <cell r="I1716" t="str">
            <v>CB</v>
          </cell>
          <cell r="J1716">
            <v>97839.53</v>
          </cell>
          <cell r="K1716">
            <v>126.05</v>
          </cell>
          <cell r="L1716">
            <v>-0.78999999999999204</v>
          </cell>
          <cell r="M1716">
            <v>-2308815.58</v>
          </cell>
        </row>
        <row r="1717">
          <cell r="A1717" t="str">
            <v>CAP</v>
          </cell>
          <cell r="C1717">
            <v>16840</v>
          </cell>
          <cell r="D1717" t="str">
            <v>16840</v>
          </cell>
          <cell r="E1717" t="str">
            <v>W4 - 4KV CONSTRUCTION PROCESSXXX</v>
          </cell>
          <cell r="H1717" t="str">
            <v>120</v>
          </cell>
          <cell r="I1717" t="str">
            <v>CI</v>
          </cell>
          <cell r="J1717">
            <v>122100.53</v>
          </cell>
          <cell r="K1717">
            <v>-7356</v>
          </cell>
        </row>
        <row r="1718">
          <cell r="A1718" t="str">
            <v>CAP</v>
          </cell>
          <cell r="C1718">
            <v>16840</v>
          </cell>
          <cell r="D1718" t="str">
            <v>16840</v>
          </cell>
          <cell r="E1718" t="str">
            <v>W4 - 4KV CONSTRUCTION PROCESSXXX</v>
          </cell>
          <cell r="H1718" t="str">
            <v>120</v>
          </cell>
          <cell r="I1718" t="str">
            <v>CL</v>
          </cell>
          <cell r="J1718">
            <v>221134.89</v>
          </cell>
          <cell r="K1718">
            <v>301.41000000000003</v>
          </cell>
          <cell r="L1718">
            <v>120.66</v>
          </cell>
        </row>
        <row r="1719">
          <cell r="A1719" t="str">
            <v>CAP</v>
          </cell>
          <cell r="C1719">
            <v>16840</v>
          </cell>
          <cell r="D1719" t="str">
            <v>16840</v>
          </cell>
          <cell r="E1719" t="str">
            <v>W4 - 4KV CONSTRUCTION PROCESSXXX</v>
          </cell>
          <cell r="H1719" t="str">
            <v>120</v>
          </cell>
          <cell r="I1719" t="str">
            <v>CM</v>
          </cell>
          <cell r="J1719">
            <v>340157.43</v>
          </cell>
          <cell r="K1719">
            <v>709.77</v>
          </cell>
          <cell r="L1719">
            <v>165.3</v>
          </cell>
        </row>
        <row r="1720">
          <cell r="A1720" t="str">
            <v>CAP</v>
          </cell>
          <cell r="C1720">
            <v>16840</v>
          </cell>
          <cell r="D1720" t="str">
            <v>16840</v>
          </cell>
          <cell r="E1720" t="str">
            <v>W4 - 4KV CONSTRUCTION PROCESSXXX</v>
          </cell>
          <cell r="H1720" t="str">
            <v>120</v>
          </cell>
          <cell r="I1720" t="str">
            <v>CT</v>
          </cell>
          <cell r="J1720">
            <v>113239.22</v>
          </cell>
          <cell r="K1720">
            <v>86.97</v>
          </cell>
        </row>
        <row r="1721">
          <cell r="A1721" t="str">
            <v>O&amp;M</v>
          </cell>
          <cell r="C1721">
            <v>16840</v>
          </cell>
          <cell r="D1721" t="str">
            <v>16840</v>
          </cell>
          <cell r="E1721" t="str">
            <v>W4 - 4KV CONSTRUCTION PROCESSXXX</v>
          </cell>
          <cell r="H1721" t="str">
            <v>120</v>
          </cell>
          <cell r="I1721" t="str">
            <v>IT</v>
          </cell>
          <cell r="J1721">
            <v>24684.26</v>
          </cell>
          <cell r="K1721">
            <v>609.52</v>
          </cell>
        </row>
        <row r="1722">
          <cell r="A1722" t="str">
            <v>O&amp;M</v>
          </cell>
          <cell r="C1722">
            <v>16840</v>
          </cell>
          <cell r="D1722" t="str">
            <v>16840</v>
          </cell>
          <cell r="E1722" t="str">
            <v>W4 - 4KV CONSTRUCTION PROCESSXXX</v>
          </cell>
          <cell r="H1722" t="str">
            <v>120</v>
          </cell>
          <cell r="I1722" t="str">
            <v>LT</v>
          </cell>
          <cell r="J1722">
            <v>52840.9</v>
          </cell>
          <cell r="K1722">
            <v>-604.26</v>
          </cell>
          <cell r="M1722">
            <v>62075</v>
          </cell>
        </row>
        <row r="1723">
          <cell r="A1723" t="str">
            <v>O&amp;M</v>
          </cell>
          <cell r="C1723">
            <v>16840</v>
          </cell>
          <cell r="D1723" t="str">
            <v>16840</v>
          </cell>
          <cell r="E1723" t="str">
            <v>W4 - 4KV CONSTRUCTION PROCESSXXX</v>
          </cell>
          <cell r="H1723" t="str">
            <v>120</v>
          </cell>
          <cell r="I1723" t="str">
            <v>MT</v>
          </cell>
          <cell r="J1723">
            <v>-0.48</v>
          </cell>
          <cell r="M1723">
            <v>581.59</v>
          </cell>
        </row>
        <row r="1724">
          <cell r="A1724" t="str">
            <v>O&amp;M</v>
          </cell>
          <cell r="C1724">
            <v>16840</v>
          </cell>
          <cell r="D1724" t="str">
            <v>16840</v>
          </cell>
          <cell r="E1724" t="str">
            <v>W4 - 4KV CONSTRUCTION PROCESSXXX</v>
          </cell>
          <cell r="H1724" t="str">
            <v>120</v>
          </cell>
          <cell r="I1724" t="str">
            <v>OT</v>
          </cell>
          <cell r="J1724">
            <v>108571.75</v>
          </cell>
        </row>
        <row r="1725">
          <cell r="A1725" t="str">
            <v>O&amp;M</v>
          </cell>
          <cell r="C1725">
            <v>16840</v>
          </cell>
          <cell r="D1725" t="str">
            <v>16840</v>
          </cell>
          <cell r="E1725" t="str">
            <v>W4 - 4KV CONSTRUCTION PROCESSXXX</v>
          </cell>
          <cell r="H1725" t="str">
            <v>120</v>
          </cell>
          <cell r="I1725" t="str">
            <v>TT</v>
          </cell>
          <cell r="J1725">
            <v>15618.55</v>
          </cell>
          <cell r="K1725">
            <v>0</v>
          </cell>
          <cell r="M1725">
            <v>314537.15999999997</v>
          </cell>
        </row>
        <row r="1726">
          <cell r="A1726" t="str">
            <v>O&amp;M</v>
          </cell>
          <cell r="C1726">
            <v>16850</v>
          </cell>
          <cell r="D1726" t="str">
            <v>16850</v>
          </cell>
          <cell r="E1726" t="str">
            <v>W5 - CONSTRUCTION BUSINESS MANAGEMENTXXX</v>
          </cell>
          <cell r="H1726" t="str">
            <v>120</v>
          </cell>
          <cell r="I1726" t="str">
            <v>BT</v>
          </cell>
          <cell r="J1726">
            <v>1430.28</v>
          </cell>
          <cell r="K1726">
            <v>-3446.16</v>
          </cell>
        </row>
        <row r="1727">
          <cell r="A1727" t="str">
            <v>CAP</v>
          </cell>
          <cell r="C1727">
            <v>16850</v>
          </cell>
          <cell r="D1727" t="str">
            <v>16850</v>
          </cell>
          <cell r="E1727" t="str">
            <v>OLD W5 - CONSTRUCTION BUSINESS MANAGEMENTXXX</v>
          </cell>
          <cell r="H1727" t="str">
            <v>120</v>
          </cell>
          <cell r="I1727" t="str">
            <v>CB</v>
          </cell>
          <cell r="L1727">
            <v>791.15</v>
          </cell>
          <cell r="M1727">
            <v>524073.73</v>
          </cell>
        </row>
        <row r="1728">
          <cell r="A1728" t="str">
            <v>CAP</v>
          </cell>
          <cell r="C1728">
            <v>16850</v>
          </cell>
          <cell r="D1728" t="str">
            <v>16850</v>
          </cell>
          <cell r="E1728" t="str">
            <v>W5 - CONSTRUCTION BUSINESS MANAGEMENTXXX</v>
          </cell>
          <cell r="H1728" t="str">
            <v>120</v>
          </cell>
          <cell r="I1728" t="str">
            <v>CB</v>
          </cell>
          <cell r="J1728">
            <v>44385.85</v>
          </cell>
          <cell r="K1728">
            <v>4566.17</v>
          </cell>
        </row>
        <row r="1729">
          <cell r="A1729" t="str">
            <v>CAP</v>
          </cell>
          <cell r="C1729">
            <v>16850</v>
          </cell>
          <cell r="D1729" t="str">
            <v>16850</v>
          </cell>
          <cell r="E1729" t="str">
            <v>OLD W5 - CONSTRUCTION BUSINESS MANAGEMENTXXX</v>
          </cell>
          <cell r="H1729" t="str">
            <v>120</v>
          </cell>
          <cell r="I1729" t="str">
            <v>CL</v>
          </cell>
          <cell r="L1729">
            <v>1798.12</v>
          </cell>
        </row>
        <row r="1730">
          <cell r="A1730" t="str">
            <v>CAP</v>
          </cell>
          <cell r="C1730">
            <v>16850</v>
          </cell>
          <cell r="D1730" t="str">
            <v>16850</v>
          </cell>
          <cell r="E1730" t="str">
            <v>W5 - CONSTRUCTION BUSINESS MANAGEMENTXXX</v>
          </cell>
          <cell r="H1730" t="str">
            <v>120</v>
          </cell>
          <cell r="I1730" t="str">
            <v>CL</v>
          </cell>
          <cell r="J1730">
            <v>102287.57</v>
          </cell>
          <cell r="K1730">
            <v>10466.39</v>
          </cell>
          <cell r="M1730">
            <v>4315.7299999999996</v>
          </cell>
        </row>
        <row r="1731">
          <cell r="A1731" t="str">
            <v>CAP</v>
          </cell>
          <cell r="C1731">
            <v>16850</v>
          </cell>
          <cell r="D1731" t="str">
            <v>16850</v>
          </cell>
          <cell r="E1731" t="str">
            <v>W5 - CONSTRUCTION BUSINESS MANAGEMENTXXX</v>
          </cell>
          <cell r="H1731" t="str">
            <v>120</v>
          </cell>
          <cell r="I1731" t="str">
            <v>CM</v>
          </cell>
          <cell r="J1731">
            <v>3018</v>
          </cell>
        </row>
        <row r="1732">
          <cell r="A1732" t="str">
            <v>CAP</v>
          </cell>
          <cell r="C1732">
            <v>16850</v>
          </cell>
          <cell r="D1732" t="str">
            <v>16850</v>
          </cell>
          <cell r="E1732" t="str">
            <v>W5 - CONSTRUCTION BUSINESS MANAGEMENTXXX</v>
          </cell>
          <cell r="H1732" t="str">
            <v>120</v>
          </cell>
          <cell r="I1732" t="str">
            <v>CT</v>
          </cell>
          <cell r="J1732">
            <v>6684.51</v>
          </cell>
          <cell r="K1732">
            <v>752.29</v>
          </cell>
        </row>
        <row r="1733">
          <cell r="A1733" t="str">
            <v>O&amp;M</v>
          </cell>
          <cell r="C1733">
            <v>16850</v>
          </cell>
          <cell r="D1733" t="str">
            <v>16850</v>
          </cell>
          <cell r="E1733" t="str">
            <v>OLD W5 - CONSTRUCTION BUSINESS MANAGEMENTXXX</v>
          </cell>
          <cell r="H1733" t="str">
            <v>120</v>
          </cell>
          <cell r="I1733" t="str">
            <v>IT</v>
          </cell>
          <cell r="L1733">
            <v>1140</v>
          </cell>
        </row>
        <row r="1734">
          <cell r="A1734" t="str">
            <v>O&amp;M</v>
          </cell>
          <cell r="C1734">
            <v>16850</v>
          </cell>
          <cell r="D1734" t="str">
            <v>16850</v>
          </cell>
          <cell r="E1734" t="str">
            <v>W5 - CONSTRUCTION BUSINESS MANAGEMENTXXX</v>
          </cell>
          <cell r="H1734" t="str">
            <v>120</v>
          </cell>
          <cell r="I1734" t="str">
            <v>IT</v>
          </cell>
          <cell r="J1734">
            <v>-473.02</v>
          </cell>
          <cell r="K1734">
            <v>-406.2</v>
          </cell>
        </row>
        <row r="1735">
          <cell r="A1735" t="str">
            <v>O&amp;M</v>
          </cell>
          <cell r="C1735">
            <v>16850</v>
          </cell>
          <cell r="D1735" t="str">
            <v>16850</v>
          </cell>
          <cell r="E1735" t="str">
            <v>W5 - CONSTRUCTION BUSINESS MANAGEMENTXXX</v>
          </cell>
          <cell r="H1735" t="str">
            <v>120</v>
          </cell>
          <cell r="I1735" t="str">
            <v>LT</v>
          </cell>
          <cell r="J1735">
            <v>41747.67</v>
          </cell>
          <cell r="K1735">
            <v>0.62</v>
          </cell>
          <cell r="M1735">
            <v>2989.33</v>
          </cell>
        </row>
        <row r="1736">
          <cell r="A1736" t="str">
            <v>O&amp;M</v>
          </cell>
          <cell r="C1736">
            <v>16850</v>
          </cell>
          <cell r="D1736" t="str">
            <v>16850</v>
          </cell>
          <cell r="E1736" t="str">
            <v>W5 - CONSTRUCTION BUSINESS MANAGEMENTXXX</v>
          </cell>
          <cell r="H1736" t="str">
            <v>120</v>
          </cell>
          <cell r="I1736" t="str">
            <v>MT</v>
          </cell>
          <cell r="J1736">
            <v>244.75</v>
          </cell>
          <cell r="M1736">
            <v>34.950000000000003</v>
          </cell>
        </row>
        <row r="1737">
          <cell r="A1737" t="str">
            <v>O&amp;M</v>
          </cell>
          <cell r="C1737">
            <v>16850</v>
          </cell>
          <cell r="D1737" t="str">
            <v>16850</v>
          </cell>
          <cell r="E1737" t="str">
            <v>W5 - CONSTRUCTION BUSINESS MANAGEMENTXXX</v>
          </cell>
          <cell r="H1737" t="str">
            <v>120</v>
          </cell>
          <cell r="I1737" t="str">
            <v>OT</v>
          </cell>
          <cell r="J1737">
            <v>23310.98</v>
          </cell>
          <cell r="K1737">
            <v>97.75</v>
          </cell>
        </row>
        <row r="1738">
          <cell r="A1738" t="str">
            <v>O&amp;M</v>
          </cell>
          <cell r="C1738">
            <v>16850</v>
          </cell>
          <cell r="D1738" t="str">
            <v>16850</v>
          </cell>
          <cell r="E1738" t="str">
            <v>W5 - CONSTRUCTION BUSINESS MANAGEMENTXXX</v>
          </cell>
          <cell r="H1738" t="str">
            <v>120</v>
          </cell>
          <cell r="I1738" t="str">
            <v>TT</v>
          </cell>
          <cell r="J1738">
            <v>64969.62</v>
          </cell>
          <cell r="K1738">
            <v>0.61</v>
          </cell>
        </row>
        <row r="1739">
          <cell r="A1739" t="str">
            <v>O&amp;M</v>
          </cell>
          <cell r="C1739">
            <v>16860</v>
          </cell>
          <cell r="D1739" t="str">
            <v>16860</v>
          </cell>
          <cell r="E1739" t="str">
            <v>W6 - PROJECT PROCESSXXX</v>
          </cell>
          <cell r="H1739" t="str">
            <v>120</v>
          </cell>
          <cell r="I1739" t="str">
            <v>BT</v>
          </cell>
          <cell r="J1739">
            <v>241.98</v>
          </cell>
        </row>
        <row r="1740">
          <cell r="A1740" t="str">
            <v>O&amp;M</v>
          </cell>
          <cell r="C1740">
            <v>16860</v>
          </cell>
          <cell r="D1740" t="str">
            <v>16860</v>
          </cell>
          <cell r="E1740" t="str">
            <v>W6 - PROJECT PROCESSXXX</v>
          </cell>
          <cell r="H1740" t="str">
            <v>120</v>
          </cell>
          <cell r="I1740" t="str">
            <v>IT</v>
          </cell>
          <cell r="J1740">
            <v>-57.17</v>
          </cell>
        </row>
        <row r="1741">
          <cell r="A1741" t="str">
            <v>O&amp;M</v>
          </cell>
          <cell r="C1741">
            <v>16860</v>
          </cell>
          <cell r="D1741" t="str">
            <v>16860</v>
          </cell>
          <cell r="E1741" t="str">
            <v>W6 - PROJECT PROCESSXXX</v>
          </cell>
          <cell r="H1741" t="str">
            <v>120</v>
          </cell>
          <cell r="I1741" t="str">
            <v>LT</v>
          </cell>
          <cell r="J1741">
            <v>-2404.77</v>
          </cell>
        </row>
        <row r="1742">
          <cell r="A1742" t="str">
            <v>O&amp;M</v>
          </cell>
          <cell r="C1742">
            <v>16860</v>
          </cell>
          <cell r="D1742" t="str">
            <v>16860</v>
          </cell>
          <cell r="E1742" t="str">
            <v>W6 - PROJECT PROCESSXXX</v>
          </cell>
          <cell r="H1742" t="str">
            <v>120</v>
          </cell>
          <cell r="I1742" t="str">
            <v>TT</v>
          </cell>
          <cell r="J1742">
            <v>80.069999999999993</v>
          </cell>
        </row>
        <row r="1743">
          <cell r="A1743" t="str">
            <v>O&amp;M</v>
          </cell>
          <cell r="C1743">
            <v>16870</v>
          </cell>
          <cell r="D1743" t="str">
            <v>16870</v>
          </cell>
          <cell r="E1743" t="str">
            <v>EP - C &amp; S EXTERNAL PROJECTSXXX</v>
          </cell>
          <cell r="H1743" t="str">
            <v>120</v>
          </cell>
          <cell r="I1743" t="str">
            <v>BT</v>
          </cell>
          <cell r="J1743">
            <v>2153.41</v>
          </cell>
          <cell r="M1743">
            <v>460.38</v>
          </cell>
        </row>
        <row r="1744">
          <cell r="A1744" t="str">
            <v>CAP</v>
          </cell>
          <cell r="C1744">
            <v>16870</v>
          </cell>
          <cell r="D1744" t="str">
            <v>16870</v>
          </cell>
          <cell r="E1744" t="str">
            <v>EP - C &amp; S EXTERNAL PROJECTSXXX</v>
          </cell>
          <cell r="H1744" t="str">
            <v>120</v>
          </cell>
          <cell r="I1744" t="str">
            <v>CB</v>
          </cell>
          <cell r="J1744">
            <v>2149.3200000000002</v>
          </cell>
          <cell r="M1744">
            <v>139310</v>
          </cell>
        </row>
        <row r="1745">
          <cell r="A1745" t="str">
            <v>CAP</v>
          </cell>
          <cell r="C1745">
            <v>16870</v>
          </cell>
          <cell r="D1745" t="str">
            <v>16870</v>
          </cell>
          <cell r="E1745" t="str">
            <v>EP - C &amp; S EXTERNAL PROJECTSXXX</v>
          </cell>
          <cell r="H1745" t="str">
            <v>120</v>
          </cell>
          <cell r="I1745" t="str">
            <v>CL</v>
          </cell>
          <cell r="J1745">
            <v>4885.3999999999996</v>
          </cell>
          <cell r="M1745">
            <v>166894.07</v>
          </cell>
        </row>
        <row r="1746">
          <cell r="A1746" t="str">
            <v>CAP</v>
          </cell>
          <cell r="C1746">
            <v>16870</v>
          </cell>
          <cell r="D1746" t="str">
            <v>16870</v>
          </cell>
          <cell r="E1746" t="str">
            <v>EP - C &amp; S EXTERNAL PROJECTSXXX</v>
          </cell>
          <cell r="H1746" t="str">
            <v>120</v>
          </cell>
          <cell r="I1746" t="str">
            <v>CT</v>
          </cell>
          <cell r="J1746">
            <v>96.39</v>
          </cell>
        </row>
        <row r="1747">
          <cell r="A1747" t="str">
            <v>O&amp;M</v>
          </cell>
          <cell r="C1747">
            <v>16870</v>
          </cell>
          <cell r="D1747" t="str">
            <v>16870</v>
          </cell>
          <cell r="E1747" t="str">
            <v>EP - C &amp; S EXTERNAL PROJECTSXXX</v>
          </cell>
          <cell r="H1747" t="str">
            <v>120</v>
          </cell>
          <cell r="I1747" t="str">
            <v>LT</v>
          </cell>
          <cell r="J1747">
            <v>-985.05</v>
          </cell>
        </row>
        <row r="1748">
          <cell r="A1748" t="str">
            <v>O&amp;M</v>
          </cell>
          <cell r="C1748">
            <v>16870</v>
          </cell>
          <cell r="D1748" t="str">
            <v>16870</v>
          </cell>
          <cell r="E1748" t="str">
            <v>EP - C &amp; S EXTERNAL PROJECTSXXX</v>
          </cell>
          <cell r="H1748" t="str">
            <v>120</v>
          </cell>
          <cell r="I1748" t="str">
            <v>TT</v>
          </cell>
          <cell r="J1748">
            <v>669.9</v>
          </cell>
        </row>
        <row r="1749">
          <cell r="A1749" t="str">
            <v>O&amp;M</v>
          </cell>
          <cell r="B1749" t="str">
            <v>Andreas,Philip B</v>
          </cell>
          <cell r="C1749">
            <v>16900</v>
          </cell>
          <cell r="D1749" t="str">
            <v>16900</v>
          </cell>
          <cell r="E1749" t="str">
            <v>AR - Electric Operations and Direct Charges</v>
          </cell>
          <cell r="F1749" t="str">
            <v>Electric Operations</v>
          </cell>
          <cell r="G1749" t="str">
            <v>Direct Costs</v>
          </cell>
          <cell r="H1749" t="str">
            <v>120</v>
          </cell>
          <cell r="I1749" t="str">
            <v>BT</v>
          </cell>
          <cell r="J1749">
            <v>-1399910.39</v>
          </cell>
          <cell r="K1749">
            <v>-1719171.38</v>
          </cell>
          <cell r="L1749">
            <v>-3187139.93</v>
          </cell>
        </row>
        <row r="1750">
          <cell r="A1750" t="str">
            <v>CAP</v>
          </cell>
          <cell r="B1750" t="str">
            <v>Andreas,Philip B</v>
          </cell>
          <cell r="C1750">
            <v>16900</v>
          </cell>
          <cell r="D1750" t="str">
            <v>16900</v>
          </cell>
          <cell r="E1750" t="str">
            <v>AR - Electric Operations and Direct Charges</v>
          </cell>
          <cell r="F1750" t="str">
            <v>Electric Operations</v>
          </cell>
          <cell r="G1750" t="str">
            <v>Direct Costs</v>
          </cell>
          <cell r="H1750" t="str">
            <v>120</v>
          </cell>
          <cell r="I1750" t="str">
            <v>CB</v>
          </cell>
          <cell r="J1750">
            <v>-1441021.84</v>
          </cell>
          <cell r="K1750">
            <v>1912020.27</v>
          </cell>
          <cell r="L1750">
            <v>3757241.01</v>
          </cell>
        </row>
        <row r="1751">
          <cell r="A1751" t="str">
            <v>CAP</v>
          </cell>
          <cell r="B1751" t="str">
            <v>Andreas,Philip B</v>
          </cell>
          <cell r="C1751">
            <v>16900</v>
          </cell>
          <cell r="D1751" t="str">
            <v>16900</v>
          </cell>
          <cell r="E1751" t="str">
            <v>AR - Electric Operations and Direct Charges</v>
          </cell>
          <cell r="F1751" t="str">
            <v>Electric Operations</v>
          </cell>
          <cell r="G1751" t="str">
            <v>Direct Costs</v>
          </cell>
          <cell r="H1751" t="str">
            <v>120</v>
          </cell>
          <cell r="I1751" t="str">
            <v>CI</v>
          </cell>
          <cell r="J1751">
            <v>-159363</v>
          </cell>
          <cell r="K1751">
            <v>-131000</v>
          </cell>
          <cell r="L1751">
            <v>-74671.520000000004</v>
          </cell>
        </row>
        <row r="1752">
          <cell r="A1752" t="str">
            <v>CAP</v>
          </cell>
          <cell r="B1752" t="str">
            <v>Andreas,Philip B</v>
          </cell>
          <cell r="C1752">
            <v>16900</v>
          </cell>
          <cell r="D1752" t="str">
            <v>16900</v>
          </cell>
          <cell r="E1752" t="str">
            <v>AR - Electric Operations and Direct Charges</v>
          </cell>
          <cell r="F1752" t="str">
            <v>Electric Operations</v>
          </cell>
          <cell r="G1752" t="str">
            <v>Direct Costs</v>
          </cell>
          <cell r="H1752" t="str">
            <v>120</v>
          </cell>
          <cell r="I1752" t="str">
            <v>CL</v>
          </cell>
          <cell r="J1752">
            <v>3558824.76</v>
          </cell>
          <cell r="K1752">
            <v>4345500.58</v>
          </cell>
          <cell r="L1752">
            <v>8538373.040000001</v>
          </cell>
          <cell r="M1752">
            <v>5923.13</v>
          </cell>
        </row>
        <row r="1753">
          <cell r="A1753" t="str">
            <v>CAP</v>
          </cell>
          <cell r="B1753" t="str">
            <v>Andreas,Philip B</v>
          </cell>
          <cell r="C1753">
            <v>16900</v>
          </cell>
          <cell r="D1753" t="str">
            <v>16900</v>
          </cell>
          <cell r="E1753" t="str">
            <v>AR - Electric Operations and Direct Charges</v>
          </cell>
          <cell r="F1753" t="str">
            <v>Electric Operations</v>
          </cell>
          <cell r="G1753" t="str">
            <v>Direct Costs</v>
          </cell>
          <cell r="H1753" t="str">
            <v>120</v>
          </cell>
          <cell r="I1753" t="str">
            <v>CM</v>
          </cell>
          <cell r="J1753">
            <v>70325</v>
          </cell>
          <cell r="K1753">
            <v>12657.2</v>
          </cell>
          <cell r="L1753">
            <v>1532289.15</v>
          </cell>
        </row>
        <row r="1754">
          <cell r="A1754" t="str">
            <v>CAP</v>
          </cell>
          <cell r="B1754" t="str">
            <v>Andreas,Philip B</v>
          </cell>
          <cell r="C1754">
            <v>16900</v>
          </cell>
          <cell r="D1754" t="str">
            <v>16900</v>
          </cell>
          <cell r="E1754" t="str">
            <v>AR - Electric Operations and Direct Charges</v>
          </cell>
          <cell r="F1754" t="str">
            <v>Electric Operations</v>
          </cell>
          <cell r="G1754" t="str">
            <v>Direct Costs</v>
          </cell>
          <cell r="H1754" t="str">
            <v>120</v>
          </cell>
          <cell r="I1754" t="str">
            <v>CO</v>
          </cell>
          <cell r="J1754">
            <v>9034162.9700000007</v>
          </cell>
          <cell r="K1754">
            <v>11944217.359999999</v>
          </cell>
          <cell r="L1754">
            <v>11658741.299999999</v>
          </cell>
        </row>
        <row r="1755">
          <cell r="A1755" t="str">
            <v>CAP</v>
          </cell>
          <cell r="B1755" t="str">
            <v>Andreas,Philip B</v>
          </cell>
          <cell r="C1755">
            <v>16900</v>
          </cell>
          <cell r="D1755" t="str">
            <v>16900</v>
          </cell>
          <cell r="E1755" t="str">
            <v>AR - Electric Operations and Direct Charges</v>
          </cell>
          <cell r="F1755" t="str">
            <v>Electric Operations</v>
          </cell>
          <cell r="G1755" t="str">
            <v>Direct Costs</v>
          </cell>
          <cell r="H1755" t="str">
            <v>120</v>
          </cell>
          <cell r="I1755" t="str">
            <v>CT</v>
          </cell>
          <cell r="J1755">
            <v>267.72000000000003</v>
          </cell>
          <cell r="L1755">
            <v>-15067.59</v>
          </cell>
        </row>
        <row r="1756">
          <cell r="A1756" t="str">
            <v>O&amp;M</v>
          </cell>
          <cell r="B1756" t="str">
            <v>Andreas,Philip B</v>
          </cell>
          <cell r="C1756">
            <v>16900</v>
          </cell>
          <cell r="D1756" t="str">
            <v>16900</v>
          </cell>
          <cell r="E1756" t="str">
            <v>AR - Electric Operations and Direct Charges</v>
          </cell>
          <cell r="F1756" t="str">
            <v>Electric Operations</v>
          </cell>
          <cell r="G1756" t="str">
            <v>Direct Costs</v>
          </cell>
          <cell r="H1756" t="str">
            <v>120</v>
          </cell>
          <cell r="I1756" t="str">
            <v>IT</v>
          </cell>
          <cell r="J1756">
            <v>-2893987.44</v>
          </cell>
          <cell r="K1756">
            <v>-491963.33</v>
          </cell>
          <cell r="L1756">
            <v>-44054.53</v>
          </cell>
          <cell r="M1756">
            <v>232.6</v>
          </cell>
        </row>
        <row r="1757">
          <cell r="A1757" t="str">
            <v>O&amp;M</v>
          </cell>
          <cell r="B1757" t="str">
            <v>Andreas,Philip B</v>
          </cell>
          <cell r="C1757">
            <v>16900</v>
          </cell>
          <cell r="D1757" t="str">
            <v>16900</v>
          </cell>
          <cell r="E1757" t="str">
            <v>AR - Electric Operations and Direct Charges</v>
          </cell>
          <cell r="F1757" t="str">
            <v>Electric Operations</v>
          </cell>
          <cell r="G1757" t="str">
            <v>Direct Costs</v>
          </cell>
          <cell r="H1757" t="str">
            <v>120</v>
          </cell>
          <cell r="I1757" t="str">
            <v>LT</v>
          </cell>
          <cell r="J1757">
            <v>-2493702</v>
          </cell>
          <cell r="K1757">
            <v>-3430971.69</v>
          </cell>
          <cell r="L1757">
            <v>-7326567.2800000003</v>
          </cell>
        </row>
        <row r="1758">
          <cell r="A1758" t="str">
            <v>O&amp;M</v>
          </cell>
          <cell r="B1758" t="str">
            <v>Andreas,Philip B</v>
          </cell>
          <cell r="C1758">
            <v>16900</v>
          </cell>
          <cell r="D1758" t="str">
            <v>16900</v>
          </cell>
          <cell r="E1758" t="str">
            <v>AR - Electric Operations and Direct Charges</v>
          </cell>
          <cell r="F1758" t="str">
            <v>Electric Operations</v>
          </cell>
          <cell r="G1758" t="str">
            <v>Direct Costs</v>
          </cell>
          <cell r="H1758" t="str">
            <v>120</v>
          </cell>
          <cell r="I1758" t="str">
            <v>MT</v>
          </cell>
          <cell r="J1758">
            <v>18004.57</v>
          </cell>
          <cell r="K1758">
            <v>-643539.31999999995</v>
          </cell>
          <cell r="L1758">
            <v>-2556408.94</v>
          </cell>
        </row>
        <row r="1759">
          <cell r="A1759" t="str">
            <v>O&amp;M</v>
          </cell>
          <cell r="B1759" t="str">
            <v>Andreas,Philip B</v>
          </cell>
          <cell r="C1759">
            <v>16900</v>
          </cell>
          <cell r="D1759" t="str">
            <v>16900</v>
          </cell>
          <cell r="E1759" t="str">
            <v>AR - Electric Operations and Direct Charges</v>
          </cell>
          <cell r="F1759" t="str">
            <v>Electric Operations</v>
          </cell>
          <cell r="G1759" t="str">
            <v>Direct Costs</v>
          </cell>
          <cell r="H1759" t="str">
            <v>120</v>
          </cell>
          <cell r="I1759" t="str">
            <v>OT</v>
          </cell>
          <cell r="J1759">
            <v>-1663044.43</v>
          </cell>
          <cell r="K1759">
            <v>-5585269.3399999999</v>
          </cell>
          <cell r="L1759">
            <v>-2277247.75</v>
          </cell>
        </row>
        <row r="1760">
          <cell r="A1760" t="str">
            <v>O&amp;M</v>
          </cell>
          <cell r="B1760" t="str">
            <v>Andreas,Philip B</v>
          </cell>
          <cell r="C1760">
            <v>16900</v>
          </cell>
          <cell r="D1760" t="str">
            <v>16900</v>
          </cell>
          <cell r="E1760" t="str">
            <v>AR - Electric Operations and Direct Charges</v>
          </cell>
          <cell r="F1760" t="str">
            <v>Electric Operations</v>
          </cell>
          <cell r="G1760" t="str">
            <v>Direct Costs</v>
          </cell>
          <cell r="H1760" t="str">
            <v>120</v>
          </cell>
          <cell r="I1760" t="str">
            <v>TT</v>
          </cell>
          <cell r="J1760">
            <v>1053.03</v>
          </cell>
          <cell r="K1760">
            <v>46.34</v>
          </cell>
          <cell r="L1760">
            <v>331839.96999999997</v>
          </cell>
        </row>
        <row r="1761">
          <cell r="A1761" t="str">
            <v>O&amp;M</v>
          </cell>
          <cell r="C1761">
            <v>16905</v>
          </cell>
          <cell r="D1761" t="str">
            <v>16905</v>
          </cell>
          <cell r="E1761" t="str">
            <v>ZR - Electric Operations Allocations</v>
          </cell>
          <cell r="H1761" t="str">
            <v>120</v>
          </cell>
          <cell r="I1761" t="str">
            <v>OT</v>
          </cell>
          <cell r="J1761">
            <v>1741.53</v>
          </cell>
        </row>
        <row r="1762">
          <cell r="A1762" t="str">
            <v>CAP</v>
          </cell>
          <cell r="B1762" t="str">
            <v>Andreas,Philip B</v>
          </cell>
          <cell r="C1762">
            <v>16950</v>
          </cell>
          <cell r="D1762" t="str">
            <v>16950</v>
          </cell>
          <cell r="E1762" t="str">
            <v>CT - CENTRAL ARTERYXXX</v>
          </cell>
          <cell r="F1762" t="str">
            <v>Electric Operations</v>
          </cell>
          <cell r="G1762" t="str">
            <v>Central Artery</v>
          </cell>
          <cell r="H1762" t="str">
            <v>120</v>
          </cell>
          <cell r="I1762" t="str">
            <v>CB</v>
          </cell>
          <cell r="J1762">
            <v>1747.18</v>
          </cell>
          <cell r="K1762">
            <v>12.41</v>
          </cell>
          <cell r="L1762">
            <v>235.09</v>
          </cell>
        </row>
        <row r="1763">
          <cell r="A1763" t="str">
            <v>CAP</v>
          </cell>
          <cell r="B1763" t="str">
            <v>Andreas,Philip B</v>
          </cell>
          <cell r="C1763">
            <v>16950</v>
          </cell>
          <cell r="D1763" t="str">
            <v>16950</v>
          </cell>
          <cell r="E1763" t="str">
            <v>CT - CENTRAL ARTERYXXX</v>
          </cell>
          <cell r="F1763" t="str">
            <v>Electric Operations</v>
          </cell>
          <cell r="G1763" t="str">
            <v>Central Artery</v>
          </cell>
          <cell r="H1763" t="str">
            <v>120</v>
          </cell>
          <cell r="I1763" t="str">
            <v>CI</v>
          </cell>
          <cell r="J1763">
            <v>1109.06</v>
          </cell>
          <cell r="K1763">
            <v>741.6</v>
          </cell>
          <cell r="L1763">
            <v>752.5</v>
          </cell>
        </row>
        <row r="1764">
          <cell r="A1764" t="str">
            <v>CAP</v>
          </cell>
          <cell r="B1764" t="str">
            <v>Andreas,Philip B</v>
          </cell>
          <cell r="C1764">
            <v>16950</v>
          </cell>
          <cell r="D1764" t="str">
            <v>16950</v>
          </cell>
          <cell r="E1764" t="str">
            <v>CT - CENTRAL ARTERYXXX</v>
          </cell>
          <cell r="F1764" t="str">
            <v>Electric Operations</v>
          </cell>
          <cell r="G1764" t="str">
            <v>Central Artery</v>
          </cell>
          <cell r="H1764" t="str">
            <v>120</v>
          </cell>
          <cell r="I1764" t="str">
            <v>CL</v>
          </cell>
          <cell r="J1764">
            <v>4052.38</v>
          </cell>
          <cell r="K1764">
            <v>28.19</v>
          </cell>
          <cell r="L1764">
            <v>534.29999999999995</v>
          </cell>
          <cell r="M1764">
            <v>1875</v>
          </cell>
        </row>
        <row r="1765">
          <cell r="A1765" t="str">
            <v>CAP</v>
          </cell>
          <cell r="B1765" t="str">
            <v>Andreas,Philip B</v>
          </cell>
          <cell r="C1765">
            <v>16950</v>
          </cell>
          <cell r="D1765" t="str">
            <v>16950</v>
          </cell>
          <cell r="E1765" t="str">
            <v>CT - CENTRAL ARTERYXXX</v>
          </cell>
          <cell r="F1765" t="str">
            <v>Electric Operations</v>
          </cell>
          <cell r="G1765" t="str">
            <v>Central Artery</v>
          </cell>
          <cell r="H1765" t="str">
            <v>120</v>
          </cell>
          <cell r="I1765" t="str">
            <v>CM</v>
          </cell>
        </row>
        <row r="1766">
          <cell r="A1766" t="str">
            <v>CAP</v>
          </cell>
          <cell r="B1766" t="str">
            <v>Andreas,Philip B</v>
          </cell>
          <cell r="C1766">
            <v>16950</v>
          </cell>
          <cell r="D1766" t="str">
            <v>16950</v>
          </cell>
          <cell r="E1766" t="str">
            <v>CT - CENTRAL ARTERYXXX</v>
          </cell>
          <cell r="F1766" t="str">
            <v>Electric Operations</v>
          </cell>
          <cell r="G1766" t="str">
            <v>Central Artery</v>
          </cell>
          <cell r="H1766" t="str">
            <v>120</v>
          </cell>
          <cell r="I1766" t="str">
            <v>CO</v>
          </cell>
        </row>
        <row r="1767">
          <cell r="A1767" t="str">
            <v>CAP</v>
          </cell>
          <cell r="B1767" t="str">
            <v>Andreas,Philip B</v>
          </cell>
          <cell r="C1767">
            <v>16950</v>
          </cell>
          <cell r="D1767" t="str">
            <v>16950</v>
          </cell>
          <cell r="E1767" t="str">
            <v>CT - CENTRAL ARTERYXXX</v>
          </cell>
          <cell r="F1767" t="str">
            <v>Electric Operations</v>
          </cell>
          <cell r="G1767" t="str">
            <v>Central Artery</v>
          </cell>
          <cell r="H1767" t="str">
            <v>120</v>
          </cell>
          <cell r="I1767" t="str">
            <v>CT</v>
          </cell>
          <cell r="J1767">
            <v>1443.38</v>
          </cell>
          <cell r="L1767">
            <v>370.71</v>
          </cell>
        </row>
        <row r="1768">
          <cell r="A1768" t="str">
            <v>O&amp;M</v>
          </cell>
          <cell r="C1768">
            <v>16990</v>
          </cell>
          <cell r="D1768" t="str">
            <v>16990</v>
          </cell>
          <cell r="E1768" t="str">
            <v>RR - Reimburseable Projects</v>
          </cell>
          <cell r="H1768" t="str">
            <v>120</v>
          </cell>
          <cell r="I1768" t="str">
            <v>IT</v>
          </cell>
          <cell r="J1768">
            <v>383</v>
          </cell>
          <cell r="K1768">
            <v>494.11</v>
          </cell>
        </row>
        <row r="1769">
          <cell r="A1769" t="str">
            <v>O&amp;M</v>
          </cell>
          <cell r="C1769">
            <v>20905</v>
          </cell>
          <cell r="D1769" t="str">
            <v>20905</v>
          </cell>
          <cell r="E1769" t="str">
            <v>R1 - CRAFT DEPT #1 - CONSTRUCTIONXXX</v>
          </cell>
          <cell r="H1769" t="str">
            <v>120</v>
          </cell>
          <cell r="I1769" t="str">
            <v>IT</v>
          </cell>
          <cell r="J1769">
            <v>427140.65</v>
          </cell>
          <cell r="K1769">
            <v>-480948.17</v>
          </cell>
        </row>
        <row r="1770">
          <cell r="A1770" t="str">
            <v>O&amp;M</v>
          </cell>
          <cell r="C1770">
            <v>20909</v>
          </cell>
          <cell r="D1770" t="str">
            <v>20909</v>
          </cell>
          <cell r="E1770" t="str">
            <v>R5 - WORK COORDINATION #1 DEPTXXX</v>
          </cell>
          <cell r="H1770" t="str">
            <v>120</v>
          </cell>
          <cell r="I1770" t="str">
            <v>BT</v>
          </cell>
          <cell r="J1770">
            <v>0.39</v>
          </cell>
          <cell r="M1770">
            <v>561.44000000000005</v>
          </cell>
        </row>
        <row r="1771">
          <cell r="A1771" t="str">
            <v>CAP</v>
          </cell>
          <cell r="C1771">
            <v>20909</v>
          </cell>
          <cell r="D1771" t="str">
            <v>20909</v>
          </cell>
          <cell r="E1771" t="str">
            <v>R5 - WORK COORDINATION #1 DEPTXXX</v>
          </cell>
          <cell r="H1771" t="str">
            <v>120</v>
          </cell>
          <cell r="I1771" t="str">
            <v>CB</v>
          </cell>
          <cell r="J1771">
            <v>9174.65</v>
          </cell>
        </row>
        <row r="1772">
          <cell r="A1772" t="str">
            <v>CAP</v>
          </cell>
          <cell r="C1772">
            <v>20909</v>
          </cell>
          <cell r="D1772" t="str">
            <v>20909</v>
          </cell>
          <cell r="E1772" t="str">
            <v>R5 - WORK COORDINATION #1 DEPTXXX</v>
          </cell>
          <cell r="H1772" t="str">
            <v>120</v>
          </cell>
          <cell r="I1772" t="str">
            <v>CL</v>
          </cell>
          <cell r="J1772">
            <v>20851.47</v>
          </cell>
        </row>
        <row r="1773">
          <cell r="A1773" t="str">
            <v>O&amp;M</v>
          </cell>
          <cell r="C1773">
            <v>20932</v>
          </cell>
          <cell r="D1773" t="str">
            <v>20932</v>
          </cell>
          <cell r="E1773" t="str">
            <v>S2 - WORK COORDINATION #3 DEPTXXX</v>
          </cell>
          <cell r="H1773" t="str">
            <v>120</v>
          </cell>
          <cell r="I1773" t="str">
            <v>BT</v>
          </cell>
          <cell r="L1773">
            <v>47.2</v>
          </cell>
        </row>
        <row r="1774">
          <cell r="A1774" t="str">
            <v>CAP</v>
          </cell>
          <cell r="C1774">
            <v>20932</v>
          </cell>
          <cell r="D1774" t="str">
            <v>20932</v>
          </cell>
          <cell r="E1774" t="str">
            <v>S2 - WORK COORDINATION #3 DEPTXXX</v>
          </cell>
          <cell r="H1774" t="str">
            <v>120</v>
          </cell>
          <cell r="I1774" t="str">
            <v>CB</v>
          </cell>
          <cell r="L1774">
            <v>533.85</v>
          </cell>
        </row>
        <row r="1775">
          <cell r="A1775" t="str">
            <v>CAP</v>
          </cell>
          <cell r="C1775">
            <v>20932</v>
          </cell>
          <cell r="D1775" t="str">
            <v>20932</v>
          </cell>
          <cell r="E1775" t="str">
            <v>S2 - WORK COORDINATION #3 DEPTXXX</v>
          </cell>
          <cell r="H1775" t="str">
            <v>120</v>
          </cell>
          <cell r="I1775" t="str">
            <v>CL</v>
          </cell>
          <cell r="L1775">
            <v>1213.3599999999999</v>
          </cell>
          <cell r="M1775">
            <v>519</v>
          </cell>
        </row>
        <row r="1776">
          <cell r="A1776" t="str">
            <v>O&amp;M</v>
          </cell>
          <cell r="C1776">
            <v>20932</v>
          </cell>
          <cell r="D1776" t="str">
            <v>20932</v>
          </cell>
          <cell r="E1776" t="str">
            <v>S2 - WORK COORDINATION #3 DEPTXXX</v>
          </cell>
          <cell r="H1776" t="str">
            <v>120</v>
          </cell>
          <cell r="I1776" t="str">
            <v>LT</v>
          </cell>
          <cell r="L1776">
            <v>134.80000000000001</v>
          </cell>
        </row>
        <row r="1777">
          <cell r="A1777" t="str">
            <v>O&amp;M</v>
          </cell>
          <cell r="C1777">
            <v>20940</v>
          </cell>
          <cell r="D1777" t="str">
            <v>20940</v>
          </cell>
          <cell r="E1777" t="str">
            <v>G4 - ELECTRIC DELIVERY BUSINESS GROUP</v>
          </cell>
          <cell r="H1777" t="str">
            <v>120</v>
          </cell>
          <cell r="I1777" t="str">
            <v>LT</v>
          </cell>
          <cell r="J1777">
            <v>19162.990000000002</v>
          </cell>
          <cell r="K1777">
            <v>0.84</v>
          </cell>
        </row>
        <row r="1778">
          <cell r="A1778" t="str">
            <v>O&amp;M</v>
          </cell>
          <cell r="B1778" t="str">
            <v>Conner, Penelope</v>
          </cell>
          <cell r="C1778">
            <v>21000</v>
          </cell>
          <cell r="D1778" t="str">
            <v>21000</v>
          </cell>
          <cell r="E1778" t="str">
            <v>B3 - Customer Care/Shared Services EVP</v>
          </cell>
          <cell r="F1778" t="str">
            <v>Customer Care</v>
          </cell>
          <cell r="G1778" t="str">
            <v>Customer Care VP</v>
          </cell>
          <cell r="H1778" t="str">
            <v>120</v>
          </cell>
          <cell r="I1778" t="str">
            <v>BT</v>
          </cell>
          <cell r="J1778">
            <v>7669.56</v>
          </cell>
          <cell r="K1778">
            <v>1087.6500000000001</v>
          </cell>
        </row>
        <row r="1779">
          <cell r="A1779" t="str">
            <v>O&amp;M</v>
          </cell>
          <cell r="B1779" t="str">
            <v>Conner, Penelope</v>
          </cell>
          <cell r="C1779">
            <v>21000</v>
          </cell>
          <cell r="D1779" t="str">
            <v>21000</v>
          </cell>
          <cell r="E1779" t="str">
            <v>B3 - Customer Care/Shared Services EVP</v>
          </cell>
          <cell r="F1779" t="str">
            <v>Customer Care</v>
          </cell>
          <cell r="G1779" t="str">
            <v>Customer Care VP</v>
          </cell>
          <cell r="H1779" t="str">
            <v>120</v>
          </cell>
          <cell r="I1779" t="str">
            <v>IT</v>
          </cell>
          <cell r="J1779">
            <v>12013.84</v>
          </cell>
          <cell r="K1779">
            <v>10264.700000000001</v>
          </cell>
        </row>
        <row r="1780">
          <cell r="A1780" t="str">
            <v>O&amp;M</v>
          </cell>
          <cell r="B1780" t="str">
            <v>Conner, Penelope</v>
          </cell>
          <cell r="C1780">
            <v>21000</v>
          </cell>
          <cell r="D1780" t="str">
            <v>21000</v>
          </cell>
          <cell r="E1780" t="str">
            <v>Customer Care VP</v>
          </cell>
          <cell r="F1780" t="str">
            <v>Customer Care</v>
          </cell>
          <cell r="G1780" t="str">
            <v>Customer Care VP</v>
          </cell>
          <cell r="H1780" t="str">
            <v>120</v>
          </cell>
          <cell r="I1780" t="str">
            <v>IT</v>
          </cell>
          <cell r="L1780">
            <v>13547.55</v>
          </cell>
        </row>
        <row r="1781">
          <cell r="A1781" t="str">
            <v>O&amp;M</v>
          </cell>
          <cell r="B1781" t="str">
            <v>Conner, Penelope</v>
          </cell>
          <cell r="C1781">
            <v>21000</v>
          </cell>
          <cell r="D1781" t="str">
            <v>21000</v>
          </cell>
          <cell r="E1781" t="str">
            <v>B3 - Customer Care/Shared Services EVP</v>
          </cell>
          <cell r="F1781" t="str">
            <v>Customer Care</v>
          </cell>
          <cell r="G1781" t="str">
            <v>Customer Care VP</v>
          </cell>
          <cell r="H1781" t="str">
            <v>120</v>
          </cell>
          <cell r="I1781" t="str">
            <v>LT</v>
          </cell>
          <cell r="J1781">
            <v>217385.46</v>
          </cell>
          <cell r="K1781">
            <v>3107.57</v>
          </cell>
        </row>
        <row r="1782">
          <cell r="A1782" t="str">
            <v>O&amp;M</v>
          </cell>
          <cell r="B1782" t="str">
            <v>Conner, Penelope</v>
          </cell>
          <cell r="C1782">
            <v>21000</v>
          </cell>
          <cell r="D1782" t="str">
            <v>21000</v>
          </cell>
          <cell r="E1782" t="str">
            <v>B3 - Customer Care/Shared Services EVP</v>
          </cell>
          <cell r="F1782" t="str">
            <v>Customer Care</v>
          </cell>
          <cell r="G1782" t="str">
            <v>Customer Care VP</v>
          </cell>
          <cell r="H1782" t="str">
            <v>120</v>
          </cell>
          <cell r="I1782" t="str">
            <v>OT</v>
          </cell>
          <cell r="J1782">
            <v>1719.97</v>
          </cell>
          <cell r="K1782">
            <v>1620.77</v>
          </cell>
        </row>
        <row r="1783">
          <cell r="A1783" t="str">
            <v>O&amp;M</v>
          </cell>
          <cell r="B1783" t="str">
            <v>Conner, Penelope</v>
          </cell>
          <cell r="C1783">
            <v>21000</v>
          </cell>
          <cell r="D1783" t="str">
            <v>21000</v>
          </cell>
          <cell r="E1783" t="str">
            <v>Customer Care VP</v>
          </cell>
          <cell r="F1783" t="str">
            <v>Customer Care</v>
          </cell>
          <cell r="G1783" t="str">
            <v>Customer Care VP</v>
          </cell>
          <cell r="H1783" t="str">
            <v>120</v>
          </cell>
          <cell r="I1783" t="str">
            <v>OT</v>
          </cell>
          <cell r="L1783">
            <v>3469.5</v>
          </cell>
        </row>
        <row r="1784">
          <cell r="A1784" t="str">
            <v>O&amp;M</v>
          </cell>
          <cell r="C1784">
            <v>21010</v>
          </cell>
          <cell r="D1784" t="str">
            <v>21010</v>
          </cell>
          <cell r="E1784" t="str">
            <v>Transactional Services Director</v>
          </cell>
          <cell r="H1784" t="str">
            <v>120</v>
          </cell>
          <cell r="I1784" t="str">
            <v>IT</v>
          </cell>
          <cell r="J1784">
            <v>728.96</v>
          </cell>
          <cell r="K1784">
            <v>1044.31</v>
          </cell>
        </row>
        <row r="1785">
          <cell r="A1785" t="str">
            <v>O&amp;M</v>
          </cell>
          <cell r="C1785">
            <v>21010</v>
          </cell>
          <cell r="D1785" t="str">
            <v>21010</v>
          </cell>
          <cell r="E1785" t="str">
            <v>Transactional Services Director</v>
          </cell>
          <cell r="H1785" t="str">
            <v>120</v>
          </cell>
          <cell r="I1785" t="str">
            <v>MT</v>
          </cell>
          <cell r="J1785">
            <v>0</v>
          </cell>
        </row>
        <row r="1786">
          <cell r="A1786" t="str">
            <v>O&amp;M</v>
          </cell>
          <cell r="C1786">
            <v>21010</v>
          </cell>
          <cell r="D1786" t="str">
            <v>21010</v>
          </cell>
          <cell r="E1786" t="str">
            <v>Transactional Services Director</v>
          </cell>
          <cell r="H1786" t="str">
            <v>120</v>
          </cell>
          <cell r="I1786" t="str">
            <v>OT</v>
          </cell>
          <cell r="J1786">
            <v>446.8</v>
          </cell>
          <cell r="K1786">
            <v>510.82</v>
          </cell>
          <cell r="L1786">
            <v>0</v>
          </cell>
        </row>
        <row r="1787">
          <cell r="A1787" t="str">
            <v>O&amp;M</v>
          </cell>
          <cell r="B1787" t="str">
            <v>Weafer Jr,Robert J</v>
          </cell>
          <cell r="C1787">
            <v>21015</v>
          </cell>
          <cell r="D1787" t="str">
            <v>21015</v>
          </cell>
          <cell r="E1787" t="str">
            <v>Accounts Payable</v>
          </cell>
          <cell r="F1787" t="str">
            <v>CFO</v>
          </cell>
          <cell r="G1787" t="str">
            <v>Accounts Payable</v>
          </cell>
          <cell r="H1787" t="str">
            <v>120</v>
          </cell>
          <cell r="I1787" t="str">
            <v>BT</v>
          </cell>
          <cell r="J1787">
            <v>158733.87</v>
          </cell>
          <cell r="K1787">
            <v>63898.559999999998</v>
          </cell>
          <cell r="L1787">
            <v>4144.47</v>
          </cell>
          <cell r="M1787">
            <v>89.82</v>
          </cell>
        </row>
        <row r="1788">
          <cell r="A1788" t="str">
            <v>O&amp;M</v>
          </cell>
          <cell r="B1788" t="str">
            <v>Weafer Jr,Robert J</v>
          </cell>
          <cell r="C1788">
            <v>21015</v>
          </cell>
          <cell r="D1788" t="str">
            <v>21015</v>
          </cell>
          <cell r="E1788" t="str">
            <v>Accounts Payable</v>
          </cell>
          <cell r="F1788" t="str">
            <v>CFO</v>
          </cell>
          <cell r="G1788" t="str">
            <v>Accounts Payable</v>
          </cell>
          <cell r="H1788" t="str">
            <v>120</v>
          </cell>
          <cell r="I1788" t="str">
            <v>IT</v>
          </cell>
          <cell r="J1788">
            <v>111017.34</v>
          </cell>
          <cell r="K1788">
            <v>137688.76</v>
          </cell>
          <cell r="L1788">
            <v>29983.18</v>
          </cell>
        </row>
        <row r="1789">
          <cell r="A1789" t="str">
            <v>O&amp;M</v>
          </cell>
          <cell r="B1789" t="str">
            <v>Weafer Jr,Robert J</v>
          </cell>
          <cell r="C1789">
            <v>21015</v>
          </cell>
          <cell r="D1789" t="str">
            <v>21015</v>
          </cell>
          <cell r="E1789" t="str">
            <v>Accounts Payable</v>
          </cell>
          <cell r="F1789" t="str">
            <v>CFO</v>
          </cell>
          <cell r="G1789" t="str">
            <v>Accounts Payable</v>
          </cell>
          <cell r="H1789" t="str">
            <v>120</v>
          </cell>
          <cell r="I1789" t="str">
            <v>LT</v>
          </cell>
          <cell r="J1789">
            <v>465225.52</v>
          </cell>
          <cell r="K1789">
            <v>187279.44</v>
          </cell>
          <cell r="L1789">
            <v>-48.69</v>
          </cell>
          <cell r="M1789">
            <v>502.25</v>
          </cell>
        </row>
        <row r="1790">
          <cell r="A1790" t="str">
            <v>O&amp;M</v>
          </cell>
          <cell r="B1790" t="str">
            <v>Weafer Jr,Robert J</v>
          </cell>
          <cell r="C1790">
            <v>21015</v>
          </cell>
          <cell r="D1790" t="str">
            <v>21015</v>
          </cell>
          <cell r="E1790" t="str">
            <v>Accounts Payable</v>
          </cell>
          <cell r="F1790" t="str">
            <v>CFO</v>
          </cell>
          <cell r="G1790" t="str">
            <v>Accounts Payable</v>
          </cell>
          <cell r="H1790" t="str">
            <v>120</v>
          </cell>
          <cell r="I1790" t="str">
            <v>MT</v>
          </cell>
          <cell r="J1790">
            <v>-17336.63</v>
          </cell>
          <cell r="K1790">
            <v>1083.71</v>
          </cell>
        </row>
        <row r="1791">
          <cell r="A1791" t="str">
            <v>O&amp;M</v>
          </cell>
          <cell r="B1791" t="str">
            <v>Weafer Jr,Robert J</v>
          </cell>
          <cell r="C1791">
            <v>21015</v>
          </cell>
          <cell r="D1791" t="str">
            <v>21015</v>
          </cell>
          <cell r="E1791" t="str">
            <v>Accounts Payable</v>
          </cell>
          <cell r="F1791" t="str">
            <v>CFO</v>
          </cell>
          <cell r="G1791" t="str">
            <v>Accounts Payable</v>
          </cell>
          <cell r="H1791" t="str">
            <v>120</v>
          </cell>
          <cell r="I1791" t="str">
            <v>OT</v>
          </cell>
          <cell r="J1791">
            <v>4123.75</v>
          </cell>
          <cell r="K1791">
            <v>-10805.04</v>
          </cell>
          <cell r="L1791">
            <v>5610.76</v>
          </cell>
        </row>
        <row r="1792">
          <cell r="A1792" t="str">
            <v>O&amp;M</v>
          </cell>
          <cell r="B1792" t="str">
            <v>Weafer Jr,Robert J</v>
          </cell>
          <cell r="C1792">
            <v>21015</v>
          </cell>
          <cell r="D1792" t="str">
            <v>21015</v>
          </cell>
          <cell r="E1792" t="str">
            <v>Accounts Payable</v>
          </cell>
          <cell r="F1792" t="str">
            <v>CFO</v>
          </cell>
          <cell r="G1792" t="str">
            <v>Accounts Payable</v>
          </cell>
          <cell r="H1792" t="str">
            <v>120</v>
          </cell>
          <cell r="I1792" t="str">
            <v>TT</v>
          </cell>
          <cell r="J1792">
            <v>70629.539999999994</v>
          </cell>
          <cell r="K1792">
            <v>54386.11</v>
          </cell>
          <cell r="L1792">
            <v>0</v>
          </cell>
        </row>
        <row r="1793">
          <cell r="A1793" t="str">
            <v>O&amp;M</v>
          </cell>
          <cell r="B1793" t="str">
            <v>Weafer Jr,Robert J</v>
          </cell>
          <cell r="C1793">
            <v>21020</v>
          </cell>
          <cell r="D1793" t="str">
            <v>21020</v>
          </cell>
          <cell r="E1793" t="str">
            <v>Fixed Asset Accounting</v>
          </cell>
          <cell r="F1793" t="str">
            <v>CFO</v>
          </cell>
          <cell r="G1793" t="str">
            <v>Fixed Asset Accounting</v>
          </cell>
          <cell r="H1793" t="str">
            <v>120</v>
          </cell>
          <cell r="I1793" t="str">
            <v>BT</v>
          </cell>
          <cell r="J1793">
            <v>174598.41</v>
          </cell>
          <cell r="K1793">
            <v>81704</v>
          </cell>
        </row>
        <row r="1794">
          <cell r="A1794" t="str">
            <v>CAP</v>
          </cell>
          <cell r="B1794" t="str">
            <v>Weafer Jr,Robert J</v>
          </cell>
          <cell r="C1794">
            <v>21020</v>
          </cell>
          <cell r="D1794" t="str">
            <v>21020</v>
          </cell>
          <cell r="E1794" t="str">
            <v>Fixed Asset Accounting</v>
          </cell>
          <cell r="F1794" t="str">
            <v>CFO</v>
          </cell>
          <cell r="G1794" t="str">
            <v>Fixed Asset Accounting</v>
          </cell>
          <cell r="H1794" t="str">
            <v>120</v>
          </cell>
          <cell r="I1794" t="str">
            <v>CI</v>
          </cell>
          <cell r="L1794">
            <v>-880000</v>
          </cell>
        </row>
        <row r="1795">
          <cell r="A1795" t="str">
            <v>CAP</v>
          </cell>
          <cell r="B1795" t="str">
            <v>Weafer Jr,Robert J</v>
          </cell>
          <cell r="C1795">
            <v>21020</v>
          </cell>
          <cell r="D1795" t="str">
            <v>21020</v>
          </cell>
          <cell r="E1795" t="str">
            <v>Fixed Asset Accounting</v>
          </cell>
          <cell r="F1795" t="str">
            <v>CFO</v>
          </cell>
          <cell r="G1795" t="str">
            <v>Fixed Asset Accounting</v>
          </cell>
          <cell r="H1795" t="str">
            <v>120</v>
          </cell>
          <cell r="I1795" t="str">
            <v>CO</v>
          </cell>
          <cell r="J1795">
            <v>-415288.92</v>
          </cell>
          <cell r="K1795">
            <v>0</v>
          </cell>
          <cell r="L1795">
            <v>-795375</v>
          </cell>
        </row>
        <row r="1796">
          <cell r="A1796" t="str">
            <v>O&amp;M</v>
          </cell>
          <cell r="B1796" t="str">
            <v>Weafer Jr,Robert J</v>
          </cell>
          <cell r="C1796">
            <v>21020</v>
          </cell>
          <cell r="D1796" t="str">
            <v>21020</v>
          </cell>
          <cell r="E1796" t="str">
            <v>Fixed Asset Accounting</v>
          </cell>
          <cell r="F1796" t="str">
            <v>CFO</v>
          </cell>
          <cell r="G1796" t="str">
            <v>Fixed Asset Accounting</v>
          </cell>
          <cell r="H1796" t="str">
            <v>120</v>
          </cell>
          <cell r="I1796" t="str">
            <v>IT</v>
          </cell>
          <cell r="J1796">
            <v>19176.16</v>
          </cell>
          <cell r="K1796">
            <v>29156.89</v>
          </cell>
          <cell r="L1796">
            <v>2096.69</v>
          </cell>
        </row>
        <row r="1797">
          <cell r="A1797" t="str">
            <v>O&amp;M</v>
          </cell>
          <cell r="B1797" t="str">
            <v>Weafer Jr,Robert J</v>
          </cell>
          <cell r="C1797">
            <v>21020</v>
          </cell>
          <cell r="D1797" t="str">
            <v>21020</v>
          </cell>
          <cell r="E1797" t="str">
            <v>Fixed Asset Accounting</v>
          </cell>
          <cell r="F1797" t="str">
            <v>CFO</v>
          </cell>
          <cell r="G1797" t="str">
            <v>Fixed Asset Accounting</v>
          </cell>
          <cell r="H1797" t="str">
            <v>120</v>
          </cell>
          <cell r="I1797" t="str">
            <v>LT</v>
          </cell>
          <cell r="J1797">
            <v>498251.47</v>
          </cell>
          <cell r="K1797">
            <v>233636.97</v>
          </cell>
          <cell r="M1797">
            <v>21127.06</v>
          </cell>
        </row>
        <row r="1798">
          <cell r="A1798" t="str">
            <v>O&amp;M</v>
          </cell>
          <cell r="B1798" t="str">
            <v>Weafer Jr,Robert J</v>
          </cell>
          <cell r="C1798">
            <v>21020</v>
          </cell>
          <cell r="D1798" t="str">
            <v>21020</v>
          </cell>
          <cell r="E1798" t="str">
            <v>Fixed Asset Accounting</v>
          </cell>
          <cell r="F1798" t="str">
            <v>CFO</v>
          </cell>
          <cell r="G1798" t="str">
            <v>Fixed Asset Accounting</v>
          </cell>
          <cell r="H1798" t="str">
            <v>120</v>
          </cell>
          <cell r="I1798" t="str">
            <v>MT</v>
          </cell>
          <cell r="K1798">
            <v>49.01</v>
          </cell>
        </row>
        <row r="1799">
          <cell r="A1799" t="str">
            <v>O&amp;M</v>
          </cell>
          <cell r="B1799" t="str">
            <v>Weafer Jr,Robert J</v>
          </cell>
          <cell r="C1799">
            <v>21020</v>
          </cell>
          <cell r="D1799" t="str">
            <v>21020</v>
          </cell>
          <cell r="E1799" t="str">
            <v>Fixed Asset Accounting</v>
          </cell>
          <cell r="F1799" t="str">
            <v>CFO</v>
          </cell>
          <cell r="G1799" t="str">
            <v>Fixed Asset Accounting</v>
          </cell>
          <cell r="H1799" t="str">
            <v>120</v>
          </cell>
          <cell r="I1799" t="str">
            <v>OT</v>
          </cell>
          <cell r="J1799">
            <v>4223.7700000000004</v>
          </cell>
          <cell r="K1799">
            <v>5722.72</v>
          </cell>
          <cell r="L1799">
            <v>0</v>
          </cell>
          <cell r="M1799">
            <v>7827.24</v>
          </cell>
        </row>
        <row r="1800">
          <cell r="A1800" t="str">
            <v>O&amp;M</v>
          </cell>
          <cell r="B1800" t="str">
            <v>Weafer Jr,Robert J</v>
          </cell>
          <cell r="C1800">
            <v>21020</v>
          </cell>
          <cell r="D1800" t="str">
            <v>21020</v>
          </cell>
          <cell r="E1800" t="str">
            <v>Fixed Asset Accounting</v>
          </cell>
          <cell r="F1800" t="str">
            <v>CFO</v>
          </cell>
          <cell r="G1800" t="str">
            <v>Fixed Asset Accounting</v>
          </cell>
          <cell r="H1800" t="str">
            <v>120</v>
          </cell>
          <cell r="I1800" t="str">
            <v>TT</v>
          </cell>
          <cell r="J1800">
            <v>21147.279999999999</v>
          </cell>
          <cell r="K1800">
            <v>8791.5499999999993</v>
          </cell>
        </row>
        <row r="1801">
          <cell r="A1801" t="str">
            <v>O&amp;M</v>
          </cell>
          <cell r="B1801" t="str">
            <v>Anastasia, Donald</v>
          </cell>
          <cell r="C1801">
            <v>21025</v>
          </cell>
          <cell r="D1801" t="str">
            <v>21025</v>
          </cell>
          <cell r="E1801" t="str">
            <v>Billing, Insertion Mailing</v>
          </cell>
          <cell r="F1801" t="str">
            <v>CFO</v>
          </cell>
          <cell r="G1801" t="str">
            <v>Office Services</v>
          </cell>
          <cell r="H1801" t="str">
            <v>120</v>
          </cell>
          <cell r="I1801" t="str">
            <v>BT</v>
          </cell>
          <cell r="J1801">
            <v>118562.95</v>
          </cell>
          <cell r="K1801">
            <v>38909.86</v>
          </cell>
        </row>
        <row r="1802">
          <cell r="A1802" t="str">
            <v>O&amp;M</v>
          </cell>
          <cell r="B1802" t="str">
            <v>Anastasia, Donald</v>
          </cell>
          <cell r="C1802">
            <v>21025</v>
          </cell>
          <cell r="D1802" t="str">
            <v>21025</v>
          </cell>
          <cell r="E1802" t="str">
            <v>Office Services</v>
          </cell>
          <cell r="F1802" t="str">
            <v>CFO</v>
          </cell>
          <cell r="G1802" t="str">
            <v>Office Services</v>
          </cell>
          <cell r="H1802" t="str">
            <v>120</v>
          </cell>
          <cell r="I1802" t="str">
            <v>BT</v>
          </cell>
          <cell r="L1802">
            <v>203.03</v>
          </cell>
        </row>
        <row r="1803">
          <cell r="A1803" t="str">
            <v>CAP</v>
          </cell>
          <cell r="B1803" t="str">
            <v>Anastasia, Donald</v>
          </cell>
          <cell r="C1803">
            <v>21025</v>
          </cell>
          <cell r="D1803" t="str">
            <v>21025</v>
          </cell>
          <cell r="E1803" t="str">
            <v>Office Services</v>
          </cell>
          <cell r="F1803" t="str">
            <v>CFO</v>
          </cell>
          <cell r="G1803" t="str">
            <v>Office Services</v>
          </cell>
          <cell r="H1803" t="str">
            <v>120</v>
          </cell>
          <cell r="I1803" t="str">
            <v>CI</v>
          </cell>
          <cell r="K1803">
            <v>456938.83</v>
          </cell>
        </row>
        <row r="1804">
          <cell r="A1804" t="str">
            <v>O&amp;M</v>
          </cell>
          <cell r="B1804" t="str">
            <v>Anastasia, Donald</v>
          </cell>
          <cell r="C1804">
            <v>21025</v>
          </cell>
          <cell r="D1804" t="str">
            <v>21025</v>
          </cell>
          <cell r="E1804" t="str">
            <v>Billing, Insertion Mailing</v>
          </cell>
          <cell r="F1804" t="str">
            <v>CFO</v>
          </cell>
          <cell r="G1804" t="str">
            <v>Office Services</v>
          </cell>
          <cell r="H1804" t="str">
            <v>120</v>
          </cell>
          <cell r="I1804" t="str">
            <v>IT</v>
          </cell>
          <cell r="J1804">
            <v>357213.52</v>
          </cell>
          <cell r="K1804">
            <v>381811.79</v>
          </cell>
        </row>
        <row r="1805">
          <cell r="A1805" t="str">
            <v>O&amp;M</v>
          </cell>
          <cell r="B1805" t="str">
            <v>Anastasia, Donald</v>
          </cell>
          <cell r="C1805">
            <v>21025</v>
          </cell>
          <cell r="D1805" t="str">
            <v>21025</v>
          </cell>
          <cell r="E1805" t="str">
            <v>Office Services</v>
          </cell>
          <cell r="F1805" t="str">
            <v>CFO</v>
          </cell>
          <cell r="G1805" t="str">
            <v>Office Services</v>
          </cell>
          <cell r="H1805" t="str">
            <v>120</v>
          </cell>
          <cell r="I1805" t="str">
            <v>IT</v>
          </cell>
          <cell r="L1805">
            <v>51120.45</v>
          </cell>
        </row>
        <row r="1806">
          <cell r="A1806" t="str">
            <v>O&amp;M</v>
          </cell>
          <cell r="B1806" t="str">
            <v>Anastasia, Donald</v>
          </cell>
          <cell r="C1806">
            <v>21025</v>
          </cell>
          <cell r="D1806" t="str">
            <v>21025</v>
          </cell>
          <cell r="E1806" t="str">
            <v>Billing, Insertion Mailing</v>
          </cell>
          <cell r="F1806" t="str">
            <v>CFO</v>
          </cell>
          <cell r="G1806" t="str">
            <v>Office Services</v>
          </cell>
          <cell r="H1806" t="str">
            <v>120</v>
          </cell>
          <cell r="I1806" t="str">
            <v>LT</v>
          </cell>
          <cell r="J1806">
            <v>337901.12</v>
          </cell>
          <cell r="K1806">
            <v>111038.44</v>
          </cell>
          <cell r="M1806">
            <v>688</v>
          </cell>
        </row>
        <row r="1807">
          <cell r="A1807" t="str">
            <v>O&amp;M</v>
          </cell>
          <cell r="B1807" t="str">
            <v>Anastasia, Donald</v>
          </cell>
          <cell r="C1807">
            <v>21025</v>
          </cell>
          <cell r="D1807" t="str">
            <v>21025</v>
          </cell>
          <cell r="E1807" t="str">
            <v>Office Services</v>
          </cell>
          <cell r="F1807" t="str">
            <v>CFO</v>
          </cell>
          <cell r="G1807" t="str">
            <v>Office Services</v>
          </cell>
          <cell r="H1807" t="str">
            <v>120</v>
          </cell>
          <cell r="I1807" t="str">
            <v>LT</v>
          </cell>
          <cell r="L1807">
            <v>584.24</v>
          </cell>
          <cell r="M1807">
            <v>3580</v>
          </cell>
        </row>
        <row r="1808">
          <cell r="A1808" t="str">
            <v>O&amp;M</v>
          </cell>
          <cell r="B1808" t="str">
            <v>Anastasia, Donald</v>
          </cell>
          <cell r="C1808">
            <v>21025</v>
          </cell>
          <cell r="D1808" t="str">
            <v>21025</v>
          </cell>
          <cell r="E1808" t="str">
            <v>Billing, Insertion Mailing</v>
          </cell>
          <cell r="F1808" t="str">
            <v>CFO</v>
          </cell>
          <cell r="G1808" t="str">
            <v>Office Services</v>
          </cell>
          <cell r="H1808" t="str">
            <v>120</v>
          </cell>
          <cell r="I1808" t="str">
            <v>MT</v>
          </cell>
          <cell r="J1808">
            <v>13052.24</v>
          </cell>
          <cell r="K1808">
            <v>1167.95</v>
          </cell>
        </row>
        <row r="1809">
          <cell r="A1809" t="str">
            <v>O&amp;M</v>
          </cell>
          <cell r="B1809" t="str">
            <v>Anastasia, Donald</v>
          </cell>
          <cell r="C1809">
            <v>21025</v>
          </cell>
          <cell r="D1809" t="str">
            <v>21025</v>
          </cell>
          <cell r="E1809" t="str">
            <v>Office Services</v>
          </cell>
          <cell r="F1809" t="str">
            <v>CFO</v>
          </cell>
          <cell r="G1809" t="str">
            <v>Office Services</v>
          </cell>
          <cell r="H1809" t="str">
            <v>120</v>
          </cell>
          <cell r="I1809" t="str">
            <v>MT</v>
          </cell>
        </row>
        <row r="1810">
          <cell r="A1810" t="str">
            <v>O&amp;M</v>
          </cell>
          <cell r="B1810" t="str">
            <v>Anastasia, Donald</v>
          </cell>
          <cell r="C1810">
            <v>21025</v>
          </cell>
          <cell r="D1810" t="str">
            <v>21025</v>
          </cell>
          <cell r="E1810" t="str">
            <v>Billing, Insertion Mailing</v>
          </cell>
          <cell r="F1810" t="str">
            <v>CFO</v>
          </cell>
          <cell r="G1810" t="str">
            <v>Office Services</v>
          </cell>
          <cell r="H1810" t="str">
            <v>120</v>
          </cell>
          <cell r="I1810" t="str">
            <v>OT</v>
          </cell>
          <cell r="J1810">
            <v>-141767.22</v>
          </cell>
          <cell r="K1810">
            <v>33422.68</v>
          </cell>
        </row>
        <row r="1811">
          <cell r="A1811" t="str">
            <v>O&amp;M</v>
          </cell>
          <cell r="B1811" t="str">
            <v>Anastasia, Donald</v>
          </cell>
          <cell r="C1811">
            <v>21025</v>
          </cell>
          <cell r="D1811" t="str">
            <v>21025</v>
          </cell>
          <cell r="E1811" t="str">
            <v>Office Services</v>
          </cell>
          <cell r="F1811" t="str">
            <v>CFO</v>
          </cell>
          <cell r="G1811" t="str">
            <v>Office Services</v>
          </cell>
          <cell r="H1811" t="str">
            <v>120</v>
          </cell>
          <cell r="I1811" t="str">
            <v>OT</v>
          </cell>
          <cell r="L1811">
            <v>90434.21</v>
          </cell>
        </row>
        <row r="1812">
          <cell r="A1812" t="str">
            <v>O&amp;M</v>
          </cell>
          <cell r="B1812" t="str">
            <v>Anastasia, Donald</v>
          </cell>
          <cell r="C1812">
            <v>21025</v>
          </cell>
          <cell r="D1812" t="str">
            <v>21025</v>
          </cell>
          <cell r="E1812" t="str">
            <v>Billing, Insertion Mailing</v>
          </cell>
          <cell r="F1812" t="str">
            <v>CFO</v>
          </cell>
          <cell r="G1812" t="str">
            <v>Office Services</v>
          </cell>
          <cell r="H1812" t="str">
            <v>120</v>
          </cell>
          <cell r="I1812" t="str">
            <v>TT</v>
          </cell>
          <cell r="J1812">
            <v>10240.030000000001</v>
          </cell>
          <cell r="K1812">
            <v>7024.4</v>
          </cell>
        </row>
        <row r="1813">
          <cell r="A1813" t="str">
            <v>O&amp;M</v>
          </cell>
          <cell r="B1813" t="str">
            <v>Anastasia, Donald</v>
          </cell>
          <cell r="C1813">
            <v>21025</v>
          </cell>
          <cell r="D1813" t="str">
            <v>21025</v>
          </cell>
          <cell r="E1813" t="str">
            <v>Office Services</v>
          </cell>
          <cell r="F1813" t="str">
            <v>CFO</v>
          </cell>
          <cell r="G1813" t="str">
            <v>Office Services</v>
          </cell>
          <cell r="H1813" t="str">
            <v>120</v>
          </cell>
          <cell r="I1813" t="str">
            <v>TT</v>
          </cell>
          <cell r="L1813">
            <v>366.56</v>
          </cell>
        </row>
        <row r="1814">
          <cell r="A1814" t="str">
            <v>O&amp;M</v>
          </cell>
          <cell r="C1814">
            <v>21030</v>
          </cell>
          <cell r="D1814" t="str">
            <v>21030</v>
          </cell>
          <cell r="E1814" t="str">
            <v>Data Center Operations</v>
          </cell>
          <cell r="H1814" t="str">
            <v>120</v>
          </cell>
          <cell r="I1814" t="str">
            <v>BT</v>
          </cell>
          <cell r="J1814">
            <v>153283.97</v>
          </cell>
          <cell r="K1814">
            <v>36551.550000000003</v>
          </cell>
        </row>
        <row r="1815">
          <cell r="A1815" t="str">
            <v>O&amp;M</v>
          </cell>
          <cell r="C1815">
            <v>21030</v>
          </cell>
          <cell r="D1815" t="str">
            <v>21030</v>
          </cell>
          <cell r="E1815" t="str">
            <v>Data Center Operations</v>
          </cell>
          <cell r="H1815" t="str">
            <v>120</v>
          </cell>
          <cell r="I1815" t="str">
            <v>IT</v>
          </cell>
          <cell r="J1815">
            <v>172618.85</v>
          </cell>
          <cell r="K1815">
            <v>75554.77</v>
          </cell>
          <cell r="M1815">
            <v>11843.38</v>
          </cell>
        </row>
        <row r="1816">
          <cell r="A1816" t="str">
            <v>O&amp;M</v>
          </cell>
          <cell r="C1816">
            <v>21030</v>
          </cell>
          <cell r="D1816" t="str">
            <v>21030</v>
          </cell>
          <cell r="E1816" t="str">
            <v>OLD Office Services</v>
          </cell>
          <cell r="H1816" t="str">
            <v>120</v>
          </cell>
          <cell r="I1816" t="str">
            <v>IT</v>
          </cell>
          <cell r="L1816">
            <v>0</v>
          </cell>
        </row>
        <row r="1817">
          <cell r="A1817" t="str">
            <v>O&amp;M</v>
          </cell>
          <cell r="C1817">
            <v>21030</v>
          </cell>
          <cell r="D1817" t="str">
            <v>21030</v>
          </cell>
          <cell r="E1817" t="str">
            <v>Data Center Operations</v>
          </cell>
          <cell r="H1817" t="str">
            <v>120</v>
          </cell>
          <cell r="I1817" t="str">
            <v>LT</v>
          </cell>
          <cell r="J1817">
            <v>449236.09</v>
          </cell>
          <cell r="K1817">
            <v>107084.77</v>
          </cell>
          <cell r="M1817">
            <v>19930.66</v>
          </cell>
        </row>
        <row r="1818">
          <cell r="A1818" t="str">
            <v>O&amp;M</v>
          </cell>
          <cell r="C1818">
            <v>21030</v>
          </cell>
          <cell r="D1818" t="str">
            <v>21030</v>
          </cell>
          <cell r="E1818" t="str">
            <v>Data Center Operations</v>
          </cell>
          <cell r="H1818" t="str">
            <v>120</v>
          </cell>
          <cell r="I1818" t="str">
            <v>MT</v>
          </cell>
          <cell r="J1818">
            <v>0</v>
          </cell>
        </row>
        <row r="1819">
          <cell r="A1819" t="str">
            <v>O&amp;M</v>
          </cell>
          <cell r="C1819">
            <v>21030</v>
          </cell>
          <cell r="D1819" t="str">
            <v>21030</v>
          </cell>
          <cell r="E1819" t="str">
            <v>Data Center Operations</v>
          </cell>
          <cell r="H1819" t="str">
            <v>120</v>
          </cell>
          <cell r="I1819" t="str">
            <v>OT</v>
          </cell>
          <cell r="J1819">
            <v>63177.14</v>
          </cell>
          <cell r="K1819">
            <v>24117.200000000001</v>
          </cell>
          <cell r="M1819">
            <v>-5300</v>
          </cell>
        </row>
        <row r="1820">
          <cell r="A1820" t="str">
            <v>O&amp;M</v>
          </cell>
          <cell r="C1820">
            <v>21030</v>
          </cell>
          <cell r="D1820" t="str">
            <v>21030</v>
          </cell>
          <cell r="E1820" t="str">
            <v>Data Center Operations</v>
          </cell>
          <cell r="H1820" t="str">
            <v>120</v>
          </cell>
          <cell r="I1820" t="str">
            <v>TT</v>
          </cell>
          <cell r="J1820">
            <v>38322.36</v>
          </cell>
          <cell r="K1820">
            <v>7663.89</v>
          </cell>
        </row>
        <row r="1821">
          <cell r="A1821" t="str">
            <v>O&amp;M</v>
          </cell>
          <cell r="C1821">
            <v>21050</v>
          </cell>
          <cell r="D1821" t="str">
            <v>21050</v>
          </cell>
          <cell r="E1821" t="str">
            <v>B8 - CUSTOMER CARE SECTION</v>
          </cell>
          <cell r="H1821" t="str">
            <v>120</v>
          </cell>
          <cell r="I1821" t="str">
            <v>BT</v>
          </cell>
          <cell r="J1821">
            <v>34066.18</v>
          </cell>
          <cell r="K1821">
            <v>6281.55</v>
          </cell>
          <cell r="L1821">
            <v>-4078.88</v>
          </cell>
        </row>
        <row r="1822">
          <cell r="A1822" t="str">
            <v>O&amp;M</v>
          </cell>
          <cell r="C1822">
            <v>21050</v>
          </cell>
          <cell r="D1822" t="str">
            <v>21050</v>
          </cell>
          <cell r="E1822" t="str">
            <v>B8 - CUSTOMER CARE SECTION</v>
          </cell>
          <cell r="H1822" t="str">
            <v>120</v>
          </cell>
          <cell r="I1822" t="str">
            <v>IT</v>
          </cell>
          <cell r="J1822">
            <v>11789.18</v>
          </cell>
          <cell r="K1822">
            <v>4557.62</v>
          </cell>
          <cell r="L1822">
            <v>-2111.04</v>
          </cell>
          <cell r="M1822">
            <v>96.52</v>
          </cell>
        </row>
        <row r="1823">
          <cell r="A1823" t="str">
            <v>O&amp;M</v>
          </cell>
          <cell r="C1823">
            <v>21050</v>
          </cell>
          <cell r="D1823" t="str">
            <v>21050</v>
          </cell>
          <cell r="E1823" t="str">
            <v>B8 - CUSTOMER CARE SECTION</v>
          </cell>
          <cell r="H1823" t="str">
            <v>120</v>
          </cell>
          <cell r="I1823" t="str">
            <v>LT</v>
          </cell>
          <cell r="J1823">
            <v>39241.17</v>
          </cell>
          <cell r="K1823">
            <v>17948.5</v>
          </cell>
          <cell r="L1823">
            <v>-11488.25</v>
          </cell>
          <cell r="M1823">
            <v>7871.02</v>
          </cell>
        </row>
        <row r="1824">
          <cell r="A1824" t="str">
            <v>O&amp;M</v>
          </cell>
          <cell r="C1824">
            <v>21050</v>
          </cell>
          <cell r="D1824" t="str">
            <v>21050</v>
          </cell>
          <cell r="E1824" t="str">
            <v>B8 - CUSTOMER CARE SECTION</v>
          </cell>
          <cell r="H1824" t="str">
            <v>120</v>
          </cell>
          <cell r="I1824" t="str">
            <v>OT</v>
          </cell>
          <cell r="J1824">
            <v>5785.03</v>
          </cell>
          <cell r="K1824">
            <v>4925.41</v>
          </cell>
          <cell r="L1824">
            <v>122.43</v>
          </cell>
        </row>
        <row r="1825">
          <cell r="A1825" t="str">
            <v>O&amp;M</v>
          </cell>
          <cell r="C1825">
            <v>21050</v>
          </cell>
          <cell r="D1825" t="str">
            <v>21050</v>
          </cell>
          <cell r="E1825" t="str">
            <v>B8 - CUSTOMER CARE SECTION</v>
          </cell>
          <cell r="H1825" t="str">
            <v>120</v>
          </cell>
          <cell r="I1825" t="str">
            <v>TT</v>
          </cell>
          <cell r="J1825">
            <v>236.9</v>
          </cell>
          <cell r="M1825">
            <v>2033.17</v>
          </cell>
        </row>
        <row r="1826">
          <cell r="A1826" t="str">
            <v>O&amp;M</v>
          </cell>
          <cell r="C1826">
            <v>21055</v>
          </cell>
          <cell r="D1826" t="str">
            <v>21055</v>
          </cell>
          <cell r="E1826" t="str">
            <v>Q3 - BUSINESS CONSULTING</v>
          </cell>
          <cell r="H1826" t="str">
            <v>120</v>
          </cell>
          <cell r="I1826" t="str">
            <v>BT</v>
          </cell>
          <cell r="J1826">
            <v>61.12</v>
          </cell>
          <cell r="K1826">
            <v>2546.87</v>
          </cell>
          <cell r="M1826">
            <v>1935.75</v>
          </cell>
        </row>
        <row r="1827">
          <cell r="A1827" t="str">
            <v>O&amp;M</v>
          </cell>
          <cell r="C1827">
            <v>21055</v>
          </cell>
          <cell r="D1827" t="str">
            <v>21055</v>
          </cell>
          <cell r="E1827" t="str">
            <v>Q3 - BUSINESS CONSULTING</v>
          </cell>
          <cell r="H1827" t="str">
            <v>120</v>
          </cell>
          <cell r="I1827" t="str">
            <v>IT</v>
          </cell>
          <cell r="J1827">
            <v>31033.7</v>
          </cell>
          <cell r="K1827">
            <v>2128.06</v>
          </cell>
          <cell r="M1827">
            <v>56976.65</v>
          </cell>
        </row>
        <row r="1828">
          <cell r="A1828" t="str">
            <v>O&amp;M</v>
          </cell>
          <cell r="C1828">
            <v>21055</v>
          </cell>
          <cell r="D1828" t="str">
            <v>21055</v>
          </cell>
          <cell r="E1828" t="str">
            <v>Q3 - BUSINESS CONSULTING</v>
          </cell>
          <cell r="H1828" t="str">
            <v>120</v>
          </cell>
          <cell r="I1828" t="str">
            <v>LT</v>
          </cell>
          <cell r="J1828">
            <v>10348.01</v>
          </cell>
          <cell r="K1828">
            <v>7591.24</v>
          </cell>
        </row>
        <row r="1829">
          <cell r="A1829" t="str">
            <v>O&amp;M</v>
          </cell>
          <cell r="C1829">
            <v>21055</v>
          </cell>
          <cell r="D1829" t="str">
            <v>21055</v>
          </cell>
          <cell r="E1829" t="str">
            <v>Q3 - BUSINESS CONSULTING</v>
          </cell>
          <cell r="H1829" t="str">
            <v>120</v>
          </cell>
          <cell r="I1829" t="str">
            <v>OT</v>
          </cell>
          <cell r="J1829">
            <v>-28748.23</v>
          </cell>
        </row>
        <row r="1830">
          <cell r="A1830" t="str">
            <v>O&amp;M</v>
          </cell>
          <cell r="C1830">
            <v>21055</v>
          </cell>
          <cell r="D1830" t="str">
            <v>21055</v>
          </cell>
          <cell r="E1830" t="str">
            <v>Q3 - BUSINESS CONSULTING</v>
          </cell>
          <cell r="H1830" t="str">
            <v>120</v>
          </cell>
          <cell r="I1830" t="str">
            <v>TT</v>
          </cell>
          <cell r="J1830">
            <v>40.229999999999997</v>
          </cell>
        </row>
        <row r="1831">
          <cell r="A1831" t="str">
            <v>O&amp;M</v>
          </cell>
          <cell r="C1831">
            <v>21060</v>
          </cell>
          <cell r="D1831" t="str">
            <v>21060</v>
          </cell>
          <cell r="E1831" t="str">
            <v>Q4 - Business Management Dept</v>
          </cell>
          <cell r="H1831" t="str">
            <v>120</v>
          </cell>
          <cell r="I1831" t="str">
            <v>BT</v>
          </cell>
          <cell r="J1831">
            <v>0.21</v>
          </cell>
        </row>
        <row r="1832">
          <cell r="A1832" t="str">
            <v>O&amp;M</v>
          </cell>
          <cell r="C1832">
            <v>21060</v>
          </cell>
          <cell r="D1832" t="str">
            <v>21060</v>
          </cell>
          <cell r="E1832" t="str">
            <v>Q4 - Business Management Dept</v>
          </cell>
          <cell r="H1832" t="str">
            <v>120</v>
          </cell>
          <cell r="I1832" t="str">
            <v>IT</v>
          </cell>
          <cell r="J1832">
            <v>116.16</v>
          </cell>
          <cell r="K1832">
            <v>0</v>
          </cell>
        </row>
        <row r="1833">
          <cell r="A1833" t="str">
            <v>O&amp;M</v>
          </cell>
          <cell r="C1833">
            <v>21060</v>
          </cell>
          <cell r="D1833" t="str">
            <v>21060</v>
          </cell>
          <cell r="E1833" t="str">
            <v>Q4 - Business Management Dept</v>
          </cell>
          <cell r="H1833" t="str">
            <v>120</v>
          </cell>
          <cell r="I1833" t="str">
            <v>LT</v>
          </cell>
          <cell r="J1833">
            <v>0.96</v>
          </cell>
        </row>
        <row r="1834">
          <cell r="A1834" t="str">
            <v>O&amp;M</v>
          </cell>
          <cell r="C1834">
            <v>21060</v>
          </cell>
          <cell r="D1834" t="str">
            <v>21060</v>
          </cell>
          <cell r="E1834" t="str">
            <v>Q4 - Business Management Dept</v>
          </cell>
          <cell r="H1834" t="str">
            <v>120</v>
          </cell>
          <cell r="I1834" t="str">
            <v>OT</v>
          </cell>
          <cell r="J1834">
            <v>0.16</v>
          </cell>
        </row>
        <row r="1835">
          <cell r="A1835" t="str">
            <v>O&amp;M</v>
          </cell>
          <cell r="B1835" t="str">
            <v>Gianturco, Nicholas D</v>
          </cell>
          <cell r="C1835">
            <v>21065</v>
          </cell>
          <cell r="D1835" t="str">
            <v>21065</v>
          </cell>
          <cell r="E1835" t="str">
            <v>Corp Security, Rev Protection, Claims Director</v>
          </cell>
          <cell r="F1835" t="str">
            <v>Human Resources</v>
          </cell>
          <cell r="G1835" t="str">
            <v>Corporate Security &amp; Revenue Protection</v>
          </cell>
          <cell r="H1835" t="str">
            <v>120</v>
          </cell>
          <cell r="I1835" t="str">
            <v>BT</v>
          </cell>
          <cell r="J1835">
            <v>5915.94</v>
          </cell>
          <cell r="M1835">
            <v>2420.8000000000002</v>
          </cell>
        </row>
        <row r="1836">
          <cell r="A1836" t="str">
            <v>O&amp;M</v>
          </cell>
          <cell r="B1836" t="str">
            <v>Gianturco, Nicholas D</v>
          </cell>
          <cell r="C1836">
            <v>21065</v>
          </cell>
          <cell r="D1836" t="str">
            <v>21065</v>
          </cell>
          <cell r="E1836" t="str">
            <v>Corp Security, Rev Protection, Claims Director</v>
          </cell>
          <cell r="F1836" t="str">
            <v>Human Resources</v>
          </cell>
          <cell r="G1836" t="str">
            <v>Corporate Security &amp; Revenue Protection</v>
          </cell>
          <cell r="H1836" t="str">
            <v>120</v>
          </cell>
          <cell r="I1836" t="str">
            <v>IT</v>
          </cell>
          <cell r="J1836">
            <v>-2270.62</v>
          </cell>
          <cell r="K1836">
            <v>5360.22</v>
          </cell>
          <cell r="M1836">
            <v>16240</v>
          </cell>
        </row>
        <row r="1837">
          <cell r="A1837" t="str">
            <v>O&amp;M</v>
          </cell>
          <cell r="B1837" t="str">
            <v>Gianturco, Nicholas D</v>
          </cell>
          <cell r="C1837">
            <v>21065</v>
          </cell>
          <cell r="D1837" t="str">
            <v>21065</v>
          </cell>
          <cell r="E1837" t="str">
            <v>Corp Security, Rev Protection, Claims Director</v>
          </cell>
          <cell r="F1837" t="str">
            <v>Human Resources</v>
          </cell>
          <cell r="G1837" t="str">
            <v>Corporate Security &amp; Revenue Protection</v>
          </cell>
          <cell r="H1837" t="str">
            <v>120</v>
          </cell>
          <cell r="I1837" t="str">
            <v>LT</v>
          </cell>
          <cell r="J1837">
            <v>29277.16</v>
          </cell>
        </row>
        <row r="1838">
          <cell r="A1838" t="str">
            <v>O&amp;M</v>
          </cell>
          <cell r="B1838" t="str">
            <v>Gianturco, Nicholas D</v>
          </cell>
          <cell r="C1838">
            <v>21065</v>
          </cell>
          <cell r="D1838" t="str">
            <v>21065</v>
          </cell>
          <cell r="E1838" t="str">
            <v>Corp Security, Rev Protection, Claims Director</v>
          </cell>
          <cell r="F1838" t="str">
            <v>Human Resources</v>
          </cell>
          <cell r="G1838" t="str">
            <v>Corporate Security &amp; Revenue Protection</v>
          </cell>
          <cell r="H1838" t="str">
            <v>120</v>
          </cell>
          <cell r="I1838" t="str">
            <v>MT</v>
          </cell>
          <cell r="J1838">
            <v>0</v>
          </cell>
        </row>
        <row r="1839">
          <cell r="A1839" t="str">
            <v>O&amp;M</v>
          </cell>
          <cell r="B1839" t="str">
            <v>Gianturco, Nicholas D</v>
          </cell>
          <cell r="C1839">
            <v>21065</v>
          </cell>
          <cell r="D1839" t="str">
            <v>21065</v>
          </cell>
          <cell r="E1839" t="str">
            <v>Corp Security, Rev Protection, Claims Director</v>
          </cell>
          <cell r="F1839" t="str">
            <v>Human Resources</v>
          </cell>
          <cell r="G1839" t="str">
            <v>Corporate Security &amp; Revenue Protection</v>
          </cell>
          <cell r="H1839" t="str">
            <v>120</v>
          </cell>
          <cell r="I1839" t="str">
            <v>OT</v>
          </cell>
          <cell r="J1839">
            <v>25517.72</v>
          </cell>
          <cell r="K1839">
            <v>35746.959999999999</v>
          </cell>
          <cell r="L1839">
            <v>-1085.83</v>
          </cell>
          <cell r="M1839">
            <v>2976</v>
          </cell>
        </row>
        <row r="1840">
          <cell r="A1840" t="str">
            <v>O&amp;M</v>
          </cell>
          <cell r="B1840" t="str">
            <v>Anastasia, Donald</v>
          </cell>
          <cell r="C1840">
            <v>21070</v>
          </cell>
          <cell r="D1840" t="str">
            <v>21070</v>
          </cell>
          <cell r="E1840" t="str">
            <v>Risk Administration</v>
          </cell>
          <cell r="F1840" t="str">
            <v>CFO</v>
          </cell>
          <cell r="G1840" t="str">
            <v>Claims</v>
          </cell>
          <cell r="H1840" t="str">
            <v>120</v>
          </cell>
          <cell r="I1840" t="str">
            <v>BT</v>
          </cell>
          <cell r="J1840">
            <v>24817.86</v>
          </cell>
          <cell r="K1840">
            <v>1403.58</v>
          </cell>
        </row>
        <row r="1841">
          <cell r="A1841" t="str">
            <v>O&amp;M</v>
          </cell>
          <cell r="B1841" t="str">
            <v>Anastasia, Donald</v>
          </cell>
          <cell r="C1841">
            <v>21070</v>
          </cell>
          <cell r="D1841" t="str">
            <v>21070</v>
          </cell>
          <cell r="E1841" t="str">
            <v>Claims</v>
          </cell>
          <cell r="F1841" t="str">
            <v>CFO</v>
          </cell>
          <cell r="G1841" t="str">
            <v>Claims</v>
          </cell>
          <cell r="H1841" t="str">
            <v>120</v>
          </cell>
          <cell r="I1841" t="str">
            <v>IT</v>
          </cell>
          <cell r="L1841">
            <v>29082.89</v>
          </cell>
          <cell r="M1841">
            <v>34.340000000000003</v>
          </cell>
        </row>
        <row r="1842">
          <cell r="A1842" t="str">
            <v>O&amp;M</v>
          </cell>
          <cell r="B1842" t="str">
            <v>Anastasia, Donald</v>
          </cell>
          <cell r="C1842">
            <v>21070</v>
          </cell>
          <cell r="D1842" t="str">
            <v>21070</v>
          </cell>
          <cell r="E1842" t="str">
            <v>Risk Administration</v>
          </cell>
          <cell r="F1842" t="str">
            <v>CFO</v>
          </cell>
          <cell r="G1842" t="str">
            <v>Claims</v>
          </cell>
          <cell r="H1842" t="str">
            <v>120</v>
          </cell>
          <cell r="I1842" t="str">
            <v>IT</v>
          </cell>
          <cell r="J1842">
            <v>2609362.9700000002</v>
          </cell>
          <cell r="K1842">
            <v>2728521.24</v>
          </cell>
          <cell r="M1842">
            <v>29584.55</v>
          </cell>
        </row>
        <row r="1843">
          <cell r="A1843" t="str">
            <v>O&amp;M</v>
          </cell>
          <cell r="B1843" t="str">
            <v>Anastasia, Donald</v>
          </cell>
          <cell r="C1843">
            <v>21070</v>
          </cell>
          <cell r="D1843" t="str">
            <v>21070</v>
          </cell>
          <cell r="E1843" t="str">
            <v>Risk Administration</v>
          </cell>
          <cell r="F1843" t="str">
            <v>CFO</v>
          </cell>
          <cell r="G1843" t="str">
            <v>Claims</v>
          </cell>
          <cell r="H1843" t="str">
            <v>120</v>
          </cell>
          <cell r="I1843" t="str">
            <v>LT</v>
          </cell>
          <cell r="J1843">
            <v>76645.89</v>
          </cell>
          <cell r="K1843">
            <v>4010.21</v>
          </cell>
        </row>
        <row r="1844">
          <cell r="A1844" t="str">
            <v>O&amp;M</v>
          </cell>
          <cell r="B1844" t="str">
            <v>Anastasia, Donald</v>
          </cell>
          <cell r="C1844">
            <v>21070</v>
          </cell>
          <cell r="D1844" t="str">
            <v>21070</v>
          </cell>
          <cell r="E1844" t="str">
            <v>Claims</v>
          </cell>
          <cell r="F1844" t="str">
            <v>CFO</v>
          </cell>
          <cell r="G1844" t="str">
            <v>Claims</v>
          </cell>
          <cell r="H1844" t="str">
            <v>120</v>
          </cell>
          <cell r="I1844" t="str">
            <v>MT</v>
          </cell>
        </row>
        <row r="1845">
          <cell r="A1845" t="str">
            <v>O&amp;M</v>
          </cell>
          <cell r="B1845" t="str">
            <v>Anastasia, Donald</v>
          </cell>
          <cell r="C1845">
            <v>21070</v>
          </cell>
          <cell r="D1845" t="str">
            <v>21070</v>
          </cell>
          <cell r="E1845" t="str">
            <v>Risk Administration</v>
          </cell>
          <cell r="F1845" t="str">
            <v>CFO</v>
          </cell>
          <cell r="G1845" t="str">
            <v>Claims</v>
          </cell>
          <cell r="H1845" t="str">
            <v>120</v>
          </cell>
          <cell r="I1845" t="str">
            <v>MT</v>
          </cell>
          <cell r="J1845">
            <v>0</v>
          </cell>
          <cell r="K1845">
            <v>12.25</v>
          </cell>
        </row>
        <row r="1846">
          <cell r="A1846" t="str">
            <v>O&amp;M</v>
          </cell>
          <cell r="B1846" t="str">
            <v>Anastasia, Donald</v>
          </cell>
          <cell r="C1846">
            <v>21070</v>
          </cell>
          <cell r="D1846" t="str">
            <v>21070</v>
          </cell>
          <cell r="E1846" t="str">
            <v>Claims</v>
          </cell>
          <cell r="F1846" t="str">
            <v>CFO</v>
          </cell>
          <cell r="G1846" t="str">
            <v>Claims</v>
          </cell>
          <cell r="H1846" t="str">
            <v>120</v>
          </cell>
          <cell r="I1846" t="str">
            <v>OT</v>
          </cell>
          <cell r="L1846">
            <v>402354.54</v>
          </cell>
          <cell r="M1846">
            <v>599.76</v>
          </cell>
        </row>
        <row r="1847">
          <cell r="A1847" t="str">
            <v>O&amp;M</v>
          </cell>
          <cell r="B1847" t="str">
            <v>Anastasia, Donald</v>
          </cell>
          <cell r="C1847">
            <v>21070</v>
          </cell>
          <cell r="D1847" t="str">
            <v>21070</v>
          </cell>
          <cell r="E1847" t="str">
            <v>Risk Administration</v>
          </cell>
          <cell r="F1847" t="str">
            <v>CFO</v>
          </cell>
          <cell r="G1847" t="str">
            <v>Claims</v>
          </cell>
          <cell r="H1847" t="str">
            <v>120</v>
          </cell>
          <cell r="I1847" t="str">
            <v>OT</v>
          </cell>
          <cell r="J1847">
            <v>0</v>
          </cell>
          <cell r="K1847">
            <v>212221.19</v>
          </cell>
        </row>
        <row r="1848">
          <cell r="A1848" t="str">
            <v>O&amp;M</v>
          </cell>
          <cell r="B1848" t="str">
            <v>Anastasia, Donald</v>
          </cell>
          <cell r="C1848">
            <v>21070</v>
          </cell>
          <cell r="D1848" t="str">
            <v>21070</v>
          </cell>
          <cell r="E1848" t="str">
            <v>Risk Administration</v>
          </cell>
          <cell r="F1848" t="str">
            <v>CFO</v>
          </cell>
          <cell r="G1848" t="str">
            <v>Claims</v>
          </cell>
          <cell r="H1848" t="str">
            <v>120</v>
          </cell>
          <cell r="I1848" t="str">
            <v>TT</v>
          </cell>
          <cell r="J1848">
            <v>39</v>
          </cell>
          <cell r="M1848">
            <v>14480.75</v>
          </cell>
        </row>
        <row r="1849">
          <cell r="A1849" t="str">
            <v>O&amp;M</v>
          </cell>
          <cell r="B1849" t="str">
            <v>Gianturco, Nicholas D</v>
          </cell>
          <cell r="C1849">
            <v>21075</v>
          </cell>
          <cell r="D1849" t="str">
            <v>21075</v>
          </cell>
          <cell r="E1849" t="str">
            <v>Corporate Security</v>
          </cell>
          <cell r="F1849" t="str">
            <v>Human Resources</v>
          </cell>
          <cell r="G1849" t="str">
            <v>Corporate Security</v>
          </cell>
          <cell r="H1849" t="str">
            <v>120</v>
          </cell>
          <cell r="I1849" t="str">
            <v>BT</v>
          </cell>
          <cell r="J1849">
            <v>60469.89</v>
          </cell>
          <cell r="K1849">
            <v>3317.01</v>
          </cell>
          <cell r="M1849">
            <v>0</v>
          </cell>
        </row>
        <row r="1850">
          <cell r="A1850" t="str">
            <v>CAP</v>
          </cell>
          <cell r="B1850" t="str">
            <v>Gianturco, Nicholas D</v>
          </cell>
          <cell r="C1850">
            <v>21075</v>
          </cell>
          <cell r="D1850" t="str">
            <v>21075</v>
          </cell>
          <cell r="E1850" t="str">
            <v>Corporate Security</v>
          </cell>
          <cell r="F1850" t="str">
            <v>Human Resources</v>
          </cell>
          <cell r="G1850" t="str">
            <v>Corporate Security</v>
          </cell>
          <cell r="H1850" t="str">
            <v>120</v>
          </cell>
          <cell r="I1850" t="str">
            <v>CI</v>
          </cell>
          <cell r="K1850">
            <v>20059.150000000001</v>
          </cell>
          <cell r="L1850">
            <v>81170.83</v>
          </cell>
        </row>
        <row r="1851">
          <cell r="A1851" t="str">
            <v>O&amp;M</v>
          </cell>
          <cell r="B1851" t="str">
            <v>Gianturco, Nicholas D</v>
          </cell>
          <cell r="C1851">
            <v>21075</v>
          </cell>
          <cell r="D1851" t="str">
            <v>21075</v>
          </cell>
          <cell r="E1851" t="str">
            <v>Corporate Security</v>
          </cell>
          <cell r="F1851" t="str">
            <v>Human Resources</v>
          </cell>
          <cell r="G1851" t="str">
            <v>Corporate Security</v>
          </cell>
          <cell r="H1851" t="str">
            <v>120</v>
          </cell>
          <cell r="I1851" t="str">
            <v>IT</v>
          </cell>
          <cell r="J1851">
            <v>27439.23</v>
          </cell>
          <cell r="K1851">
            <v>3692.7</v>
          </cell>
          <cell r="L1851">
            <v>4707.41</v>
          </cell>
        </row>
        <row r="1852">
          <cell r="A1852" t="str">
            <v>O&amp;M</v>
          </cell>
          <cell r="B1852" t="str">
            <v>Gianturco, Nicholas D</v>
          </cell>
          <cell r="C1852">
            <v>21075</v>
          </cell>
          <cell r="D1852" t="str">
            <v>21075</v>
          </cell>
          <cell r="E1852" t="str">
            <v>Corporate Security</v>
          </cell>
          <cell r="F1852" t="str">
            <v>Human Resources</v>
          </cell>
          <cell r="G1852" t="str">
            <v>Corporate Security</v>
          </cell>
          <cell r="H1852" t="str">
            <v>120</v>
          </cell>
          <cell r="I1852" t="str">
            <v>LT</v>
          </cell>
          <cell r="J1852">
            <v>207879.3</v>
          </cell>
          <cell r="K1852">
            <v>9477.51</v>
          </cell>
        </row>
        <row r="1853">
          <cell r="A1853" t="str">
            <v>O&amp;M</v>
          </cell>
          <cell r="B1853" t="str">
            <v>Gianturco, Nicholas D</v>
          </cell>
          <cell r="C1853">
            <v>21075</v>
          </cell>
          <cell r="D1853" t="str">
            <v>21075</v>
          </cell>
          <cell r="E1853" t="str">
            <v>Corporate Security</v>
          </cell>
          <cell r="F1853" t="str">
            <v>Human Resources</v>
          </cell>
          <cell r="G1853" t="str">
            <v>Corporate Security</v>
          </cell>
          <cell r="H1853" t="str">
            <v>120</v>
          </cell>
          <cell r="I1853" t="str">
            <v>MT</v>
          </cell>
          <cell r="J1853">
            <v>0</v>
          </cell>
          <cell r="L1853">
            <v>6.82</v>
          </cell>
        </row>
        <row r="1854">
          <cell r="A1854" t="str">
            <v>O&amp;M</v>
          </cell>
          <cell r="B1854" t="str">
            <v>Gianturco, Nicholas D</v>
          </cell>
          <cell r="C1854">
            <v>21075</v>
          </cell>
          <cell r="D1854" t="str">
            <v>21075</v>
          </cell>
          <cell r="E1854" t="str">
            <v>Corporate Security</v>
          </cell>
          <cell r="F1854" t="str">
            <v>Human Resources</v>
          </cell>
          <cell r="G1854" t="str">
            <v>Corporate Security</v>
          </cell>
          <cell r="H1854" t="str">
            <v>120</v>
          </cell>
          <cell r="I1854" t="str">
            <v>OT</v>
          </cell>
          <cell r="J1854">
            <v>24645.39</v>
          </cell>
          <cell r="K1854">
            <v>13002.4</v>
          </cell>
          <cell r="L1854">
            <v>18415.509999999998</v>
          </cell>
          <cell r="M1854">
            <v>9154.98</v>
          </cell>
        </row>
        <row r="1855">
          <cell r="A1855" t="str">
            <v>O&amp;M</v>
          </cell>
          <cell r="B1855" t="str">
            <v>Simas, Antonio A</v>
          </cell>
          <cell r="C1855">
            <v>21080</v>
          </cell>
          <cell r="D1855" t="str">
            <v>21080</v>
          </cell>
          <cell r="E1855" t="str">
            <v>Revenue Protection</v>
          </cell>
          <cell r="F1855" t="str">
            <v>Customer Care</v>
          </cell>
          <cell r="G1855" t="str">
            <v>Revenue Protection</v>
          </cell>
          <cell r="H1855" t="str">
            <v>120</v>
          </cell>
          <cell r="I1855" t="str">
            <v>BT</v>
          </cell>
          <cell r="J1855">
            <v>85945.73</v>
          </cell>
          <cell r="K1855">
            <v>3222.2</v>
          </cell>
        </row>
        <row r="1856">
          <cell r="A1856" t="str">
            <v>O&amp;M</v>
          </cell>
          <cell r="B1856" t="str">
            <v>Simas, Antonio A</v>
          </cell>
          <cell r="C1856">
            <v>21080</v>
          </cell>
          <cell r="D1856" t="str">
            <v>21080</v>
          </cell>
          <cell r="E1856" t="str">
            <v>Revenue Protection</v>
          </cell>
          <cell r="F1856" t="str">
            <v>Customer Care</v>
          </cell>
          <cell r="G1856" t="str">
            <v>Revenue Protection</v>
          </cell>
          <cell r="H1856" t="str">
            <v>120</v>
          </cell>
          <cell r="I1856" t="str">
            <v>IT</v>
          </cell>
          <cell r="J1856">
            <v>14834.23</v>
          </cell>
          <cell r="K1856">
            <v>1551.9</v>
          </cell>
          <cell r="L1856">
            <v>6239.33</v>
          </cell>
        </row>
        <row r="1857">
          <cell r="A1857" t="str">
            <v>O&amp;M</v>
          </cell>
          <cell r="B1857" t="str">
            <v>Simas, Antonio A</v>
          </cell>
          <cell r="C1857">
            <v>21080</v>
          </cell>
          <cell r="D1857" t="str">
            <v>21080</v>
          </cell>
          <cell r="E1857" t="str">
            <v>Revenue Protection</v>
          </cell>
          <cell r="F1857" t="str">
            <v>Customer Care</v>
          </cell>
          <cell r="G1857" t="str">
            <v>Revenue Protection</v>
          </cell>
          <cell r="H1857" t="str">
            <v>120</v>
          </cell>
          <cell r="I1857" t="str">
            <v>LT</v>
          </cell>
          <cell r="J1857">
            <v>343092.41</v>
          </cell>
          <cell r="K1857">
            <v>9206.32</v>
          </cell>
        </row>
        <row r="1858">
          <cell r="A1858" t="str">
            <v>O&amp;M</v>
          </cell>
          <cell r="B1858" t="str">
            <v>Simas, Antonio A</v>
          </cell>
          <cell r="C1858">
            <v>21080</v>
          </cell>
          <cell r="D1858" t="str">
            <v>21080</v>
          </cell>
          <cell r="E1858" t="str">
            <v>Revenue Protection</v>
          </cell>
          <cell r="F1858" t="str">
            <v>Customer Care</v>
          </cell>
          <cell r="G1858" t="str">
            <v>Revenue Protection</v>
          </cell>
          <cell r="H1858" t="str">
            <v>120</v>
          </cell>
          <cell r="I1858" t="str">
            <v>MT</v>
          </cell>
          <cell r="J1858">
            <v>136.55000000000001</v>
          </cell>
          <cell r="K1858">
            <v>3595.3</v>
          </cell>
        </row>
        <row r="1859">
          <cell r="A1859" t="str">
            <v>O&amp;M</v>
          </cell>
          <cell r="B1859" t="str">
            <v>Simas, Antonio A</v>
          </cell>
          <cell r="C1859">
            <v>21080</v>
          </cell>
          <cell r="D1859" t="str">
            <v>21080</v>
          </cell>
          <cell r="E1859" t="str">
            <v>Revenue Protection</v>
          </cell>
          <cell r="F1859" t="str">
            <v>Customer Care</v>
          </cell>
          <cell r="G1859" t="str">
            <v>Revenue Protection</v>
          </cell>
          <cell r="H1859" t="str">
            <v>120</v>
          </cell>
          <cell r="I1859" t="str">
            <v>OT</v>
          </cell>
          <cell r="J1859">
            <v>1819.97</v>
          </cell>
          <cell r="K1859">
            <v>7798.09</v>
          </cell>
          <cell r="L1859">
            <v>9954.11</v>
          </cell>
        </row>
        <row r="1860">
          <cell r="A1860" t="str">
            <v>O&amp;M</v>
          </cell>
          <cell r="C1860">
            <v>21100</v>
          </cell>
          <cell r="D1860" t="str">
            <v>21100</v>
          </cell>
          <cell r="E1860" t="str">
            <v>6A - CONSUMER AFFAIRS</v>
          </cell>
          <cell r="H1860" t="str">
            <v>120</v>
          </cell>
          <cell r="I1860" t="str">
            <v>BT</v>
          </cell>
          <cell r="J1860">
            <v>84</v>
          </cell>
        </row>
        <row r="1861">
          <cell r="A1861" t="str">
            <v>O&amp;M</v>
          </cell>
          <cell r="C1861">
            <v>21100</v>
          </cell>
          <cell r="D1861" t="str">
            <v>21100</v>
          </cell>
          <cell r="E1861" t="str">
            <v>6A - CONSUMER AFFAIRS</v>
          </cell>
          <cell r="H1861" t="str">
            <v>120</v>
          </cell>
          <cell r="I1861" t="str">
            <v>LT</v>
          </cell>
          <cell r="J1861">
            <v>119.02</v>
          </cell>
        </row>
        <row r="1862">
          <cell r="A1862" t="str">
            <v>O&amp;M</v>
          </cell>
          <cell r="B1862" t="str">
            <v>OLD Meter Cost Areas</v>
          </cell>
          <cell r="C1862">
            <v>21105</v>
          </cell>
          <cell r="D1862" t="str">
            <v>21105</v>
          </cell>
          <cell r="E1862" t="str">
            <v>P1 - METER READING DEPT</v>
          </cell>
          <cell r="F1862" t="str">
            <v>Strategy &amp; Law</v>
          </cell>
          <cell r="G1862" t="str">
            <v>Corporate Litigation</v>
          </cell>
          <cell r="H1862" t="str">
            <v>120</v>
          </cell>
          <cell r="I1862" t="str">
            <v>BT</v>
          </cell>
          <cell r="J1862">
            <v>721738.34</v>
          </cell>
          <cell r="K1862">
            <v>24309.360000000001</v>
          </cell>
        </row>
        <row r="1863">
          <cell r="A1863" t="str">
            <v>CAP</v>
          </cell>
          <cell r="B1863" t="str">
            <v>OLD Meter Cost Areas</v>
          </cell>
          <cell r="C1863">
            <v>21105</v>
          </cell>
          <cell r="D1863" t="str">
            <v>21105</v>
          </cell>
          <cell r="E1863" t="str">
            <v>P1 - METER READING DEPT</v>
          </cell>
          <cell r="F1863" t="str">
            <v>Strategy &amp; Law</v>
          </cell>
          <cell r="G1863" t="str">
            <v>Corporate Litigation</v>
          </cell>
          <cell r="H1863" t="str">
            <v>120</v>
          </cell>
          <cell r="I1863" t="str">
            <v>CB</v>
          </cell>
          <cell r="J1863">
            <v>10425.9</v>
          </cell>
        </row>
        <row r="1864">
          <cell r="A1864" t="str">
            <v>CAP</v>
          </cell>
          <cell r="B1864" t="str">
            <v>OLD Meter Cost Areas</v>
          </cell>
          <cell r="C1864">
            <v>21105</v>
          </cell>
          <cell r="D1864" t="str">
            <v>21105</v>
          </cell>
          <cell r="E1864" t="str">
            <v>P1 - METER READING DEPT</v>
          </cell>
          <cell r="F1864" t="str">
            <v>Strategy &amp; Law</v>
          </cell>
          <cell r="G1864" t="str">
            <v>Corporate Litigation</v>
          </cell>
          <cell r="H1864" t="str">
            <v>120</v>
          </cell>
          <cell r="I1864" t="str">
            <v>CI</v>
          </cell>
          <cell r="J1864">
            <v>1548.56</v>
          </cell>
          <cell r="K1864">
            <v>-1548.76</v>
          </cell>
        </row>
        <row r="1865">
          <cell r="A1865" t="str">
            <v>CAP</v>
          </cell>
          <cell r="B1865" t="str">
            <v>OLD Meter Cost Areas</v>
          </cell>
          <cell r="C1865">
            <v>21105</v>
          </cell>
          <cell r="D1865" t="str">
            <v>21105</v>
          </cell>
          <cell r="E1865" t="str">
            <v>P1 - METER READING DEPT</v>
          </cell>
          <cell r="F1865" t="str">
            <v>Strategy &amp; Law</v>
          </cell>
          <cell r="G1865" t="str">
            <v>Corporate Litigation</v>
          </cell>
          <cell r="H1865" t="str">
            <v>120</v>
          </cell>
          <cell r="I1865" t="str">
            <v>CL</v>
          </cell>
          <cell r="J1865">
            <v>23750.76</v>
          </cell>
        </row>
        <row r="1866">
          <cell r="A1866" t="str">
            <v>CAP</v>
          </cell>
          <cell r="B1866" t="str">
            <v>OLD Meter Cost Areas</v>
          </cell>
          <cell r="C1866">
            <v>21105</v>
          </cell>
          <cell r="D1866" t="str">
            <v>21105</v>
          </cell>
          <cell r="E1866" t="str">
            <v>P1 - METER READING DEPT</v>
          </cell>
          <cell r="F1866" t="str">
            <v>Strategy &amp; Law</v>
          </cell>
          <cell r="G1866" t="str">
            <v>Corporate Litigation</v>
          </cell>
          <cell r="H1866" t="str">
            <v>120</v>
          </cell>
          <cell r="I1866" t="str">
            <v>CT</v>
          </cell>
          <cell r="J1866">
            <v>6900.37</v>
          </cell>
        </row>
        <row r="1867">
          <cell r="A1867" t="str">
            <v>O&amp;M</v>
          </cell>
          <cell r="B1867" t="str">
            <v>OLD Meter Cost Areas</v>
          </cell>
          <cell r="C1867">
            <v>21105</v>
          </cell>
          <cell r="D1867" t="str">
            <v>21105</v>
          </cell>
          <cell r="E1867" t="str">
            <v>Meter Ops Plymouth</v>
          </cell>
          <cell r="F1867" t="str">
            <v>Strategy &amp; Law</v>
          </cell>
          <cell r="G1867" t="str">
            <v>Corporate Litigation</v>
          </cell>
          <cell r="H1867" t="str">
            <v>120</v>
          </cell>
          <cell r="I1867" t="str">
            <v>IT</v>
          </cell>
          <cell r="L1867">
            <v>8692.91</v>
          </cell>
        </row>
        <row r="1868">
          <cell r="A1868" t="str">
            <v>O&amp;M</v>
          </cell>
          <cell r="B1868" t="str">
            <v>OLD Meter Cost Areas</v>
          </cell>
          <cell r="C1868">
            <v>21105</v>
          </cell>
          <cell r="D1868" t="str">
            <v>21105</v>
          </cell>
          <cell r="E1868" t="str">
            <v>P1 - METER READING DEPT</v>
          </cell>
          <cell r="F1868" t="str">
            <v>Strategy &amp; Law</v>
          </cell>
          <cell r="G1868" t="str">
            <v>Corporate Litigation</v>
          </cell>
          <cell r="H1868" t="str">
            <v>120</v>
          </cell>
          <cell r="I1868" t="str">
            <v>IT</v>
          </cell>
          <cell r="J1868">
            <v>286115.39</v>
          </cell>
          <cell r="K1868">
            <v>126098.43</v>
          </cell>
        </row>
        <row r="1869">
          <cell r="A1869" t="str">
            <v>O&amp;M</v>
          </cell>
          <cell r="B1869" t="str">
            <v>OLD Meter Cost Areas</v>
          </cell>
          <cell r="C1869">
            <v>21105</v>
          </cell>
          <cell r="D1869" t="str">
            <v>21105</v>
          </cell>
          <cell r="E1869" t="str">
            <v>P1 - METER READING DEPT</v>
          </cell>
          <cell r="F1869" t="str">
            <v>Strategy &amp; Law</v>
          </cell>
          <cell r="G1869" t="str">
            <v>Corporate Litigation</v>
          </cell>
          <cell r="H1869" t="str">
            <v>120</v>
          </cell>
          <cell r="I1869" t="str">
            <v>LT</v>
          </cell>
          <cell r="J1869">
            <v>2005373.95</v>
          </cell>
          <cell r="K1869">
            <v>68803.429999999993</v>
          </cell>
        </row>
        <row r="1870">
          <cell r="A1870" t="str">
            <v>O&amp;M</v>
          </cell>
          <cell r="B1870" t="str">
            <v>OLD Meter Cost Areas</v>
          </cell>
          <cell r="C1870">
            <v>21105</v>
          </cell>
          <cell r="D1870" t="str">
            <v>21105</v>
          </cell>
          <cell r="E1870" t="str">
            <v>P1 - METER READING DEPT</v>
          </cell>
          <cell r="F1870" t="str">
            <v>Strategy &amp; Law</v>
          </cell>
          <cell r="G1870" t="str">
            <v>Corporate Litigation</v>
          </cell>
          <cell r="H1870" t="str">
            <v>120</v>
          </cell>
          <cell r="I1870" t="str">
            <v>MT</v>
          </cell>
          <cell r="J1870">
            <v>14857.33</v>
          </cell>
          <cell r="K1870">
            <v>-76316.929999999993</v>
          </cell>
        </row>
        <row r="1871">
          <cell r="A1871" t="str">
            <v>O&amp;M</v>
          </cell>
          <cell r="B1871" t="str">
            <v>OLD Meter Cost Areas</v>
          </cell>
          <cell r="C1871">
            <v>21105</v>
          </cell>
          <cell r="D1871" t="str">
            <v>21105</v>
          </cell>
          <cell r="E1871" t="str">
            <v>P1 - METER READING DEPT</v>
          </cell>
          <cell r="F1871" t="str">
            <v>Strategy &amp; Law</v>
          </cell>
          <cell r="G1871" t="str">
            <v>Corporate Litigation</v>
          </cell>
          <cell r="H1871" t="str">
            <v>120</v>
          </cell>
          <cell r="I1871" t="str">
            <v>OT</v>
          </cell>
          <cell r="J1871">
            <v>3414.86</v>
          </cell>
        </row>
        <row r="1872">
          <cell r="A1872" t="str">
            <v>O&amp;M</v>
          </cell>
          <cell r="B1872" t="str">
            <v>OLD Meter Cost Areas</v>
          </cell>
          <cell r="C1872">
            <v>21105</v>
          </cell>
          <cell r="D1872" t="str">
            <v>21105</v>
          </cell>
          <cell r="E1872" t="str">
            <v>P1 - METER READING DEPT</v>
          </cell>
          <cell r="F1872" t="str">
            <v>Strategy &amp; Law</v>
          </cell>
          <cell r="G1872" t="str">
            <v>Corporate Litigation</v>
          </cell>
          <cell r="H1872" t="str">
            <v>120</v>
          </cell>
          <cell r="I1872" t="str">
            <v>TT</v>
          </cell>
          <cell r="J1872">
            <v>348240.73</v>
          </cell>
          <cell r="K1872">
            <v>6124.64</v>
          </cell>
        </row>
        <row r="1873">
          <cell r="A1873" t="str">
            <v>O&amp;M</v>
          </cell>
          <cell r="B1873" t="str">
            <v>OLD Meter Cost Areas</v>
          </cell>
          <cell r="C1873">
            <v>21110</v>
          </cell>
          <cell r="D1873" t="str">
            <v>21110</v>
          </cell>
          <cell r="E1873" t="str">
            <v>Meter Ops Cape &amp; Vineyard</v>
          </cell>
          <cell r="F1873" t="str">
            <v>Customer Care</v>
          </cell>
          <cell r="G1873" t="str">
            <v>OLD Meter Cost Areas</v>
          </cell>
          <cell r="H1873" t="str">
            <v>120</v>
          </cell>
          <cell r="I1873" t="str">
            <v>BT</v>
          </cell>
          <cell r="L1873">
            <v>7851.89</v>
          </cell>
        </row>
        <row r="1874">
          <cell r="A1874" t="str">
            <v>O&amp;M</v>
          </cell>
          <cell r="B1874" t="str">
            <v>OLD Meter Cost Areas</v>
          </cell>
          <cell r="C1874">
            <v>21110</v>
          </cell>
          <cell r="D1874" t="str">
            <v>21110</v>
          </cell>
          <cell r="E1874" t="str">
            <v>P2 - CUSTOMER ACCOUNT SERVICES DEPT</v>
          </cell>
          <cell r="F1874" t="str">
            <v>Customer Care</v>
          </cell>
          <cell r="G1874" t="str">
            <v>OLD Meter Cost Areas</v>
          </cell>
          <cell r="H1874" t="str">
            <v>120</v>
          </cell>
          <cell r="I1874" t="str">
            <v>BT</v>
          </cell>
          <cell r="J1874">
            <v>901.15</v>
          </cell>
          <cell r="K1874">
            <v>66167.539999999994</v>
          </cell>
        </row>
        <row r="1875">
          <cell r="A1875" t="str">
            <v>O&amp;M</v>
          </cell>
          <cell r="B1875" t="str">
            <v>OLD Meter Cost Areas</v>
          </cell>
          <cell r="C1875">
            <v>21110</v>
          </cell>
          <cell r="D1875" t="str">
            <v>21110</v>
          </cell>
          <cell r="E1875" t="str">
            <v>Meter Ops Cape &amp; Vineyard</v>
          </cell>
          <cell r="F1875" t="str">
            <v>Customer Care</v>
          </cell>
          <cell r="G1875" t="str">
            <v>OLD Meter Cost Areas</v>
          </cell>
          <cell r="H1875" t="str">
            <v>120</v>
          </cell>
          <cell r="I1875" t="str">
            <v>IT</v>
          </cell>
          <cell r="L1875">
            <v>492.37</v>
          </cell>
        </row>
        <row r="1876">
          <cell r="A1876" t="str">
            <v>O&amp;M</v>
          </cell>
          <cell r="B1876" t="str">
            <v>OLD Meter Cost Areas</v>
          </cell>
          <cell r="C1876">
            <v>21110</v>
          </cell>
          <cell r="D1876" t="str">
            <v>21110</v>
          </cell>
          <cell r="E1876" t="str">
            <v>P2 - CUSTOMER ACCOUNT SERVICES DEPT</v>
          </cell>
          <cell r="F1876" t="str">
            <v>Customer Care</v>
          </cell>
          <cell r="G1876" t="str">
            <v>OLD Meter Cost Areas</v>
          </cell>
          <cell r="H1876" t="str">
            <v>120</v>
          </cell>
          <cell r="I1876" t="str">
            <v>IT</v>
          </cell>
          <cell r="J1876">
            <v>-1614.29</v>
          </cell>
          <cell r="K1876">
            <v>8123.48</v>
          </cell>
        </row>
        <row r="1877">
          <cell r="A1877" t="str">
            <v>O&amp;M</v>
          </cell>
          <cell r="B1877" t="str">
            <v>OLD Meter Cost Areas</v>
          </cell>
          <cell r="C1877">
            <v>21110</v>
          </cell>
          <cell r="D1877" t="str">
            <v>21110</v>
          </cell>
          <cell r="E1877" t="str">
            <v>Meter Ops Cape &amp; Vineyard</v>
          </cell>
          <cell r="F1877" t="str">
            <v>Customer Care</v>
          </cell>
          <cell r="G1877" t="str">
            <v>OLD Meter Cost Areas</v>
          </cell>
          <cell r="H1877" t="str">
            <v>120</v>
          </cell>
          <cell r="I1877" t="str">
            <v>LT</v>
          </cell>
          <cell r="L1877">
            <v>19460.95</v>
          </cell>
        </row>
        <row r="1878">
          <cell r="A1878" t="str">
            <v>O&amp;M</v>
          </cell>
          <cell r="B1878" t="str">
            <v>OLD Meter Cost Areas</v>
          </cell>
          <cell r="C1878">
            <v>21110</v>
          </cell>
          <cell r="D1878" t="str">
            <v>21110</v>
          </cell>
          <cell r="E1878" t="str">
            <v>P2 - CUSTOMER ACCOUNT SERVICES DEPT</v>
          </cell>
          <cell r="F1878" t="str">
            <v>Customer Care</v>
          </cell>
          <cell r="G1878" t="str">
            <v>OLD Meter Cost Areas</v>
          </cell>
          <cell r="H1878" t="str">
            <v>120</v>
          </cell>
          <cell r="I1878" t="str">
            <v>LT</v>
          </cell>
          <cell r="J1878">
            <v>-0.7</v>
          </cell>
          <cell r="K1878">
            <v>241915.61</v>
          </cell>
        </row>
        <row r="1879">
          <cell r="A1879" t="str">
            <v>O&amp;M</v>
          </cell>
          <cell r="B1879" t="str">
            <v>OLD Meter Cost Areas</v>
          </cell>
          <cell r="C1879">
            <v>21110</v>
          </cell>
          <cell r="D1879" t="str">
            <v>21110</v>
          </cell>
          <cell r="E1879" t="str">
            <v>P2 - CUSTOMER ACCOUNT SERVICES DEPT</v>
          </cell>
          <cell r="F1879" t="str">
            <v>Customer Care</v>
          </cell>
          <cell r="G1879" t="str">
            <v>OLD Meter Cost Areas</v>
          </cell>
          <cell r="H1879" t="str">
            <v>120</v>
          </cell>
          <cell r="I1879" t="str">
            <v>MT</v>
          </cell>
          <cell r="J1879">
            <v>0.64</v>
          </cell>
        </row>
        <row r="1880">
          <cell r="A1880" t="str">
            <v>O&amp;M</v>
          </cell>
          <cell r="B1880" t="str">
            <v>OLD Meter Cost Areas</v>
          </cell>
          <cell r="C1880">
            <v>21110</v>
          </cell>
          <cell r="D1880" t="str">
            <v>21110</v>
          </cell>
          <cell r="E1880" t="str">
            <v>P2 - CUSTOMER ACCOUNT SERVICES DEPT</v>
          </cell>
          <cell r="F1880" t="str">
            <v>Customer Care</v>
          </cell>
          <cell r="G1880" t="str">
            <v>OLD Meter Cost Areas</v>
          </cell>
          <cell r="H1880" t="str">
            <v>120</v>
          </cell>
          <cell r="I1880" t="str">
            <v>OT</v>
          </cell>
          <cell r="J1880">
            <v>0.18</v>
          </cell>
          <cell r="M1880">
            <v>137.86000000000001</v>
          </cell>
        </row>
        <row r="1881">
          <cell r="A1881" t="str">
            <v>O&amp;M</v>
          </cell>
          <cell r="B1881" t="str">
            <v>OLD Meter Cost Areas</v>
          </cell>
          <cell r="C1881">
            <v>21110</v>
          </cell>
          <cell r="D1881" t="str">
            <v>21110</v>
          </cell>
          <cell r="E1881" t="str">
            <v>Meter Ops Cape &amp; Vineyard</v>
          </cell>
          <cell r="F1881" t="str">
            <v>Customer Care</v>
          </cell>
          <cell r="G1881" t="str">
            <v>OLD Meter Cost Areas</v>
          </cell>
          <cell r="H1881" t="str">
            <v>120</v>
          </cell>
          <cell r="I1881" t="str">
            <v>TT</v>
          </cell>
          <cell r="L1881">
            <v>4081.74</v>
          </cell>
        </row>
        <row r="1882">
          <cell r="A1882" t="str">
            <v>O&amp;M</v>
          </cell>
          <cell r="B1882" t="str">
            <v>OLD Meter Cost Areas</v>
          </cell>
          <cell r="C1882">
            <v>21110</v>
          </cell>
          <cell r="D1882" t="str">
            <v>21110</v>
          </cell>
          <cell r="E1882" t="str">
            <v>P2 - CUSTOMER ACCOUNT SERVICES DEPT</v>
          </cell>
          <cell r="F1882" t="str">
            <v>Customer Care</v>
          </cell>
          <cell r="G1882" t="str">
            <v>OLD Meter Cost Areas</v>
          </cell>
          <cell r="H1882" t="str">
            <v>120</v>
          </cell>
          <cell r="I1882" t="str">
            <v>TT</v>
          </cell>
          <cell r="J1882">
            <v>1.05</v>
          </cell>
          <cell r="K1882">
            <v>87914.82</v>
          </cell>
        </row>
        <row r="1883">
          <cell r="A1883" t="str">
            <v>O&amp;M</v>
          </cell>
          <cell r="B1883" t="str">
            <v>OLD Meter Cost Areas</v>
          </cell>
          <cell r="C1883">
            <v>21115</v>
          </cell>
          <cell r="D1883" t="str">
            <v>21115</v>
          </cell>
          <cell r="E1883" t="str">
            <v>P3 - REVENUE RECOVERY DEPT</v>
          </cell>
          <cell r="F1883" t="str">
            <v>Customer Care</v>
          </cell>
          <cell r="G1883" t="str">
            <v>OLD Meter Cost Areas</v>
          </cell>
          <cell r="H1883" t="str">
            <v>120</v>
          </cell>
          <cell r="I1883" t="str">
            <v>BT</v>
          </cell>
          <cell r="J1883">
            <v>195534.76</v>
          </cell>
          <cell r="K1883">
            <v>615.13</v>
          </cell>
        </row>
        <row r="1884">
          <cell r="A1884" t="str">
            <v>CAP</v>
          </cell>
          <cell r="B1884" t="str">
            <v>OLD Meter Cost Areas</v>
          </cell>
          <cell r="C1884">
            <v>21115</v>
          </cell>
          <cell r="D1884" t="str">
            <v>21115</v>
          </cell>
          <cell r="E1884" t="str">
            <v>P3 - REVENUE RECOVERY DEPT</v>
          </cell>
          <cell r="F1884" t="str">
            <v>Customer Care</v>
          </cell>
          <cell r="G1884" t="str">
            <v>OLD Meter Cost Areas</v>
          </cell>
          <cell r="H1884" t="str">
            <v>120</v>
          </cell>
          <cell r="I1884" t="str">
            <v>CI</v>
          </cell>
          <cell r="J1884">
            <v>40287.57</v>
          </cell>
          <cell r="K1884">
            <v>0</v>
          </cell>
        </row>
        <row r="1885">
          <cell r="A1885" t="str">
            <v>O&amp;M</v>
          </cell>
          <cell r="B1885" t="str">
            <v>OLD Meter Cost Areas</v>
          </cell>
          <cell r="C1885">
            <v>21115</v>
          </cell>
          <cell r="D1885" t="str">
            <v>21115</v>
          </cell>
          <cell r="E1885" t="str">
            <v>Meter Ops New Bedford</v>
          </cell>
          <cell r="F1885" t="str">
            <v>Customer Care</v>
          </cell>
          <cell r="G1885" t="str">
            <v>OLD Meter Cost Areas</v>
          </cell>
          <cell r="H1885" t="str">
            <v>120</v>
          </cell>
          <cell r="I1885" t="str">
            <v>IT</v>
          </cell>
          <cell r="L1885">
            <v>31479.4</v>
          </cell>
        </row>
        <row r="1886">
          <cell r="A1886" t="str">
            <v>O&amp;M</v>
          </cell>
          <cell r="B1886" t="str">
            <v>OLD Meter Cost Areas</v>
          </cell>
          <cell r="C1886">
            <v>21115</v>
          </cell>
          <cell r="D1886" t="str">
            <v>21115</v>
          </cell>
          <cell r="E1886" t="str">
            <v>P3 - REVENUE RECOVERY DEPT</v>
          </cell>
          <cell r="F1886" t="str">
            <v>Customer Care</v>
          </cell>
          <cell r="G1886" t="str">
            <v>OLD Meter Cost Areas</v>
          </cell>
          <cell r="H1886" t="str">
            <v>120</v>
          </cell>
          <cell r="I1886" t="str">
            <v>IT</v>
          </cell>
          <cell r="J1886">
            <v>1319959.77</v>
          </cell>
          <cell r="K1886">
            <v>44512.92</v>
          </cell>
        </row>
        <row r="1887">
          <cell r="A1887" t="str">
            <v>O&amp;M</v>
          </cell>
          <cell r="B1887" t="str">
            <v>OLD Meter Cost Areas</v>
          </cell>
          <cell r="C1887">
            <v>21115</v>
          </cell>
          <cell r="D1887" t="str">
            <v>21115</v>
          </cell>
          <cell r="E1887" t="str">
            <v>P3 - REVENUE RECOVERY DEPT</v>
          </cell>
          <cell r="F1887" t="str">
            <v>Customer Care</v>
          </cell>
          <cell r="G1887" t="str">
            <v>OLD Meter Cost Areas</v>
          </cell>
          <cell r="H1887" t="str">
            <v>120</v>
          </cell>
          <cell r="I1887" t="str">
            <v>LT</v>
          </cell>
          <cell r="J1887">
            <v>538448.81000000006</v>
          </cell>
          <cell r="K1887">
            <v>617.76</v>
          </cell>
        </row>
        <row r="1888">
          <cell r="A1888" t="str">
            <v>O&amp;M</v>
          </cell>
          <cell r="B1888" t="str">
            <v>OLD Meter Cost Areas</v>
          </cell>
          <cell r="C1888">
            <v>21115</v>
          </cell>
          <cell r="D1888" t="str">
            <v>21115</v>
          </cell>
          <cell r="E1888" t="str">
            <v>Meter Ops New Bedford</v>
          </cell>
          <cell r="F1888" t="str">
            <v>Customer Care</v>
          </cell>
          <cell r="G1888" t="str">
            <v>OLD Meter Cost Areas</v>
          </cell>
          <cell r="H1888" t="str">
            <v>120</v>
          </cell>
          <cell r="I1888" t="str">
            <v>MT</v>
          </cell>
          <cell r="L1888">
            <v>9734.31</v>
          </cell>
        </row>
        <row r="1889">
          <cell r="A1889" t="str">
            <v>O&amp;M</v>
          </cell>
          <cell r="B1889" t="str">
            <v>OLD Meter Cost Areas</v>
          </cell>
          <cell r="C1889">
            <v>21115</v>
          </cell>
          <cell r="D1889" t="str">
            <v>21115</v>
          </cell>
          <cell r="E1889" t="str">
            <v>P3 - REVENUE RECOVERY DEPT</v>
          </cell>
          <cell r="F1889" t="str">
            <v>Customer Care</v>
          </cell>
          <cell r="G1889" t="str">
            <v>OLD Meter Cost Areas</v>
          </cell>
          <cell r="H1889" t="str">
            <v>120</v>
          </cell>
          <cell r="I1889" t="str">
            <v>MT</v>
          </cell>
          <cell r="J1889">
            <v>8057.54</v>
          </cell>
          <cell r="K1889">
            <v>31890.67</v>
          </cell>
          <cell r="M1889">
            <v>2027.09</v>
          </cell>
        </row>
        <row r="1890">
          <cell r="A1890" t="str">
            <v>O&amp;M</v>
          </cell>
          <cell r="B1890" t="str">
            <v>OLD Meter Cost Areas</v>
          </cell>
          <cell r="C1890">
            <v>21115</v>
          </cell>
          <cell r="D1890" t="str">
            <v>21115</v>
          </cell>
          <cell r="E1890" t="str">
            <v>Meter Ops New Bedford</v>
          </cell>
          <cell r="F1890" t="str">
            <v>Customer Care</v>
          </cell>
          <cell r="G1890" t="str">
            <v>OLD Meter Cost Areas</v>
          </cell>
          <cell r="H1890" t="str">
            <v>120</v>
          </cell>
          <cell r="I1890" t="str">
            <v>OT</v>
          </cell>
          <cell r="L1890">
            <v>-26485.37</v>
          </cell>
        </row>
        <row r="1891">
          <cell r="A1891" t="str">
            <v>O&amp;M</v>
          </cell>
          <cell r="B1891" t="str">
            <v>OLD Meter Cost Areas</v>
          </cell>
          <cell r="C1891">
            <v>21115</v>
          </cell>
          <cell r="D1891" t="str">
            <v>21115</v>
          </cell>
          <cell r="E1891" t="str">
            <v>P3 - REVENUE RECOVERY DEPT</v>
          </cell>
          <cell r="F1891" t="str">
            <v>Customer Care</v>
          </cell>
          <cell r="G1891" t="str">
            <v>OLD Meter Cost Areas</v>
          </cell>
          <cell r="H1891" t="str">
            <v>120</v>
          </cell>
          <cell r="I1891" t="str">
            <v>OT</v>
          </cell>
          <cell r="J1891">
            <v>1655229.21</v>
          </cell>
          <cell r="K1891">
            <v>-4170.29</v>
          </cell>
        </row>
        <row r="1892">
          <cell r="A1892" t="str">
            <v>O&amp;M</v>
          </cell>
          <cell r="B1892" t="str">
            <v>OLD Meter Cost Areas</v>
          </cell>
          <cell r="C1892">
            <v>21115</v>
          </cell>
          <cell r="D1892" t="str">
            <v>21115</v>
          </cell>
          <cell r="E1892" t="str">
            <v>P3 - REVENUE RECOVERY DEPT</v>
          </cell>
          <cell r="F1892" t="str">
            <v>Customer Care</v>
          </cell>
          <cell r="G1892" t="str">
            <v>OLD Meter Cost Areas</v>
          </cell>
          <cell r="H1892" t="str">
            <v>120</v>
          </cell>
          <cell r="I1892" t="str">
            <v>TT</v>
          </cell>
          <cell r="J1892">
            <v>6371.72</v>
          </cell>
          <cell r="K1892">
            <v>178.15</v>
          </cell>
          <cell r="M1892">
            <v>-9600</v>
          </cell>
        </row>
        <row r="1893">
          <cell r="A1893" t="str">
            <v>O&amp;M</v>
          </cell>
          <cell r="B1893" t="str">
            <v>OLD Meter Cost Areas</v>
          </cell>
          <cell r="C1893">
            <v>21120</v>
          </cell>
          <cell r="D1893" t="str">
            <v>21120</v>
          </cell>
          <cell r="E1893" t="str">
            <v>P4 - CUSTOMER SUPPORT SERVICES DEPT</v>
          </cell>
          <cell r="F1893" t="str">
            <v>Customer Care</v>
          </cell>
          <cell r="G1893" t="str">
            <v>OLD Meter Cost Areas</v>
          </cell>
          <cell r="H1893" t="str">
            <v>120</v>
          </cell>
          <cell r="I1893" t="str">
            <v>BT</v>
          </cell>
          <cell r="J1893">
            <v>292311.02</v>
          </cell>
          <cell r="K1893">
            <v>14214.61</v>
          </cell>
        </row>
        <row r="1894">
          <cell r="A1894" t="str">
            <v>O&amp;M</v>
          </cell>
          <cell r="B1894" t="str">
            <v>OLD Meter Cost Areas</v>
          </cell>
          <cell r="C1894">
            <v>21120</v>
          </cell>
          <cell r="D1894" t="str">
            <v>21120</v>
          </cell>
          <cell r="E1894" t="str">
            <v>Collections Plymouth</v>
          </cell>
          <cell r="F1894" t="str">
            <v>Customer Care</v>
          </cell>
          <cell r="G1894" t="str">
            <v>OLD Meter Cost Areas</v>
          </cell>
          <cell r="H1894" t="str">
            <v>120</v>
          </cell>
          <cell r="I1894" t="str">
            <v>IT</v>
          </cell>
          <cell r="L1894">
            <v>0</v>
          </cell>
        </row>
        <row r="1895">
          <cell r="A1895" t="str">
            <v>O&amp;M</v>
          </cell>
          <cell r="B1895" t="str">
            <v>OLD Meter Cost Areas</v>
          </cell>
          <cell r="C1895">
            <v>21120</v>
          </cell>
          <cell r="D1895" t="str">
            <v>21120</v>
          </cell>
          <cell r="E1895" t="str">
            <v>P4 - CUSTOMER SUPPORT SERVICES DEPT</v>
          </cell>
          <cell r="F1895" t="str">
            <v>Customer Care</v>
          </cell>
          <cell r="G1895" t="str">
            <v>OLD Meter Cost Areas</v>
          </cell>
          <cell r="H1895" t="str">
            <v>120</v>
          </cell>
          <cell r="I1895" t="str">
            <v>IT</v>
          </cell>
          <cell r="J1895">
            <v>685138.22</v>
          </cell>
          <cell r="K1895">
            <v>1030109.98</v>
          </cell>
          <cell r="M1895">
            <v>105.72</v>
          </cell>
        </row>
        <row r="1896">
          <cell r="A1896" t="str">
            <v>O&amp;M</v>
          </cell>
          <cell r="B1896" t="str">
            <v>OLD Meter Cost Areas</v>
          </cell>
          <cell r="C1896">
            <v>21120</v>
          </cell>
          <cell r="D1896" t="str">
            <v>21120</v>
          </cell>
          <cell r="E1896" t="str">
            <v>Collections Plymouth</v>
          </cell>
          <cell r="F1896" t="str">
            <v>Customer Care</v>
          </cell>
          <cell r="G1896" t="str">
            <v>OLD Meter Cost Areas</v>
          </cell>
          <cell r="H1896" t="str">
            <v>120</v>
          </cell>
          <cell r="I1896" t="str">
            <v>LT</v>
          </cell>
          <cell r="L1896">
            <v>503.5</v>
          </cell>
          <cell r="M1896">
            <v>86026.68</v>
          </cell>
        </row>
        <row r="1897">
          <cell r="A1897" t="str">
            <v>O&amp;M</v>
          </cell>
          <cell r="B1897" t="str">
            <v>OLD Meter Cost Areas</v>
          </cell>
          <cell r="C1897">
            <v>21120</v>
          </cell>
          <cell r="D1897" t="str">
            <v>21120</v>
          </cell>
          <cell r="E1897" t="str">
            <v>P4 - CUSTOMER SUPPORT SERVICES DEPT</v>
          </cell>
          <cell r="F1897" t="str">
            <v>Customer Care</v>
          </cell>
          <cell r="G1897" t="str">
            <v>OLD Meter Cost Areas</v>
          </cell>
          <cell r="H1897" t="str">
            <v>120</v>
          </cell>
          <cell r="I1897" t="str">
            <v>LT</v>
          </cell>
          <cell r="J1897">
            <v>865978.51</v>
          </cell>
          <cell r="K1897">
            <v>37319.35</v>
          </cell>
          <cell r="M1897">
            <v>11664.88</v>
          </cell>
        </row>
        <row r="1898">
          <cell r="A1898" t="str">
            <v>O&amp;M</v>
          </cell>
          <cell r="B1898" t="str">
            <v>OLD Meter Cost Areas</v>
          </cell>
          <cell r="C1898">
            <v>21120</v>
          </cell>
          <cell r="D1898" t="str">
            <v>21120</v>
          </cell>
          <cell r="E1898" t="str">
            <v>P4 - CUSTOMER SUPPORT SERVICES DEPT</v>
          </cell>
          <cell r="F1898" t="str">
            <v>Customer Care</v>
          </cell>
          <cell r="G1898" t="str">
            <v>OLD Meter Cost Areas</v>
          </cell>
          <cell r="H1898" t="str">
            <v>120</v>
          </cell>
          <cell r="I1898" t="str">
            <v>MT</v>
          </cell>
          <cell r="J1898">
            <v>468.86</v>
          </cell>
          <cell r="M1898">
            <v>-9885.7199999999993</v>
          </cell>
        </row>
        <row r="1899">
          <cell r="A1899" t="str">
            <v>O&amp;M</v>
          </cell>
          <cell r="B1899" t="str">
            <v>OLD Meter Cost Areas</v>
          </cell>
          <cell r="C1899">
            <v>21120</v>
          </cell>
          <cell r="D1899" t="str">
            <v>21120</v>
          </cell>
          <cell r="E1899" t="str">
            <v>P4 - CUSTOMER SUPPORT SERVICES DEPT</v>
          </cell>
          <cell r="F1899" t="str">
            <v>Customer Care</v>
          </cell>
          <cell r="G1899" t="str">
            <v>OLD Meter Cost Areas</v>
          </cell>
          <cell r="H1899" t="str">
            <v>120</v>
          </cell>
          <cell r="I1899" t="str">
            <v>OT</v>
          </cell>
          <cell r="J1899">
            <v>8036.36</v>
          </cell>
          <cell r="K1899">
            <v>-3509.96</v>
          </cell>
        </row>
        <row r="1900">
          <cell r="A1900" t="str">
            <v>O&amp;M</v>
          </cell>
          <cell r="B1900" t="str">
            <v>OLD Meter Cost Areas</v>
          </cell>
          <cell r="C1900">
            <v>21120</v>
          </cell>
          <cell r="D1900" t="str">
            <v>21120</v>
          </cell>
          <cell r="E1900" t="str">
            <v>P4 - CUSTOMER SUPPORT SERVICES DEPT</v>
          </cell>
          <cell r="F1900" t="str">
            <v>Customer Care</v>
          </cell>
          <cell r="G1900" t="str">
            <v>OLD Meter Cost Areas</v>
          </cell>
          <cell r="H1900" t="str">
            <v>120</v>
          </cell>
          <cell r="I1900" t="str">
            <v>TT</v>
          </cell>
          <cell r="J1900">
            <v>102420.62</v>
          </cell>
          <cell r="K1900">
            <v>6927.08</v>
          </cell>
        </row>
        <row r="1901">
          <cell r="A1901" t="str">
            <v>O&amp;M</v>
          </cell>
          <cell r="B1901" t="str">
            <v>Simas, Antonio A</v>
          </cell>
          <cell r="C1901">
            <v>21130</v>
          </cell>
          <cell r="D1901" t="str">
            <v>21130</v>
          </cell>
          <cell r="E1901" t="str">
            <v>Collections New Bedford</v>
          </cell>
          <cell r="F1901" t="str">
            <v>Customer Care</v>
          </cell>
          <cell r="G1901" t="str">
            <v>Collections NB/Plymouth</v>
          </cell>
          <cell r="H1901" t="str">
            <v>120</v>
          </cell>
          <cell r="I1901" t="str">
            <v>BT</v>
          </cell>
          <cell r="L1901">
            <v>77278.63</v>
          </cell>
        </row>
        <row r="1902">
          <cell r="A1902" t="str">
            <v>O&amp;M</v>
          </cell>
          <cell r="B1902" t="str">
            <v>Simas, Antonio A</v>
          </cell>
          <cell r="C1902">
            <v>21130</v>
          </cell>
          <cell r="D1902" t="str">
            <v>21130</v>
          </cell>
          <cell r="E1902" t="str">
            <v>F1 - CUSTOMER SERVICES GROUP</v>
          </cell>
          <cell r="F1902" t="str">
            <v>Customer Care</v>
          </cell>
          <cell r="G1902" t="str">
            <v>Collections NB/Plymouth</v>
          </cell>
          <cell r="H1902" t="str">
            <v>120</v>
          </cell>
          <cell r="I1902" t="str">
            <v>BT</v>
          </cell>
          <cell r="J1902">
            <v>11746.49</v>
          </cell>
          <cell r="K1902">
            <v>59517.120000000003</v>
          </cell>
        </row>
        <row r="1903">
          <cell r="A1903" t="str">
            <v>O&amp;M</v>
          </cell>
          <cell r="B1903" t="str">
            <v>Simas, Antonio A</v>
          </cell>
          <cell r="C1903">
            <v>21130</v>
          </cell>
          <cell r="D1903" t="str">
            <v>21130</v>
          </cell>
          <cell r="E1903" t="str">
            <v>F1 - CUSTOMER SERVICES GROUP</v>
          </cell>
          <cell r="F1903" t="str">
            <v>Customer Care</v>
          </cell>
          <cell r="G1903" t="str">
            <v>Collections NB/Plymouth</v>
          </cell>
          <cell r="H1903" t="str">
            <v>120</v>
          </cell>
          <cell r="I1903" t="str">
            <v>IT</v>
          </cell>
          <cell r="J1903">
            <v>626.75</v>
          </cell>
          <cell r="K1903">
            <v>2221.62</v>
          </cell>
        </row>
        <row r="1904">
          <cell r="A1904" t="str">
            <v>O&amp;M</v>
          </cell>
          <cell r="B1904" t="str">
            <v>Simas, Antonio A</v>
          </cell>
          <cell r="C1904">
            <v>21130</v>
          </cell>
          <cell r="D1904" t="str">
            <v>21130</v>
          </cell>
          <cell r="E1904" t="str">
            <v>Collections New Bedford</v>
          </cell>
          <cell r="F1904" t="str">
            <v>Customer Care</v>
          </cell>
          <cell r="G1904" t="str">
            <v>Collections NB/Plymouth</v>
          </cell>
          <cell r="H1904" t="str">
            <v>120</v>
          </cell>
          <cell r="I1904" t="str">
            <v>LT</v>
          </cell>
          <cell r="L1904">
            <v>223934.81</v>
          </cell>
          <cell r="M1904">
            <v>117860.15</v>
          </cell>
        </row>
        <row r="1905">
          <cell r="A1905" t="str">
            <v>O&amp;M</v>
          </cell>
          <cell r="B1905" t="str">
            <v>Simas, Antonio A</v>
          </cell>
          <cell r="C1905">
            <v>21130</v>
          </cell>
          <cell r="D1905" t="str">
            <v>21130</v>
          </cell>
          <cell r="E1905" t="str">
            <v>F1 - CUSTOMER SERVICES GROUP</v>
          </cell>
          <cell r="F1905" t="str">
            <v>Customer Care</v>
          </cell>
          <cell r="G1905" t="str">
            <v>Collections NB/Plymouth</v>
          </cell>
          <cell r="H1905" t="str">
            <v>120</v>
          </cell>
          <cell r="I1905" t="str">
            <v>LT</v>
          </cell>
          <cell r="J1905">
            <v>20702.189999999999</v>
          </cell>
          <cell r="K1905">
            <v>171495.13</v>
          </cell>
          <cell r="M1905">
            <v>29671.41</v>
          </cell>
        </row>
        <row r="1906">
          <cell r="A1906" t="str">
            <v>O&amp;M</v>
          </cell>
          <cell r="B1906" t="str">
            <v>Simas, Antonio A</v>
          </cell>
          <cell r="C1906">
            <v>21130</v>
          </cell>
          <cell r="D1906" t="str">
            <v>21130</v>
          </cell>
          <cell r="E1906" t="str">
            <v>F1 - CUSTOMER SERVICES GROUP</v>
          </cell>
          <cell r="F1906" t="str">
            <v>Customer Care</v>
          </cell>
          <cell r="G1906" t="str">
            <v>Collections NB/Plymouth</v>
          </cell>
          <cell r="H1906" t="str">
            <v>120</v>
          </cell>
          <cell r="I1906" t="str">
            <v>OT</v>
          </cell>
          <cell r="J1906">
            <v>23.2</v>
          </cell>
        </row>
        <row r="1907">
          <cell r="A1907" t="str">
            <v>O&amp;M</v>
          </cell>
          <cell r="B1907" t="str">
            <v>Simas, Antonio A</v>
          </cell>
          <cell r="C1907">
            <v>21130</v>
          </cell>
          <cell r="D1907" t="str">
            <v>21130</v>
          </cell>
          <cell r="E1907" t="str">
            <v>Collections New Bedford</v>
          </cell>
          <cell r="F1907" t="str">
            <v>Customer Care</v>
          </cell>
          <cell r="G1907" t="str">
            <v>Collections NB/Plymouth</v>
          </cell>
          <cell r="H1907" t="str">
            <v>120</v>
          </cell>
          <cell r="I1907" t="str">
            <v>TT</v>
          </cell>
          <cell r="L1907">
            <v>40434.9</v>
          </cell>
        </row>
        <row r="1908">
          <cell r="A1908" t="str">
            <v>O&amp;M</v>
          </cell>
          <cell r="B1908" t="str">
            <v>Simas, Antonio A</v>
          </cell>
          <cell r="C1908">
            <v>21130</v>
          </cell>
          <cell r="D1908" t="str">
            <v>21130</v>
          </cell>
          <cell r="E1908" t="str">
            <v>F1 - CUSTOMER SERVICES GROUP</v>
          </cell>
          <cell r="F1908" t="str">
            <v>Customer Care</v>
          </cell>
          <cell r="G1908" t="str">
            <v>Collections NB/Plymouth</v>
          </cell>
          <cell r="H1908" t="str">
            <v>120</v>
          </cell>
          <cell r="I1908" t="str">
            <v>TT</v>
          </cell>
          <cell r="J1908">
            <v>3326.68</v>
          </cell>
          <cell r="K1908">
            <v>61476.5</v>
          </cell>
        </row>
        <row r="1909">
          <cell r="A1909" t="str">
            <v>CAP</v>
          </cell>
          <cell r="B1909" t="str">
            <v>Simas, Antonio A</v>
          </cell>
          <cell r="C1909">
            <v>21135</v>
          </cell>
          <cell r="D1909" t="str">
            <v>21135</v>
          </cell>
          <cell r="E1909" t="str">
            <v>CIC Credit</v>
          </cell>
          <cell r="F1909" t="str">
            <v>Customer Care</v>
          </cell>
          <cell r="G1909" t="str">
            <v>CIC Credit</v>
          </cell>
          <cell r="H1909" t="str">
            <v>120</v>
          </cell>
          <cell r="I1909" t="str">
            <v>CB</v>
          </cell>
          <cell r="L1909">
            <v>1751.13</v>
          </cell>
        </row>
        <row r="1910">
          <cell r="A1910" t="str">
            <v>CAP</v>
          </cell>
          <cell r="B1910" t="str">
            <v>Simas, Antonio A</v>
          </cell>
          <cell r="C1910">
            <v>21135</v>
          </cell>
          <cell r="D1910" t="str">
            <v>21135</v>
          </cell>
          <cell r="E1910" t="str">
            <v>Q5 -  Open Access Dept</v>
          </cell>
          <cell r="F1910" t="str">
            <v>Customer Care</v>
          </cell>
          <cell r="G1910" t="str">
            <v>CIC Credit</v>
          </cell>
          <cell r="H1910" t="str">
            <v>120</v>
          </cell>
          <cell r="I1910" t="str">
            <v>CB</v>
          </cell>
          <cell r="J1910">
            <v>9421.76</v>
          </cell>
          <cell r="K1910">
            <v>5649.62</v>
          </cell>
          <cell r="M1910">
            <v>546056.99</v>
          </cell>
        </row>
        <row r="1911">
          <cell r="A1911" t="str">
            <v>CAP</v>
          </cell>
          <cell r="B1911" t="str">
            <v>Simas, Antonio A</v>
          </cell>
          <cell r="C1911">
            <v>21135</v>
          </cell>
          <cell r="D1911" t="str">
            <v>21135</v>
          </cell>
          <cell r="E1911" t="str">
            <v>CIC Credit</v>
          </cell>
          <cell r="F1911" t="str">
            <v>Customer Care</v>
          </cell>
          <cell r="G1911" t="str">
            <v>CIC Credit</v>
          </cell>
          <cell r="H1911" t="str">
            <v>120</v>
          </cell>
          <cell r="I1911" t="str">
            <v>CI</v>
          </cell>
        </row>
        <row r="1912">
          <cell r="A1912" t="str">
            <v>CAP</v>
          </cell>
          <cell r="B1912" t="str">
            <v>Simas, Antonio A</v>
          </cell>
          <cell r="C1912">
            <v>21135</v>
          </cell>
          <cell r="D1912" t="str">
            <v>21135</v>
          </cell>
          <cell r="E1912" t="str">
            <v>Q5 -  Open Access Dept</v>
          </cell>
          <cell r="F1912" t="str">
            <v>Customer Care</v>
          </cell>
          <cell r="G1912" t="str">
            <v>CIC Credit</v>
          </cell>
          <cell r="H1912" t="str">
            <v>120</v>
          </cell>
          <cell r="I1912" t="str">
            <v>CI</v>
          </cell>
          <cell r="J1912">
            <v>-82603.81</v>
          </cell>
          <cell r="K1912">
            <v>1099.2</v>
          </cell>
        </row>
        <row r="1913">
          <cell r="A1913" t="str">
            <v>CAP</v>
          </cell>
          <cell r="B1913" t="str">
            <v>Simas, Antonio A</v>
          </cell>
          <cell r="C1913">
            <v>21135</v>
          </cell>
          <cell r="D1913" t="str">
            <v>21135</v>
          </cell>
          <cell r="E1913" t="str">
            <v>CIC Credit</v>
          </cell>
          <cell r="F1913" t="str">
            <v>Customer Care</v>
          </cell>
          <cell r="G1913" t="str">
            <v>CIC Credit</v>
          </cell>
          <cell r="H1913" t="str">
            <v>120</v>
          </cell>
          <cell r="I1913" t="str">
            <v>CL</v>
          </cell>
          <cell r="L1913">
            <v>4179.03</v>
          </cell>
          <cell r="M1913">
            <v>123960</v>
          </cell>
        </row>
        <row r="1914">
          <cell r="A1914" t="str">
            <v>CAP</v>
          </cell>
          <cell r="B1914" t="str">
            <v>Simas, Antonio A</v>
          </cell>
          <cell r="C1914">
            <v>21135</v>
          </cell>
          <cell r="D1914" t="str">
            <v>21135</v>
          </cell>
          <cell r="E1914" t="str">
            <v>Q5 -  Open Access Dept</v>
          </cell>
          <cell r="F1914" t="str">
            <v>Customer Care</v>
          </cell>
          <cell r="G1914" t="str">
            <v>CIC Credit</v>
          </cell>
          <cell r="H1914" t="str">
            <v>120</v>
          </cell>
          <cell r="I1914" t="str">
            <v>CL</v>
          </cell>
          <cell r="J1914">
            <v>21209.91</v>
          </cell>
          <cell r="K1914">
            <v>12698.89</v>
          </cell>
        </row>
        <row r="1915">
          <cell r="A1915" t="str">
            <v>CAP</v>
          </cell>
          <cell r="B1915" t="str">
            <v>Simas, Antonio A</v>
          </cell>
          <cell r="C1915">
            <v>21135</v>
          </cell>
          <cell r="D1915" t="str">
            <v>21135</v>
          </cell>
          <cell r="E1915" t="str">
            <v>CIC Credit</v>
          </cell>
          <cell r="F1915" t="str">
            <v>Customer Care</v>
          </cell>
          <cell r="G1915" t="str">
            <v>CIC Credit</v>
          </cell>
          <cell r="H1915" t="str">
            <v>120</v>
          </cell>
          <cell r="I1915" t="str">
            <v>CM</v>
          </cell>
          <cell r="L1915">
            <v>0</v>
          </cell>
        </row>
        <row r="1916">
          <cell r="A1916" t="str">
            <v>CAP</v>
          </cell>
          <cell r="B1916" t="str">
            <v>Simas, Antonio A</v>
          </cell>
          <cell r="C1916">
            <v>21135</v>
          </cell>
          <cell r="D1916" t="str">
            <v>21135</v>
          </cell>
          <cell r="E1916" t="str">
            <v>Q5 -  Open Access Dept</v>
          </cell>
          <cell r="F1916" t="str">
            <v>Customer Care</v>
          </cell>
          <cell r="G1916" t="str">
            <v>CIC Credit</v>
          </cell>
          <cell r="H1916" t="str">
            <v>120</v>
          </cell>
          <cell r="I1916" t="str">
            <v>CM</v>
          </cell>
          <cell r="J1916">
            <v>27276.5</v>
          </cell>
          <cell r="K1916">
            <v>86935</v>
          </cell>
        </row>
        <row r="1917">
          <cell r="A1917" t="str">
            <v>O&amp;M</v>
          </cell>
          <cell r="B1917" t="str">
            <v>Simas, Antonio A</v>
          </cell>
          <cell r="C1917">
            <v>21135</v>
          </cell>
          <cell r="D1917" t="str">
            <v>21135</v>
          </cell>
          <cell r="E1917" t="str">
            <v>CIC Credit</v>
          </cell>
          <cell r="F1917" t="str">
            <v>Customer Care</v>
          </cell>
          <cell r="G1917" t="str">
            <v>CIC Credit</v>
          </cell>
          <cell r="H1917" t="str">
            <v>120</v>
          </cell>
          <cell r="I1917" t="str">
            <v>IT</v>
          </cell>
          <cell r="L1917">
            <v>485349.13</v>
          </cell>
          <cell r="M1917">
            <v>786.95</v>
          </cell>
        </row>
        <row r="1918">
          <cell r="A1918" t="str">
            <v>O&amp;M</v>
          </cell>
          <cell r="B1918" t="str">
            <v>Simas, Antonio A</v>
          </cell>
          <cell r="C1918">
            <v>21135</v>
          </cell>
          <cell r="D1918" t="str">
            <v>21135</v>
          </cell>
          <cell r="E1918" t="str">
            <v>Q5 -  Open Access Dept</v>
          </cell>
          <cell r="F1918" t="str">
            <v>Customer Care</v>
          </cell>
          <cell r="G1918" t="str">
            <v>CIC Credit</v>
          </cell>
          <cell r="H1918" t="str">
            <v>120</v>
          </cell>
          <cell r="I1918" t="str">
            <v>IT</v>
          </cell>
          <cell r="J1918">
            <v>-35981.870000000003</v>
          </cell>
        </row>
        <row r="1919">
          <cell r="A1919" t="str">
            <v>O&amp;M</v>
          </cell>
          <cell r="B1919" t="str">
            <v>Simas, Antonio A</v>
          </cell>
          <cell r="C1919">
            <v>21135</v>
          </cell>
          <cell r="D1919" t="str">
            <v>21135</v>
          </cell>
          <cell r="E1919" t="str">
            <v>CIC Credit</v>
          </cell>
          <cell r="F1919" t="str">
            <v>Customer Care</v>
          </cell>
          <cell r="G1919" t="str">
            <v>CIC Credit</v>
          </cell>
          <cell r="H1919" t="str">
            <v>120</v>
          </cell>
          <cell r="I1919" t="str">
            <v>OT</v>
          </cell>
          <cell r="L1919">
            <v>9688807.5299999993</v>
          </cell>
          <cell r="M1919">
            <v>550.01</v>
          </cell>
        </row>
        <row r="1920">
          <cell r="A1920" t="str">
            <v>O&amp;M</v>
          </cell>
          <cell r="B1920" t="str">
            <v>Whitaker, Sheila M</v>
          </cell>
          <cell r="C1920">
            <v>21140</v>
          </cell>
          <cell r="D1920" t="str">
            <v>21140</v>
          </cell>
          <cell r="E1920" t="str">
            <v>Call Center</v>
          </cell>
          <cell r="F1920" t="str">
            <v>Customer Care</v>
          </cell>
          <cell r="G1920" t="str">
            <v>CIC Director</v>
          </cell>
          <cell r="H1920" t="str">
            <v>120</v>
          </cell>
          <cell r="I1920" t="str">
            <v>BT</v>
          </cell>
          <cell r="J1920">
            <v>943391.85</v>
          </cell>
        </row>
        <row r="1921">
          <cell r="A1921" t="str">
            <v>O&amp;M</v>
          </cell>
          <cell r="B1921" t="str">
            <v>Whitaker, Sheila M</v>
          </cell>
          <cell r="C1921">
            <v>21140</v>
          </cell>
          <cell r="D1921" t="str">
            <v>21140</v>
          </cell>
          <cell r="E1921" t="str">
            <v>Call Center Pru</v>
          </cell>
          <cell r="F1921" t="str">
            <v>Customer Care</v>
          </cell>
          <cell r="G1921" t="str">
            <v>CIC Director</v>
          </cell>
          <cell r="H1921" t="str">
            <v>120</v>
          </cell>
          <cell r="I1921" t="str">
            <v>BT</v>
          </cell>
          <cell r="K1921">
            <v>77967.22</v>
          </cell>
        </row>
        <row r="1922">
          <cell r="A1922" t="str">
            <v>O&amp;M</v>
          </cell>
          <cell r="B1922" t="str">
            <v>Whitaker, Sheila M</v>
          </cell>
          <cell r="C1922">
            <v>21140</v>
          </cell>
          <cell r="D1922" t="str">
            <v>21140</v>
          </cell>
          <cell r="E1922" t="str">
            <v>CIC Director</v>
          </cell>
          <cell r="F1922" t="str">
            <v>Customer Care</v>
          </cell>
          <cell r="G1922" t="str">
            <v>CIC Director</v>
          </cell>
          <cell r="H1922" t="str">
            <v>120</v>
          </cell>
          <cell r="I1922" t="str">
            <v>BT</v>
          </cell>
          <cell r="L1922">
            <v>903.04</v>
          </cell>
        </row>
        <row r="1923">
          <cell r="A1923" t="str">
            <v>O&amp;M</v>
          </cell>
          <cell r="B1923" t="str">
            <v>Whitaker, Sheila M</v>
          </cell>
          <cell r="C1923">
            <v>21140</v>
          </cell>
          <cell r="D1923" t="str">
            <v>21140</v>
          </cell>
          <cell r="E1923" t="str">
            <v>Call Center</v>
          </cell>
          <cell r="F1923" t="str">
            <v>Customer Care</v>
          </cell>
          <cell r="G1923" t="str">
            <v>CIC Director</v>
          </cell>
          <cell r="H1923" t="str">
            <v>120</v>
          </cell>
          <cell r="I1923" t="str">
            <v>IT</v>
          </cell>
          <cell r="J1923">
            <v>472448.89</v>
          </cell>
          <cell r="M1923">
            <v>160.97999999999999</v>
          </cell>
        </row>
        <row r="1924">
          <cell r="A1924" t="str">
            <v>O&amp;M</v>
          </cell>
          <cell r="B1924" t="str">
            <v>Whitaker, Sheila M</v>
          </cell>
          <cell r="C1924">
            <v>21140</v>
          </cell>
          <cell r="D1924" t="str">
            <v>21140</v>
          </cell>
          <cell r="E1924" t="str">
            <v>Call Center Pru</v>
          </cell>
          <cell r="F1924" t="str">
            <v>Customer Care</v>
          </cell>
          <cell r="G1924" t="str">
            <v>CIC Director</v>
          </cell>
          <cell r="H1924" t="str">
            <v>120</v>
          </cell>
          <cell r="I1924" t="str">
            <v>IT</v>
          </cell>
          <cell r="K1924">
            <v>744862.51</v>
          </cell>
        </row>
        <row r="1925">
          <cell r="A1925" t="str">
            <v>O&amp;M</v>
          </cell>
          <cell r="B1925" t="str">
            <v>Whitaker, Sheila M</v>
          </cell>
          <cell r="C1925">
            <v>21140</v>
          </cell>
          <cell r="D1925" t="str">
            <v>21140</v>
          </cell>
          <cell r="E1925" t="str">
            <v>CIC Director</v>
          </cell>
          <cell r="F1925" t="str">
            <v>Customer Care</v>
          </cell>
          <cell r="G1925" t="str">
            <v>CIC Director</v>
          </cell>
          <cell r="H1925" t="str">
            <v>120</v>
          </cell>
          <cell r="I1925" t="str">
            <v>IT</v>
          </cell>
          <cell r="L1925">
            <v>52888.05</v>
          </cell>
          <cell r="M1925">
            <v>5959.21</v>
          </cell>
        </row>
        <row r="1926">
          <cell r="A1926" t="str">
            <v>O&amp;M</v>
          </cell>
          <cell r="B1926" t="str">
            <v>Whitaker, Sheila M</v>
          </cell>
          <cell r="C1926">
            <v>21140</v>
          </cell>
          <cell r="D1926" t="str">
            <v>21140</v>
          </cell>
          <cell r="E1926" t="str">
            <v>Call Center</v>
          </cell>
          <cell r="F1926" t="str">
            <v>Customer Care</v>
          </cell>
          <cell r="G1926" t="str">
            <v>CIC Director</v>
          </cell>
          <cell r="H1926" t="str">
            <v>120</v>
          </cell>
          <cell r="I1926" t="str">
            <v>LT</v>
          </cell>
          <cell r="J1926">
            <v>2837803.82</v>
          </cell>
          <cell r="M1926">
            <v>2693.8</v>
          </cell>
        </row>
        <row r="1927">
          <cell r="A1927" t="str">
            <v>O&amp;M</v>
          </cell>
          <cell r="B1927" t="str">
            <v>Whitaker, Sheila M</v>
          </cell>
          <cell r="C1927">
            <v>21140</v>
          </cell>
          <cell r="D1927" t="str">
            <v>21140</v>
          </cell>
          <cell r="E1927" t="str">
            <v>Call Center Pru</v>
          </cell>
          <cell r="F1927" t="str">
            <v>Customer Care</v>
          </cell>
          <cell r="G1927" t="str">
            <v>CIC Director</v>
          </cell>
          <cell r="H1927" t="str">
            <v>120</v>
          </cell>
          <cell r="I1927" t="str">
            <v>LT</v>
          </cell>
          <cell r="K1927">
            <v>240470.38</v>
          </cell>
          <cell r="M1927">
            <v>1658.02</v>
          </cell>
        </row>
        <row r="1928">
          <cell r="A1928" t="str">
            <v>O&amp;M</v>
          </cell>
          <cell r="B1928" t="str">
            <v>Whitaker, Sheila M</v>
          </cell>
          <cell r="C1928">
            <v>21140</v>
          </cell>
          <cell r="D1928" t="str">
            <v>21140</v>
          </cell>
          <cell r="E1928" t="str">
            <v>CIC Director</v>
          </cell>
          <cell r="F1928" t="str">
            <v>Customer Care</v>
          </cell>
          <cell r="G1928" t="str">
            <v>CIC Director</v>
          </cell>
          <cell r="H1928" t="str">
            <v>120</v>
          </cell>
          <cell r="I1928" t="str">
            <v>LT</v>
          </cell>
          <cell r="L1928">
            <v>2628.26</v>
          </cell>
          <cell r="M1928">
            <v>41570.76</v>
          </cell>
        </row>
        <row r="1929">
          <cell r="A1929" t="str">
            <v>O&amp;M</v>
          </cell>
          <cell r="B1929" t="str">
            <v>Whitaker, Sheila M</v>
          </cell>
          <cell r="C1929">
            <v>21140</v>
          </cell>
          <cell r="D1929" t="str">
            <v>21140</v>
          </cell>
          <cell r="E1929" t="str">
            <v>Call Center</v>
          </cell>
          <cell r="F1929" t="str">
            <v>Customer Care</v>
          </cell>
          <cell r="G1929" t="str">
            <v>CIC Director</v>
          </cell>
          <cell r="H1929" t="str">
            <v>120</v>
          </cell>
          <cell r="I1929" t="str">
            <v>MT</v>
          </cell>
          <cell r="J1929">
            <v>634.67999999999995</v>
          </cell>
        </row>
        <row r="1930">
          <cell r="A1930" t="str">
            <v>O&amp;M</v>
          </cell>
          <cell r="B1930" t="str">
            <v>Whitaker, Sheila M</v>
          </cell>
          <cell r="C1930">
            <v>21140</v>
          </cell>
          <cell r="D1930" t="str">
            <v>21140</v>
          </cell>
          <cell r="E1930" t="str">
            <v>Call Center Pru</v>
          </cell>
          <cell r="F1930" t="str">
            <v>Customer Care</v>
          </cell>
          <cell r="G1930" t="str">
            <v>CIC Director</v>
          </cell>
          <cell r="H1930" t="str">
            <v>120</v>
          </cell>
          <cell r="I1930" t="str">
            <v>MT</v>
          </cell>
          <cell r="K1930">
            <v>1885.56</v>
          </cell>
        </row>
        <row r="1931">
          <cell r="A1931" t="str">
            <v>O&amp;M</v>
          </cell>
          <cell r="B1931" t="str">
            <v>Whitaker, Sheila M</v>
          </cell>
          <cell r="C1931">
            <v>21140</v>
          </cell>
          <cell r="D1931" t="str">
            <v>21140</v>
          </cell>
          <cell r="E1931" t="str">
            <v>CIC Director</v>
          </cell>
          <cell r="F1931" t="str">
            <v>Customer Care</v>
          </cell>
          <cell r="G1931" t="str">
            <v>CIC Director</v>
          </cell>
          <cell r="H1931" t="str">
            <v>120</v>
          </cell>
          <cell r="I1931" t="str">
            <v>MT</v>
          </cell>
          <cell r="L1931">
            <v>3980</v>
          </cell>
        </row>
        <row r="1932">
          <cell r="A1932" t="str">
            <v>O&amp;M</v>
          </cell>
          <cell r="B1932" t="str">
            <v>Whitaker, Sheila M</v>
          </cell>
          <cell r="C1932">
            <v>21140</v>
          </cell>
          <cell r="D1932" t="str">
            <v>21140</v>
          </cell>
          <cell r="E1932" t="str">
            <v>Call Center</v>
          </cell>
          <cell r="F1932" t="str">
            <v>Customer Care</v>
          </cell>
          <cell r="G1932" t="str">
            <v>CIC Director</v>
          </cell>
          <cell r="H1932" t="str">
            <v>120</v>
          </cell>
          <cell r="I1932" t="str">
            <v>OT</v>
          </cell>
          <cell r="J1932">
            <v>12972770.9</v>
          </cell>
        </row>
        <row r="1933">
          <cell r="A1933" t="str">
            <v>O&amp;M</v>
          </cell>
          <cell r="B1933" t="str">
            <v>Whitaker, Sheila M</v>
          </cell>
          <cell r="C1933">
            <v>21140</v>
          </cell>
          <cell r="D1933" t="str">
            <v>21140</v>
          </cell>
          <cell r="E1933" t="str">
            <v>Call Center Pru</v>
          </cell>
          <cell r="F1933" t="str">
            <v>Customer Care</v>
          </cell>
          <cell r="G1933" t="str">
            <v>CIC Director</v>
          </cell>
          <cell r="H1933" t="str">
            <v>120</v>
          </cell>
          <cell r="I1933" t="str">
            <v>OT</v>
          </cell>
          <cell r="K1933">
            <v>2187700.5699999998</v>
          </cell>
        </row>
        <row r="1934">
          <cell r="A1934" t="str">
            <v>O&amp;M</v>
          </cell>
          <cell r="B1934" t="str">
            <v>Whitaker, Sheila M</v>
          </cell>
          <cell r="C1934">
            <v>21140</v>
          </cell>
          <cell r="D1934" t="str">
            <v>21140</v>
          </cell>
          <cell r="E1934" t="str">
            <v>CIC Director</v>
          </cell>
          <cell r="F1934" t="str">
            <v>Customer Care</v>
          </cell>
          <cell r="G1934" t="str">
            <v>CIC Director</v>
          </cell>
          <cell r="H1934" t="str">
            <v>120</v>
          </cell>
          <cell r="I1934" t="str">
            <v>OT</v>
          </cell>
          <cell r="L1934">
            <v>945410.86</v>
          </cell>
        </row>
        <row r="1935">
          <cell r="A1935" t="str">
            <v>O&amp;M</v>
          </cell>
          <cell r="B1935" t="str">
            <v>Whitaker, Sheila M</v>
          </cell>
          <cell r="C1935">
            <v>21140</v>
          </cell>
          <cell r="D1935" t="str">
            <v>21140</v>
          </cell>
          <cell r="E1935" t="str">
            <v>Call Center</v>
          </cell>
          <cell r="F1935" t="str">
            <v>Customer Care</v>
          </cell>
          <cell r="G1935" t="str">
            <v>CIC Director</v>
          </cell>
          <cell r="H1935" t="str">
            <v>120</v>
          </cell>
          <cell r="I1935" t="str">
            <v>TT</v>
          </cell>
          <cell r="J1935">
            <v>239711.35</v>
          </cell>
        </row>
        <row r="1936">
          <cell r="A1936" t="str">
            <v>O&amp;M</v>
          </cell>
          <cell r="B1936" t="str">
            <v>Whitaker, Sheila M</v>
          </cell>
          <cell r="C1936">
            <v>21140</v>
          </cell>
          <cell r="D1936" t="str">
            <v>21140</v>
          </cell>
          <cell r="E1936" t="str">
            <v>Call Center Pru</v>
          </cell>
          <cell r="F1936" t="str">
            <v>Customer Care</v>
          </cell>
          <cell r="G1936" t="str">
            <v>CIC Director</v>
          </cell>
          <cell r="H1936" t="str">
            <v>120</v>
          </cell>
          <cell r="I1936" t="str">
            <v>TT</v>
          </cell>
          <cell r="K1936">
            <v>11507.42</v>
          </cell>
          <cell r="M1936">
            <v>244.09</v>
          </cell>
        </row>
        <row r="1937">
          <cell r="A1937" t="str">
            <v>O&amp;M</v>
          </cell>
          <cell r="B1937" t="str">
            <v>Whitaker, Sheila M</v>
          </cell>
          <cell r="C1937">
            <v>21140</v>
          </cell>
          <cell r="D1937" t="str">
            <v>21140</v>
          </cell>
          <cell r="E1937" t="str">
            <v>CIC Director</v>
          </cell>
          <cell r="F1937" t="str">
            <v>Customer Care</v>
          </cell>
          <cell r="G1937" t="str">
            <v>CIC Director</v>
          </cell>
          <cell r="H1937" t="str">
            <v>120</v>
          </cell>
          <cell r="I1937" t="str">
            <v>TT</v>
          </cell>
          <cell r="L1937">
            <v>2486.61</v>
          </cell>
          <cell r="M1937">
            <v>191532.04</v>
          </cell>
        </row>
        <row r="1938">
          <cell r="A1938" t="str">
            <v>O&amp;M</v>
          </cell>
          <cell r="B1938" t="str">
            <v>Simas, Antonio A</v>
          </cell>
          <cell r="C1938">
            <v>21145</v>
          </cell>
          <cell r="D1938" t="str">
            <v>21145</v>
          </cell>
          <cell r="E1938" t="str">
            <v>Call Center Legal Collections</v>
          </cell>
          <cell r="F1938" t="str">
            <v>Customer Care</v>
          </cell>
          <cell r="G1938" t="str">
            <v>CIC Legal Collections</v>
          </cell>
          <cell r="H1938" t="str">
            <v>120</v>
          </cell>
          <cell r="I1938" t="str">
            <v>BT</v>
          </cell>
          <cell r="J1938">
            <v>72982.58</v>
          </cell>
          <cell r="K1938">
            <v>22506.91</v>
          </cell>
        </row>
        <row r="1939">
          <cell r="A1939" t="str">
            <v>O&amp;M</v>
          </cell>
          <cell r="B1939" t="str">
            <v>Simas, Antonio A</v>
          </cell>
          <cell r="C1939">
            <v>21145</v>
          </cell>
          <cell r="D1939" t="str">
            <v>21145</v>
          </cell>
          <cell r="E1939" t="str">
            <v>Call Center Legal Collections</v>
          </cell>
          <cell r="F1939" t="str">
            <v>Customer Care</v>
          </cell>
          <cell r="G1939" t="str">
            <v>CIC Legal Collections</v>
          </cell>
          <cell r="H1939" t="str">
            <v>120</v>
          </cell>
          <cell r="I1939" t="str">
            <v>IT</v>
          </cell>
          <cell r="J1939">
            <v>261326.73</v>
          </cell>
          <cell r="K1939">
            <v>35062.25</v>
          </cell>
        </row>
        <row r="1940">
          <cell r="A1940" t="str">
            <v>O&amp;M</v>
          </cell>
          <cell r="B1940" t="str">
            <v>Simas, Antonio A</v>
          </cell>
          <cell r="C1940">
            <v>21145</v>
          </cell>
          <cell r="D1940" t="str">
            <v>21145</v>
          </cell>
          <cell r="E1940" t="str">
            <v>CIC Legal Collections</v>
          </cell>
          <cell r="F1940" t="str">
            <v>Customer Care</v>
          </cell>
          <cell r="G1940" t="str">
            <v>CIC Legal Collections</v>
          </cell>
          <cell r="H1940" t="str">
            <v>120</v>
          </cell>
          <cell r="I1940" t="str">
            <v>IT</v>
          </cell>
          <cell r="L1940">
            <v>87457.99</v>
          </cell>
        </row>
        <row r="1941">
          <cell r="A1941" t="str">
            <v>O&amp;M</v>
          </cell>
          <cell r="B1941" t="str">
            <v>Simas, Antonio A</v>
          </cell>
          <cell r="C1941">
            <v>21145</v>
          </cell>
          <cell r="D1941" t="str">
            <v>21145</v>
          </cell>
          <cell r="E1941" t="str">
            <v>Call Center Legal Collections</v>
          </cell>
          <cell r="F1941" t="str">
            <v>Customer Care</v>
          </cell>
          <cell r="G1941" t="str">
            <v>CIC Legal Collections</v>
          </cell>
          <cell r="H1941" t="str">
            <v>120</v>
          </cell>
          <cell r="I1941" t="str">
            <v>LT</v>
          </cell>
          <cell r="J1941">
            <v>207972.39</v>
          </cell>
          <cell r="K1941">
            <v>68933.53</v>
          </cell>
          <cell r="M1941">
            <v>8726.4</v>
          </cell>
        </row>
        <row r="1942">
          <cell r="A1942" t="str">
            <v>O&amp;M</v>
          </cell>
          <cell r="B1942" t="str">
            <v>Simas, Antonio A</v>
          </cell>
          <cell r="C1942">
            <v>21145</v>
          </cell>
          <cell r="D1942" t="str">
            <v>21145</v>
          </cell>
          <cell r="E1942" t="str">
            <v>CIC Legal Collections</v>
          </cell>
          <cell r="F1942" t="str">
            <v>Customer Care</v>
          </cell>
          <cell r="G1942" t="str">
            <v>CIC Legal Collections</v>
          </cell>
          <cell r="H1942" t="str">
            <v>120</v>
          </cell>
          <cell r="I1942" t="str">
            <v>LT</v>
          </cell>
          <cell r="L1942">
            <v>-325.13</v>
          </cell>
          <cell r="M1942">
            <v>10492.12</v>
          </cell>
        </row>
        <row r="1943">
          <cell r="A1943" t="str">
            <v>O&amp;M</v>
          </cell>
          <cell r="B1943" t="str">
            <v>Simas, Antonio A</v>
          </cell>
          <cell r="C1943">
            <v>21145</v>
          </cell>
          <cell r="D1943" t="str">
            <v>21145</v>
          </cell>
          <cell r="E1943" t="str">
            <v>Call Center Legal Collections</v>
          </cell>
          <cell r="F1943" t="str">
            <v>Customer Care</v>
          </cell>
          <cell r="G1943" t="str">
            <v>CIC Legal Collections</v>
          </cell>
          <cell r="H1943" t="str">
            <v>120</v>
          </cell>
          <cell r="I1943" t="str">
            <v>OT</v>
          </cell>
          <cell r="J1943">
            <v>32429.17</v>
          </cell>
          <cell r="K1943">
            <v>1515</v>
          </cell>
        </row>
        <row r="1944">
          <cell r="A1944" t="str">
            <v>O&amp;M</v>
          </cell>
          <cell r="B1944" t="str">
            <v>Simas, Antonio A</v>
          </cell>
          <cell r="C1944">
            <v>21145</v>
          </cell>
          <cell r="D1944" t="str">
            <v>21145</v>
          </cell>
          <cell r="E1944" t="str">
            <v>CIC Legal Collections</v>
          </cell>
          <cell r="F1944" t="str">
            <v>Customer Care</v>
          </cell>
          <cell r="G1944" t="str">
            <v>CIC Legal Collections</v>
          </cell>
          <cell r="H1944" t="str">
            <v>120</v>
          </cell>
          <cell r="I1944" t="str">
            <v>OT</v>
          </cell>
          <cell r="L1944">
            <v>-650.70000000000005</v>
          </cell>
          <cell r="M1944">
            <v>83336.69</v>
          </cell>
        </row>
        <row r="1945">
          <cell r="A1945" t="str">
            <v>O&amp;M</v>
          </cell>
          <cell r="B1945" t="str">
            <v>Simas, Antonio A</v>
          </cell>
          <cell r="C1945">
            <v>21145</v>
          </cell>
          <cell r="D1945" t="str">
            <v>21145</v>
          </cell>
          <cell r="E1945" t="str">
            <v>Call Center Legal Collections</v>
          </cell>
          <cell r="F1945" t="str">
            <v>Customer Care</v>
          </cell>
          <cell r="G1945" t="str">
            <v>CIC Legal Collections</v>
          </cell>
          <cell r="H1945" t="str">
            <v>120</v>
          </cell>
          <cell r="I1945" t="str">
            <v>TT</v>
          </cell>
          <cell r="J1945">
            <v>2095.42</v>
          </cell>
          <cell r="K1945">
            <v>24720.06</v>
          </cell>
          <cell r="M1945">
            <v>355.14</v>
          </cell>
        </row>
        <row r="1946">
          <cell r="A1946" t="str">
            <v>O&amp;M</v>
          </cell>
          <cell r="B1946" t="str">
            <v>Simas, Antonio A</v>
          </cell>
          <cell r="C1946">
            <v>21145</v>
          </cell>
          <cell r="D1946" t="str">
            <v>21145</v>
          </cell>
          <cell r="E1946" t="str">
            <v>CIC Legal Collections</v>
          </cell>
          <cell r="F1946" t="str">
            <v>Customer Care</v>
          </cell>
          <cell r="G1946" t="str">
            <v>CIC Legal Collections</v>
          </cell>
          <cell r="H1946" t="str">
            <v>120</v>
          </cell>
          <cell r="I1946" t="str">
            <v>TT</v>
          </cell>
          <cell r="L1946">
            <v>1026.3599999999999</v>
          </cell>
          <cell r="M1946">
            <v>15158</v>
          </cell>
        </row>
        <row r="1947">
          <cell r="A1947" t="str">
            <v>O&amp;M</v>
          </cell>
          <cell r="B1947" t="str">
            <v>Whitaker, Sheila M</v>
          </cell>
          <cell r="C1947">
            <v>21147</v>
          </cell>
          <cell r="D1947" t="str">
            <v>21147</v>
          </cell>
          <cell r="E1947" t="str">
            <v>CIC Ops Support</v>
          </cell>
          <cell r="F1947" t="str">
            <v>Customer Care</v>
          </cell>
          <cell r="G1947" t="str">
            <v>CIC Ops Support</v>
          </cell>
          <cell r="H1947" t="str">
            <v>120</v>
          </cell>
          <cell r="I1947" t="str">
            <v>OT</v>
          </cell>
          <cell r="L1947">
            <v>2631.18</v>
          </cell>
        </row>
        <row r="1948">
          <cell r="A1948" t="str">
            <v>O&amp;M</v>
          </cell>
          <cell r="B1948" t="str">
            <v>Segreve,Mary Louise</v>
          </cell>
          <cell r="C1948">
            <v>21150</v>
          </cell>
          <cell r="D1948" t="str">
            <v>21150</v>
          </cell>
          <cell r="E1948" t="str">
            <v>Billing</v>
          </cell>
          <cell r="F1948" t="str">
            <v>Customer Care</v>
          </cell>
          <cell r="G1948" t="str">
            <v>Billing</v>
          </cell>
          <cell r="H1948" t="str">
            <v>120</v>
          </cell>
          <cell r="I1948" t="str">
            <v>BT</v>
          </cell>
          <cell r="J1948">
            <v>1017732.11</v>
          </cell>
          <cell r="K1948">
            <v>254406.32</v>
          </cell>
          <cell r="L1948">
            <v>9552.93</v>
          </cell>
        </row>
        <row r="1949">
          <cell r="A1949" t="str">
            <v>O&amp;M</v>
          </cell>
          <cell r="B1949" t="str">
            <v>Segreve,Mary Louise</v>
          </cell>
          <cell r="C1949">
            <v>21150</v>
          </cell>
          <cell r="D1949" t="str">
            <v>21150</v>
          </cell>
          <cell r="E1949" t="str">
            <v>Billing</v>
          </cell>
          <cell r="F1949" t="str">
            <v>Customer Care</v>
          </cell>
          <cell r="G1949" t="str">
            <v>Billing</v>
          </cell>
          <cell r="H1949" t="str">
            <v>120</v>
          </cell>
          <cell r="I1949" t="str">
            <v>IT</v>
          </cell>
          <cell r="J1949">
            <v>2916162.56</v>
          </cell>
          <cell r="K1949">
            <v>3800988.18</v>
          </cell>
          <cell r="L1949">
            <v>2640410.14</v>
          </cell>
          <cell r="M1949">
            <v>3363.03</v>
          </cell>
        </row>
        <row r="1950">
          <cell r="A1950" t="str">
            <v>O&amp;M</v>
          </cell>
          <cell r="B1950" t="str">
            <v>Segreve,Mary Louise</v>
          </cell>
          <cell r="C1950">
            <v>21150</v>
          </cell>
          <cell r="D1950" t="str">
            <v>21150</v>
          </cell>
          <cell r="E1950" t="str">
            <v>Billing</v>
          </cell>
          <cell r="F1950" t="str">
            <v>Customer Care</v>
          </cell>
          <cell r="G1950" t="str">
            <v>Billing</v>
          </cell>
          <cell r="H1950" t="str">
            <v>120</v>
          </cell>
          <cell r="I1950" t="str">
            <v>LT</v>
          </cell>
          <cell r="J1950">
            <v>2917105.3</v>
          </cell>
          <cell r="K1950">
            <v>708448.72</v>
          </cell>
          <cell r="L1950">
            <v>22055.94</v>
          </cell>
          <cell r="M1950">
            <v>1248.79</v>
          </cell>
        </row>
        <row r="1951">
          <cell r="A1951" t="str">
            <v>O&amp;M</v>
          </cell>
          <cell r="B1951" t="str">
            <v>Segreve,Mary Louise</v>
          </cell>
          <cell r="C1951">
            <v>21150</v>
          </cell>
          <cell r="D1951" t="str">
            <v>21150</v>
          </cell>
          <cell r="E1951" t="str">
            <v>Billing</v>
          </cell>
          <cell r="F1951" t="str">
            <v>Customer Care</v>
          </cell>
          <cell r="G1951" t="str">
            <v>Billing</v>
          </cell>
          <cell r="H1951" t="str">
            <v>120</v>
          </cell>
          <cell r="I1951" t="str">
            <v>MT</v>
          </cell>
          <cell r="J1951">
            <v>2568.11</v>
          </cell>
          <cell r="K1951">
            <v>3911.51</v>
          </cell>
          <cell r="L1951">
            <v>53.48</v>
          </cell>
        </row>
        <row r="1952">
          <cell r="A1952" t="str">
            <v>O&amp;M</v>
          </cell>
          <cell r="B1952" t="str">
            <v>Segreve,Mary Louise</v>
          </cell>
          <cell r="C1952">
            <v>21150</v>
          </cell>
          <cell r="D1952" t="str">
            <v>21150</v>
          </cell>
          <cell r="E1952" t="str">
            <v>Billing</v>
          </cell>
          <cell r="F1952" t="str">
            <v>Customer Care</v>
          </cell>
          <cell r="G1952" t="str">
            <v>Billing</v>
          </cell>
          <cell r="H1952" t="str">
            <v>120</v>
          </cell>
          <cell r="I1952" t="str">
            <v>OT</v>
          </cell>
          <cell r="J1952">
            <v>502671.28</v>
          </cell>
          <cell r="K1952">
            <v>86005.87</v>
          </cell>
          <cell r="L1952">
            <v>117972.69</v>
          </cell>
          <cell r="M1952">
            <v>3500.4</v>
          </cell>
        </row>
        <row r="1953">
          <cell r="A1953" t="str">
            <v>O&amp;M</v>
          </cell>
          <cell r="B1953" t="str">
            <v>Segreve,Mary Louise</v>
          </cell>
          <cell r="C1953">
            <v>21150</v>
          </cell>
          <cell r="D1953" t="str">
            <v>21150</v>
          </cell>
          <cell r="E1953" t="str">
            <v>Billing</v>
          </cell>
          <cell r="F1953" t="str">
            <v>Customer Care</v>
          </cell>
          <cell r="G1953" t="str">
            <v>Billing</v>
          </cell>
          <cell r="H1953" t="str">
            <v>120</v>
          </cell>
          <cell r="I1953" t="str">
            <v>TT</v>
          </cell>
          <cell r="J1953">
            <v>228160.33</v>
          </cell>
          <cell r="K1953">
            <v>55411.81</v>
          </cell>
          <cell r="L1953">
            <v>26545.21</v>
          </cell>
          <cell r="M1953">
            <v>4202.03</v>
          </cell>
        </row>
        <row r="1954">
          <cell r="A1954" t="str">
            <v>O&amp;M</v>
          </cell>
          <cell r="B1954" t="str">
            <v>Whitaker, Sheila M</v>
          </cell>
          <cell r="C1954">
            <v>21155</v>
          </cell>
          <cell r="D1954" t="str">
            <v>21155</v>
          </cell>
          <cell r="E1954" t="str">
            <v>Call Center-Boston</v>
          </cell>
          <cell r="F1954" t="str">
            <v>Customer Care</v>
          </cell>
          <cell r="G1954" t="str">
            <v>CIC Electric &amp; Gas</v>
          </cell>
          <cell r="H1954" t="str">
            <v>120</v>
          </cell>
          <cell r="I1954" t="str">
            <v>BT</v>
          </cell>
          <cell r="K1954">
            <v>556586.14</v>
          </cell>
        </row>
        <row r="1955">
          <cell r="A1955" t="str">
            <v>O&amp;M</v>
          </cell>
          <cell r="B1955" t="str">
            <v>Whitaker, Sheila M</v>
          </cell>
          <cell r="C1955">
            <v>21155</v>
          </cell>
          <cell r="D1955" t="str">
            <v>21155</v>
          </cell>
          <cell r="E1955" t="str">
            <v>CIC Electric &amp; Gas</v>
          </cell>
          <cell r="F1955" t="str">
            <v>Customer Care</v>
          </cell>
          <cell r="G1955" t="str">
            <v>CIC Electric &amp; Gas</v>
          </cell>
          <cell r="H1955" t="str">
            <v>120</v>
          </cell>
          <cell r="I1955" t="str">
            <v>BT</v>
          </cell>
          <cell r="L1955">
            <v>204395.92</v>
          </cell>
        </row>
        <row r="1956">
          <cell r="A1956" t="str">
            <v>O&amp;M</v>
          </cell>
          <cell r="B1956" t="str">
            <v>Whitaker, Sheila M</v>
          </cell>
          <cell r="C1956">
            <v>21155</v>
          </cell>
          <cell r="D1956" t="str">
            <v>21155</v>
          </cell>
          <cell r="E1956" t="str">
            <v>Call Center-Boston</v>
          </cell>
          <cell r="F1956" t="str">
            <v>Customer Care</v>
          </cell>
          <cell r="G1956" t="str">
            <v>CIC Electric &amp; Gas</v>
          </cell>
          <cell r="H1956" t="str">
            <v>120</v>
          </cell>
          <cell r="I1956" t="str">
            <v>IT</v>
          </cell>
          <cell r="J1956">
            <v>20385.02</v>
          </cell>
          <cell r="K1956">
            <v>840692.08</v>
          </cell>
        </row>
        <row r="1957">
          <cell r="A1957" t="str">
            <v>O&amp;M</v>
          </cell>
          <cell r="B1957" t="str">
            <v>Whitaker, Sheila M</v>
          </cell>
          <cell r="C1957">
            <v>21155</v>
          </cell>
          <cell r="D1957" t="str">
            <v>21155</v>
          </cell>
          <cell r="E1957" t="str">
            <v>CIC Electric &amp; Gas</v>
          </cell>
          <cell r="F1957" t="str">
            <v>Customer Care</v>
          </cell>
          <cell r="G1957" t="str">
            <v>CIC Electric &amp; Gas</v>
          </cell>
          <cell r="H1957" t="str">
            <v>120</v>
          </cell>
          <cell r="I1957" t="str">
            <v>IT</v>
          </cell>
          <cell r="L1957">
            <v>1295631.32</v>
          </cell>
        </row>
        <row r="1958">
          <cell r="A1958" t="str">
            <v>O&amp;M</v>
          </cell>
          <cell r="B1958" t="str">
            <v>Whitaker, Sheila M</v>
          </cell>
          <cell r="C1958">
            <v>21155</v>
          </cell>
          <cell r="D1958" t="str">
            <v>21155</v>
          </cell>
          <cell r="E1958" t="str">
            <v>Call Center-Boston</v>
          </cell>
          <cell r="F1958" t="str">
            <v>Customer Care</v>
          </cell>
          <cell r="G1958" t="str">
            <v>CIC Electric &amp; Gas</v>
          </cell>
          <cell r="H1958" t="str">
            <v>120</v>
          </cell>
          <cell r="I1958" t="str">
            <v>LT</v>
          </cell>
          <cell r="K1958">
            <v>1714001.9</v>
          </cell>
        </row>
        <row r="1959">
          <cell r="A1959" t="str">
            <v>O&amp;M</v>
          </cell>
          <cell r="B1959" t="str">
            <v>Whitaker, Sheila M</v>
          </cell>
          <cell r="C1959">
            <v>21155</v>
          </cell>
          <cell r="D1959" t="str">
            <v>21155</v>
          </cell>
          <cell r="E1959" t="str">
            <v>CIC Electric &amp; Gas</v>
          </cell>
          <cell r="F1959" t="str">
            <v>Customer Care</v>
          </cell>
          <cell r="G1959" t="str">
            <v>CIC Electric &amp; Gas</v>
          </cell>
          <cell r="H1959" t="str">
            <v>120</v>
          </cell>
          <cell r="I1959" t="str">
            <v>LT</v>
          </cell>
          <cell r="L1959">
            <v>606499.55000000005</v>
          </cell>
        </row>
        <row r="1960">
          <cell r="A1960" t="str">
            <v>O&amp;M</v>
          </cell>
          <cell r="B1960" t="str">
            <v>Whitaker, Sheila M</v>
          </cell>
          <cell r="C1960">
            <v>21155</v>
          </cell>
          <cell r="D1960" t="str">
            <v>21155</v>
          </cell>
          <cell r="E1960" t="str">
            <v>Call Center-Boston</v>
          </cell>
          <cell r="F1960" t="str">
            <v>Customer Care</v>
          </cell>
          <cell r="G1960" t="str">
            <v>CIC Electric &amp; Gas</v>
          </cell>
          <cell r="H1960" t="str">
            <v>120</v>
          </cell>
          <cell r="I1960" t="str">
            <v>OT</v>
          </cell>
          <cell r="K1960">
            <v>11830704.73</v>
          </cell>
          <cell r="M1960">
            <v>108939.69</v>
          </cell>
        </row>
        <row r="1961">
          <cell r="A1961" t="str">
            <v>O&amp;M</v>
          </cell>
          <cell r="B1961" t="str">
            <v>Whitaker, Sheila M</v>
          </cell>
          <cell r="C1961">
            <v>21155</v>
          </cell>
          <cell r="D1961" t="str">
            <v>21155</v>
          </cell>
          <cell r="E1961" t="str">
            <v>CIC Electric &amp; Gas</v>
          </cell>
          <cell r="F1961" t="str">
            <v>Customer Care</v>
          </cell>
          <cell r="G1961" t="str">
            <v>CIC Electric &amp; Gas</v>
          </cell>
          <cell r="H1961" t="str">
            <v>120</v>
          </cell>
          <cell r="I1961" t="str">
            <v>OT</v>
          </cell>
          <cell r="L1961">
            <v>238230.65</v>
          </cell>
        </row>
        <row r="1962">
          <cell r="A1962" t="str">
            <v>O&amp;M</v>
          </cell>
          <cell r="B1962" t="str">
            <v>Whitaker, Sheila M</v>
          </cell>
          <cell r="C1962">
            <v>21155</v>
          </cell>
          <cell r="D1962" t="str">
            <v>21155</v>
          </cell>
          <cell r="E1962" t="str">
            <v>Call Center-Boston</v>
          </cell>
          <cell r="F1962" t="str">
            <v>Customer Care</v>
          </cell>
          <cell r="G1962" t="str">
            <v>CIC Electric &amp; Gas</v>
          </cell>
          <cell r="H1962" t="str">
            <v>120</v>
          </cell>
          <cell r="I1962" t="str">
            <v>TT</v>
          </cell>
          <cell r="K1962">
            <v>170163.89</v>
          </cell>
          <cell r="M1962">
            <v>5295</v>
          </cell>
        </row>
        <row r="1963">
          <cell r="A1963" t="str">
            <v>O&amp;M</v>
          </cell>
          <cell r="B1963" t="str">
            <v>Whitaker, Sheila M</v>
          </cell>
          <cell r="C1963">
            <v>21155</v>
          </cell>
          <cell r="D1963" t="str">
            <v>21155</v>
          </cell>
          <cell r="E1963" t="str">
            <v>CIC Electric &amp; Gas</v>
          </cell>
          <cell r="F1963" t="str">
            <v>Customer Care</v>
          </cell>
          <cell r="G1963" t="str">
            <v>CIC Electric &amp; Gas</v>
          </cell>
          <cell r="H1963" t="str">
            <v>120</v>
          </cell>
          <cell r="I1963" t="str">
            <v>TT</v>
          </cell>
          <cell r="L1963">
            <v>60913.91</v>
          </cell>
        </row>
        <row r="1964">
          <cell r="A1964" t="str">
            <v>O&amp;M</v>
          </cell>
          <cell r="C1964">
            <v>21165</v>
          </cell>
          <cell r="D1964" t="str">
            <v>21165</v>
          </cell>
          <cell r="E1964" t="str">
            <v>Call Center- Wareham</v>
          </cell>
          <cell r="H1964" t="str">
            <v>120</v>
          </cell>
          <cell r="I1964" t="str">
            <v>BT</v>
          </cell>
          <cell r="L1964">
            <v>-58788.35</v>
          </cell>
        </row>
        <row r="1965">
          <cell r="A1965" t="str">
            <v>O&amp;M</v>
          </cell>
          <cell r="C1965">
            <v>21165</v>
          </cell>
          <cell r="D1965" t="str">
            <v>21165</v>
          </cell>
          <cell r="E1965" t="str">
            <v>Call Center- Wareham</v>
          </cell>
          <cell r="H1965" t="str">
            <v>120</v>
          </cell>
          <cell r="I1965" t="str">
            <v>IT</v>
          </cell>
          <cell r="K1965">
            <v>5763.7</v>
          </cell>
          <cell r="L1965">
            <v>-35140.06</v>
          </cell>
        </row>
        <row r="1966">
          <cell r="A1966" t="str">
            <v>O&amp;M</v>
          </cell>
          <cell r="C1966">
            <v>21165</v>
          </cell>
          <cell r="D1966" t="str">
            <v>21165</v>
          </cell>
          <cell r="E1966" t="str">
            <v>Call Center- Wareham</v>
          </cell>
          <cell r="H1966" t="str">
            <v>120</v>
          </cell>
          <cell r="I1966" t="str">
            <v>LT</v>
          </cell>
          <cell r="L1966">
            <v>-187550.81</v>
          </cell>
        </row>
        <row r="1967">
          <cell r="A1967" t="str">
            <v>O&amp;M</v>
          </cell>
          <cell r="C1967">
            <v>21165</v>
          </cell>
          <cell r="D1967" t="str">
            <v>21165</v>
          </cell>
          <cell r="E1967" t="str">
            <v>Call Center- Wareham</v>
          </cell>
          <cell r="H1967" t="str">
            <v>120</v>
          </cell>
          <cell r="I1967" t="str">
            <v>OT</v>
          </cell>
          <cell r="K1967">
            <v>500</v>
          </cell>
        </row>
        <row r="1968">
          <cell r="A1968" t="str">
            <v>O&amp;M</v>
          </cell>
          <cell r="B1968" t="str">
            <v>Carloni, Elizabeth M</v>
          </cell>
          <cell r="C1968">
            <v>21180</v>
          </cell>
          <cell r="D1968" t="str">
            <v>21180</v>
          </cell>
          <cell r="E1968" t="str">
            <v>Business Planning</v>
          </cell>
          <cell r="F1968" t="str">
            <v>Customer Care</v>
          </cell>
          <cell r="G1968" t="str">
            <v>Business Planning</v>
          </cell>
          <cell r="H1968" t="str">
            <v>120</v>
          </cell>
          <cell r="I1968" t="str">
            <v>BT</v>
          </cell>
          <cell r="J1968">
            <v>183357.57</v>
          </cell>
          <cell r="K1968">
            <v>57397.7</v>
          </cell>
        </row>
        <row r="1969">
          <cell r="A1969" t="str">
            <v>O&amp;M</v>
          </cell>
          <cell r="B1969" t="str">
            <v>Carloni, Elizabeth M</v>
          </cell>
          <cell r="C1969">
            <v>21180</v>
          </cell>
          <cell r="D1969" t="str">
            <v>21180</v>
          </cell>
          <cell r="E1969" t="str">
            <v>Business Planning</v>
          </cell>
          <cell r="F1969" t="str">
            <v>Customer Care</v>
          </cell>
          <cell r="G1969" t="str">
            <v>Business Planning</v>
          </cell>
          <cell r="H1969" t="str">
            <v>120</v>
          </cell>
          <cell r="I1969" t="str">
            <v>IT</v>
          </cell>
          <cell r="J1969">
            <v>594033.93999999994</v>
          </cell>
          <cell r="K1969">
            <v>148032.95000000001</v>
          </cell>
          <cell r="L1969">
            <v>1706.32</v>
          </cell>
        </row>
        <row r="1970">
          <cell r="A1970" t="str">
            <v>O&amp;M</v>
          </cell>
          <cell r="B1970" t="str">
            <v>Carloni, Elizabeth M</v>
          </cell>
          <cell r="C1970">
            <v>21180</v>
          </cell>
          <cell r="D1970" t="str">
            <v>21180</v>
          </cell>
          <cell r="E1970" t="str">
            <v>Business Planning</v>
          </cell>
          <cell r="F1970" t="str">
            <v>Customer Care</v>
          </cell>
          <cell r="G1970" t="str">
            <v>Business Planning</v>
          </cell>
          <cell r="H1970" t="str">
            <v>120</v>
          </cell>
          <cell r="I1970" t="str">
            <v>LT</v>
          </cell>
          <cell r="J1970">
            <v>570123.44999999995</v>
          </cell>
          <cell r="K1970">
            <v>176047.21</v>
          </cell>
        </row>
        <row r="1971">
          <cell r="A1971" t="str">
            <v>O&amp;M</v>
          </cell>
          <cell r="B1971" t="str">
            <v>Carloni, Elizabeth M</v>
          </cell>
          <cell r="C1971">
            <v>21180</v>
          </cell>
          <cell r="D1971" t="str">
            <v>21180</v>
          </cell>
          <cell r="E1971" t="str">
            <v>Business Planning</v>
          </cell>
          <cell r="F1971" t="str">
            <v>Customer Care</v>
          </cell>
          <cell r="G1971" t="str">
            <v>Business Planning</v>
          </cell>
          <cell r="H1971" t="str">
            <v>120</v>
          </cell>
          <cell r="I1971" t="str">
            <v>MT</v>
          </cell>
          <cell r="J1971">
            <v>48.26</v>
          </cell>
          <cell r="K1971">
            <v>135</v>
          </cell>
        </row>
        <row r="1972">
          <cell r="A1972" t="str">
            <v>O&amp;M</v>
          </cell>
          <cell r="B1972" t="str">
            <v>Carloni, Elizabeth M</v>
          </cell>
          <cell r="C1972">
            <v>21180</v>
          </cell>
          <cell r="D1972" t="str">
            <v>21180</v>
          </cell>
          <cell r="E1972" t="str">
            <v>Business Planning</v>
          </cell>
          <cell r="F1972" t="str">
            <v>Customer Care</v>
          </cell>
          <cell r="G1972" t="str">
            <v>Business Planning</v>
          </cell>
          <cell r="H1972" t="str">
            <v>120</v>
          </cell>
          <cell r="I1972" t="str">
            <v>OT</v>
          </cell>
          <cell r="J1972">
            <v>-19518.63</v>
          </cell>
          <cell r="K1972">
            <v>26654.66</v>
          </cell>
          <cell r="L1972">
            <v>13370.44</v>
          </cell>
          <cell r="M1972">
            <v>5192</v>
          </cell>
        </row>
        <row r="1973">
          <cell r="A1973" t="str">
            <v>O&amp;M</v>
          </cell>
          <cell r="B1973" t="str">
            <v>Carloni, Elizabeth M</v>
          </cell>
          <cell r="C1973">
            <v>21180</v>
          </cell>
          <cell r="D1973" t="str">
            <v>21180</v>
          </cell>
          <cell r="E1973" t="str">
            <v>Business Planning</v>
          </cell>
          <cell r="F1973" t="str">
            <v>Customer Care</v>
          </cell>
          <cell r="G1973" t="str">
            <v>Business Planning</v>
          </cell>
          <cell r="H1973" t="str">
            <v>120</v>
          </cell>
          <cell r="I1973" t="str">
            <v>TT</v>
          </cell>
          <cell r="J1973">
            <v>304.01</v>
          </cell>
          <cell r="K1973">
            <v>1127.17</v>
          </cell>
          <cell r="L1973">
            <v>2635.89</v>
          </cell>
        </row>
        <row r="1974">
          <cell r="A1974" t="str">
            <v>O&amp;M</v>
          </cell>
          <cell r="C1974">
            <v>21185</v>
          </cell>
          <cell r="D1974" t="str">
            <v>21185</v>
          </cell>
          <cell r="E1974" t="str">
            <v>Account Management</v>
          </cell>
          <cell r="H1974" t="str">
            <v>120</v>
          </cell>
          <cell r="I1974" t="str">
            <v>BT</v>
          </cell>
          <cell r="J1974">
            <v>49704.54</v>
          </cell>
          <cell r="K1974">
            <v>18109.830000000002</v>
          </cell>
          <cell r="M1974">
            <v>-989.91</v>
          </cell>
        </row>
        <row r="1975">
          <cell r="A1975" t="str">
            <v>O&amp;M</v>
          </cell>
          <cell r="C1975">
            <v>21185</v>
          </cell>
          <cell r="D1975" t="str">
            <v>21185</v>
          </cell>
          <cell r="E1975" t="str">
            <v>Account Management</v>
          </cell>
          <cell r="H1975" t="str">
            <v>120</v>
          </cell>
          <cell r="I1975" t="str">
            <v>IT</v>
          </cell>
          <cell r="J1975">
            <v>63521.65</v>
          </cell>
          <cell r="K1975">
            <v>35148.46</v>
          </cell>
          <cell r="L1975">
            <v>42.18</v>
          </cell>
        </row>
        <row r="1976">
          <cell r="A1976" t="str">
            <v>O&amp;M</v>
          </cell>
          <cell r="C1976">
            <v>21185</v>
          </cell>
          <cell r="D1976" t="str">
            <v>21185</v>
          </cell>
          <cell r="E1976" t="str">
            <v>Account Management</v>
          </cell>
          <cell r="H1976" t="str">
            <v>120</v>
          </cell>
          <cell r="I1976" t="str">
            <v>LT</v>
          </cell>
          <cell r="J1976">
            <v>142537.44</v>
          </cell>
          <cell r="K1976">
            <v>51877.37</v>
          </cell>
        </row>
        <row r="1977">
          <cell r="A1977" t="str">
            <v>O&amp;M</v>
          </cell>
          <cell r="C1977">
            <v>21185</v>
          </cell>
          <cell r="D1977" t="str">
            <v>21185</v>
          </cell>
          <cell r="E1977" t="str">
            <v>Account Management</v>
          </cell>
          <cell r="H1977" t="str">
            <v>120</v>
          </cell>
          <cell r="I1977" t="str">
            <v>OT</v>
          </cell>
          <cell r="J1977">
            <v>6998.35</v>
          </cell>
          <cell r="K1977">
            <v>7668.42</v>
          </cell>
          <cell r="L1977">
            <v>4422.1400000000003</v>
          </cell>
        </row>
        <row r="1978">
          <cell r="A1978" t="str">
            <v>O&amp;M</v>
          </cell>
          <cell r="C1978">
            <v>21185</v>
          </cell>
          <cell r="D1978" t="str">
            <v>21185</v>
          </cell>
          <cell r="E1978" t="str">
            <v>Account Management</v>
          </cell>
          <cell r="H1978" t="str">
            <v>120</v>
          </cell>
          <cell r="I1978" t="str">
            <v>TT</v>
          </cell>
          <cell r="J1978">
            <v>246.4</v>
          </cell>
          <cell r="K1978">
            <v>407.25</v>
          </cell>
        </row>
        <row r="1979">
          <cell r="A1979" t="str">
            <v>O&amp;M</v>
          </cell>
          <cell r="C1979">
            <v>21190</v>
          </cell>
          <cell r="D1979" t="str">
            <v>21190</v>
          </cell>
          <cell r="E1979" t="str">
            <v>Billing Services &amp; Meter Reading</v>
          </cell>
          <cell r="H1979" t="str">
            <v>120</v>
          </cell>
          <cell r="I1979" t="str">
            <v>BT</v>
          </cell>
        </row>
        <row r="1980">
          <cell r="A1980" t="str">
            <v>O&amp;M</v>
          </cell>
          <cell r="C1980">
            <v>21190</v>
          </cell>
          <cell r="D1980" t="str">
            <v>21190</v>
          </cell>
          <cell r="E1980" t="str">
            <v>Volume South</v>
          </cell>
          <cell r="H1980" t="str">
            <v>120</v>
          </cell>
          <cell r="I1980" t="str">
            <v>BT</v>
          </cell>
          <cell r="J1980">
            <v>58516.76</v>
          </cell>
          <cell r="K1980">
            <v>77920.11</v>
          </cell>
          <cell r="L1980">
            <v>-7338</v>
          </cell>
        </row>
        <row r="1981">
          <cell r="A1981" t="str">
            <v>O&amp;M</v>
          </cell>
          <cell r="C1981">
            <v>21190</v>
          </cell>
          <cell r="D1981" t="str">
            <v>21190</v>
          </cell>
          <cell r="E1981" t="str">
            <v>Volume South</v>
          </cell>
          <cell r="H1981" t="str">
            <v>120</v>
          </cell>
          <cell r="I1981" t="str">
            <v>IT</v>
          </cell>
          <cell r="J1981">
            <v>18900.169999999998</v>
          </cell>
          <cell r="K1981">
            <v>4575.8</v>
          </cell>
          <cell r="L1981">
            <v>-6741.82</v>
          </cell>
        </row>
        <row r="1982">
          <cell r="A1982" t="str">
            <v>O&amp;M</v>
          </cell>
          <cell r="C1982">
            <v>21190</v>
          </cell>
          <cell r="D1982" t="str">
            <v>21190</v>
          </cell>
          <cell r="E1982" t="str">
            <v>Billing Services &amp; Meter Reading</v>
          </cell>
          <cell r="H1982" t="str">
            <v>120</v>
          </cell>
          <cell r="I1982" t="str">
            <v>LT</v>
          </cell>
        </row>
        <row r="1983">
          <cell r="A1983" t="str">
            <v>O&amp;M</v>
          </cell>
          <cell r="C1983">
            <v>21190</v>
          </cell>
          <cell r="D1983" t="str">
            <v>21190</v>
          </cell>
          <cell r="E1983" t="str">
            <v>Volume South</v>
          </cell>
          <cell r="H1983" t="str">
            <v>120</v>
          </cell>
          <cell r="I1983" t="str">
            <v>LT</v>
          </cell>
          <cell r="J1983">
            <v>172329.1</v>
          </cell>
          <cell r="K1983">
            <v>212141.64</v>
          </cell>
          <cell r="L1983">
            <v>-67934.740000000005</v>
          </cell>
          <cell r="M1983">
            <v>512.46</v>
          </cell>
        </row>
        <row r="1984">
          <cell r="A1984" t="str">
            <v>O&amp;M</v>
          </cell>
          <cell r="C1984">
            <v>21190</v>
          </cell>
          <cell r="D1984" t="str">
            <v>21190</v>
          </cell>
          <cell r="E1984" t="str">
            <v>Volume South</v>
          </cell>
          <cell r="H1984" t="str">
            <v>120</v>
          </cell>
          <cell r="I1984" t="str">
            <v>OT</v>
          </cell>
          <cell r="J1984">
            <v>1715.82</v>
          </cell>
          <cell r="K1984">
            <v>2243.9699999999998</v>
          </cell>
        </row>
        <row r="1985">
          <cell r="A1985" t="str">
            <v>O&amp;M</v>
          </cell>
          <cell r="C1985">
            <v>21190</v>
          </cell>
          <cell r="D1985" t="str">
            <v>21190</v>
          </cell>
          <cell r="E1985" t="str">
            <v>Volume South</v>
          </cell>
          <cell r="H1985" t="str">
            <v>120</v>
          </cell>
          <cell r="I1985" t="str">
            <v>TT</v>
          </cell>
          <cell r="J1985">
            <v>5614.5</v>
          </cell>
          <cell r="K1985">
            <v>5573.75</v>
          </cell>
        </row>
        <row r="1986">
          <cell r="A1986" t="str">
            <v>O&amp;M</v>
          </cell>
          <cell r="C1986">
            <v>21195</v>
          </cell>
          <cell r="D1986" t="str">
            <v>21195</v>
          </cell>
          <cell r="E1986" t="str">
            <v>South Strategic</v>
          </cell>
          <cell r="H1986" t="str">
            <v>120</v>
          </cell>
          <cell r="I1986" t="str">
            <v>BT</v>
          </cell>
          <cell r="J1986">
            <v>0</v>
          </cell>
          <cell r="L1986">
            <v>-22765.4</v>
          </cell>
        </row>
        <row r="1987">
          <cell r="A1987" t="str">
            <v>O&amp;M</v>
          </cell>
          <cell r="C1987">
            <v>21195</v>
          </cell>
          <cell r="D1987" t="str">
            <v>21195</v>
          </cell>
          <cell r="E1987" t="str">
            <v>South Strategic</v>
          </cell>
          <cell r="H1987" t="str">
            <v>120</v>
          </cell>
          <cell r="I1987" t="str">
            <v>IT</v>
          </cell>
          <cell r="J1987">
            <v>17723</v>
          </cell>
        </row>
        <row r="1988">
          <cell r="A1988" t="str">
            <v>O&amp;M</v>
          </cell>
          <cell r="C1988">
            <v>21195</v>
          </cell>
          <cell r="D1988" t="str">
            <v>21195</v>
          </cell>
          <cell r="E1988" t="str">
            <v>South Strategic</v>
          </cell>
          <cell r="H1988" t="str">
            <v>120</v>
          </cell>
          <cell r="I1988" t="str">
            <v>LT</v>
          </cell>
          <cell r="J1988">
            <v>0</v>
          </cell>
        </row>
        <row r="1989">
          <cell r="A1989" t="str">
            <v>O&amp;M</v>
          </cell>
          <cell r="B1989" t="str">
            <v>Barsamian, Peter A</v>
          </cell>
          <cell r="C1989">
            <v>21200</v>
          </cell>
          <cell r="D1989" t="str">
            <v>21200</v>
          </cell>
          <cell r="E1989" t="str">
            <v>Strategic Metrowest</v>
          </cell>
          <cell r="F1989" t="str">
            <v>Customer Care</v>
          </cell>
          <cell r="G1989" t="str">
            <v>Strategic Metrowest</v>
          </cell>
          <cell r="H1989" t="str">
            <v>120</v>
          </cell>
          <cell r="I1989" t="str">
            <v>BT</v>
          </cell>
          <cell r="J1989">
            <v>80221.69</v>
          </cell>
          <cell r="K1989">
            <v>90774.56</v>
          </cell>
          <cell r="L1989">
            <v>-15417.31</v>
          </cell>
          <cell r="M1989">
            <v>11280</v>
          </cell>
        </row>
        <row r="1990">
          <cell r="A1990" t="str">
            <v>O&amp;M</v>
          </cell>
          <cell r="B1990" t="str">
            <v>Barsamian, Peter A</v>
          </cell>
          <cell r="C1990">
            <v>21200</v>
          </cell>
          <cell r="D1990" t="str">
            <v>21200</v>
          </cell>
          <cell r="E1990" t="str">
            <v>Tech Center</v>
          </cell>
          <cell r="F1990" t="str">
            <v>Customer Care</v>
          </cell>
          <cell r="G1990" t="str">
            <v>Strategic Metrowest</v>
          </cell>
          <cell r="H1990" t="str">
            <v>120</v>
          </cell>
          <cell r="I1990" t="str">
            <v>BT</v>
          </cell>
        </row>
        <row r="1991">
          <cell r="A1991" t="str">
            <v>O&amp;M</v>
          </cell>
          <cell r="B1991" t="str">
            <v>Barsamian, Peter A</v>
          </cell>
          <cell r="C1991">
            <v>21200</v>
          </cell>
          <cell r="D1991" t="str">
            <v>21200</v>
          </cell>
          <cell r="E1991" t="str">
            <v>Strategic Metrowest</v>
          </cell>
          <cell r="F1991" t="str">
            <v>Customer Care</v>
          </cell>
          <cell r="G1991" t="str">
            <v>Strategic Metrowest</v>
          </cell>
          <cell r="H1991" t="str">
            <v>120</v>
          </cell>
          <cell r="I1991" t="str">
            <v>IT</v>
          </cell>
          <cell r="J1991">
            <v>23487.16</v>
          </cell>
          <cell r="K1991">
            <v>9529.2199999999993</v>
          </cell>
          <cell r="L1991">
            <v>1493.86</v>
          </cell>
        </row>
        <row r="1992">
          <cell r="A1992" t="str">
            <v>O&amp;M</v>
          </cell>
          <cell r="B1992" t="str">
            <v>Barsamian, Peter A</v>
          </cell>
          <cell r="C1992">
            <v>21200</v>
          </cell>
          <cell r="D1992" t="str">
            <v>21200</v>
          </cell>
          <cell r="E1992" t="str">
            <v>Tech Center</v>
          </cell>
          <cell r="F1992" t="str">
            <v>Customer Care</v>
          </cell>
          <cell r="G1992" t="str">
            <v>Strategic Metrowest</v>
          </cell>
          <cell r="H1992" t="str">
            <v>120</v>
          </cell>
          <cell r="I1992" t="str">
            <v>IT</v>
          </cell>
        </row>
        <row r="1993">
          <cell r="A1993" t="str">
            <v>O&amp;M</v>
          </cell>
          <cell r="B1993" t="str">
            <v>Barsamian, Peter A</v>
          </cell>
          <cell r="C1993">
            <v>21200</v>
          </cell>
          <cell r="D1993" t="str">
            <v>21200</v>
          </cell>
          <cell r="E1993" t="str">
            <v>Strategic Metrowest</v>
          </cell>
          <cell r="F1993" t="str">
            <v>Customer Care</v>
          </cell>
          <cell r="G1993" t="str">
            <v>Strategic Metrowest</v>
          </cell>
          <cell r="H1993" t="str">
            <v>120</v>
          </cell>
          <cell r="I1993" t="str">
            <v>LT</v>
          </cell>
          <cell r="J1993">
            <v>228696.9</v>
          </cell>
          <cell r="K1993">
            <v>238246.39999999999</v>
          </cell>
          <cell r="L1993">
            <v>-39336.660000000003</v>
          </cell>
          <cell r="M1993">
            <v>-3017.04</v>
          </cell>
        </row>
        <row r="1994">
          <cell r="A1994" t="str">
            <v>O&amp;M</v>
          </cell>
          <cell r="B1994" t="str">
            <v>Barsamian, Peter A</v>
          </cell>
          <cell r="C1994">
            <v>21200</v>
          </cell>
          <cell r="D1994" t="str">
            <v>21200</v>
          </cell>
          <cell r="E1994" t="str">
            <v>Tech Center</v>
          </cell>
          <cell r="F1994" t="str">
            <v>Customer Care</v>
          </cell>
          <cell r="G1994" t="str">
            <v>Strategic Metrowest</v>
          </cell>
          <cell r="H1994" t="str">
            <v>120</v>
          </cell>
          <cell r="I1994" t="str">
            <v>LT</v>
          </cell>
          <cell r="M1994">
            <v>-147.87</v>
          </cell>
        </row>
        <row r="1995">
          <cell r="A1995" t="str">
            <v>O&amp;M</v>
          </cell>
          <cell r="B1995" t="str">
            <v>Barsamian, Peter A</v>
          </cell>
          <cell r="C1995">
            <v>21200</v>
          </cell>
          <cell r="D1995" t="str">
            <v>21200</v>
          </cell>
          <cell r="E1995" t="str">
            <v>Strategic Metrowest</v>
          </cell>
          <cell r="F1995" t="str">
            <v>Customer Care</v>
          </cell>
          <cell r="G1995" t="str">
            <v>Strategic Metrowest</v>
          </cell>
          <cell r="H1995" t="str">
            <v>120</v>
          </cell>
          <cell r="I1995" t="str">
            <v>OT</v>
          </cell>
          <cell r="J1995">
            <v>13315.83</v>
          </cell>
          <cell r="K1995">
            <v>15891.34</v>
          </cell>
          <cell r="L1995">
            <v>5915.52</v>
          </cell>
        </row>
        <row r="1996">
          <cell r="A1996" t="str">
            <v>O&amp;M</v>
          </cell>
          <cell r="B1996" t="str">
            <v>Allain,David G</v>
          </cell>
          <cell r="C1996">
            <v>21205</v>
          </cell>
          <cell r="D1996" t="str">
            <v>21205</v>
          </cell>
          <cell r="E1996" t="str">
            <v>C &amp; I Sales</v>
          </cell>
          <cell r="F1996" t="str">
            <v>Gas Operations</v>
          </cell>
          <cell r="G1996" t="str">
            <v>C &amp; I Sales</v>
          </cell>
          <cell r="H1996" t="str">
            <v>120</v>
          </cell>
          <cell r="I1996" t="str">
            <v>BT</v>
          </cell>
          <cell r="L1996">
            <v>23830.35</v>
          </cell>
        </row>
        <row r="1997">
          <cell r="A1997" t="str">
            <v>O&amp;M</v>
          </cell>
          <cell r="B1997" t="str">
            <v>Allain,David G</v>
          </cell>
          <cell r="C1997">
            <v>21205</v>
          </cell>
          <cell r="D1997" t="str">
            <v>21205</v>
          </cell>
          <cell r="E1997" t="str">
            <v>Volume Metrowest</v>
          </cell>
          <cell r="F1997" t="str">
            <v>Gas Operations</v>
          </cell>
          <cell r="G1997" t="str">
            <v>C &amp; I Sales</v>
          </cell>
          <cell r="H1997" t="str">
            <v>120</v>
          </cell>
          <cell r="I1997" t="str">
            <v>BT</v>
          </cell>
          <cell r="J1997">
            <v>8848.91</v>
          </cell>
          <cell r="K1997">
            <v>12509.81</v>
          </cell>
        </row>
        <row r="1998">
          <cell r="A1998" t="str">
            <v>O&amp;M</v>
          </cell>
          <cell r="B1998" t="str">
            <v>Allain,David G</v>
          </cell>
          <cell r="C1998">
            <v>21205</v>
          </cell>
          <cell r="D1998" t="str">
            <v>21205</v>
          </cell>
          <cell r="E1998" t="str">
            <v>C &amp; I Sales</v>
          </cell>
          <cell r="F1998" t="str">
            <v>Gas Operations</v>
          </cell>
          <cell r="G1998" t="str">
            <v>C &amp; I Sales</v>
          </cell>
          <cell r="H1998" t="str">
            <v>120</v>
          </cell>
          <cell r="I1998" t="str">
            <v>IT</v>
          </cell>
          <cell r="L1998">
            <v>23722.67</v>
          </cell>
        </row>
        <row r="1999">
          <cell r="A1999" t="str">
            <v>O&amp;M</v>
          </cell>
          <cell r="B1999" t="str">
            <v>Allain,David G</v>
          </cell>
          <cell r="C1999">
            <v>21205</v>
          </cell>
          <cell r="D1999" t="str">
            <v>21205</v>
          </cell>
          <cell r="E1999" t="str">
            <v>Volume Metrowest</v>
          </cell>
          <cell r="F1999" t="str">
            <v>Gas Operations</v>
          </cell>
          <cell r="G1999" t="str">
            <v>C &amp; I Sales</v>
          </cell>
          <cell r="H1999" t="str">
            <v>120</v>
          </cell>
          <cell r="I1999" t="str">
            <v>IT</v>
          </cell>
          <cell r="J1999">
            <v>3914.04</v>
          </cell>
          <cell r="K1999">
            <v>523</v>
          </cell>
        </row>
        <row r="2000">
          <cell r="A2000" t="str">
            <v>O&amp;M</v>
          </cell>
          <cell r="B2000" t="str">
            <v>Allain,David G</v>
          </cell>
          <cell r="C2000">
            <v>21205</v>
          </cell>
          <cell r="D2000" t="str">
            <v>21205</v>
          </cell>
          <cell r="E2000" t="str">
            <v>C &amp; I Sales</v>
          </cell>
          <cell r="F2000" t="str">
            <v>Gas Operations</v>
          </cell>
          <cell r="G2000" t="str">
            <v>C &amp; I Sales</v>
          </cell>
          <cell r="H2000" t="str">
            <v>120</v>
          </cell>
          <cell r="I2000" t="str">
            <v>LT</v>
          </cell>
          <cell r="L2000">
            <v>67103.53</v>
          </cell>
        </row>
        <row r="2001">
          <cell r="A2001" t="str">
            <v>O&amp;M</v>
          </cell>
          <cell r="B2001" t="str">
            <v>Allain,David G</v>
          </cell>
          <cell r="C2001">
            <v>21205</v>
          </cell>
          <cell r="D2001" t="str">
            <v>21205</v>
          </cell>
          <cell r="E2001" t="str">
            <v>Volume Metrowest</v>
          </cell>
          <cell r="F2001" t="str">
            <v>Gas Operations</v>
          </cell>
          <cell r="G2001" t="str">
            <v>C &amp; I Sales</v>
          </cell>
          <cell r="H2001" t="str">
            <v>120</v>
          </cell>
          <cell r="I2001" t="str">
            <v>LT</v>
          </cell>
          <cell r="J2001">
            <v>26649.48</v>
          </cell>
          <cell r="K2001">
            <v>24152.32</v>
          </cell>
          <cell r="M2001">
            <v>-3658.55</v>
          </cell>
        </row>
        <row r="2002">
          <cell r="A2002" t="str">
            <v>O&amp;M</v>
          </cell>
          <cell r="B2002" t="str">
            <v>Allain,David G</v>
          </cell>
          <cell r="C2002">
            <v>21205</v>
          </cell>
          <cell r="D2002" t="str">
            <v>21205</v>
          </cell>
          <cell r="E2002" t="str">
            <v>C &amp; I Sales</v>
          </cell>
          <cell r="F2002" t="str">
            <v>Gas Operations</v>
          </cell>
          <cell r="G2002" t="str">
            <v>C &amp; I Sales</v>
          </cell>
          <cell r="H2002" t="str">
            <v>120</v>
          </cell>
          <cell r="I2002" t="str">
            <v>MT</v>
          </cell>
          <cell r="L2002">
            <v>785</v>
          </cell>
        </row>
        <row r="2003">
          <cell r="A2003" t="str">
            <v>O&amp;M</v>
          </cell>
          <cell r="B2003" t="str">
            <v>Allain,David G</v>
          </cell>
          <cell r="C2003">
            <v>21205</v>
          </cell>
          <cell r="D2003" t="str">
            <v>21205</v>
          </cell>
          <cell r="E2003" t="str">
            <v>C &amp; I Sales</v>
          </cell>
          <cell r="F2003" t="str">
            <v>Gas Operations</v>
          </cell>
          <cell r="G2003" t="str">
            <v>C &amp; I Sales</v>
          </cell>
          <cell r="H2003" t="str">
            <v>120</v>
          </cell>
          <cell r="I2003" t="str">
            <v>OT</v>
          </cell>
          <cell r="L2003">
            <v>-1763.38</v>
          </cell>
        </row>
        <row r="2004">
          <cell r="A2004" t="str">
            <v>O&amp;M</v>
          </cell>
          <cell r="B2004" t="str">
            <v>Allain,David G</v>
          </cell>
          <cell r="C2004">
            <v>21205</v>
          </cell>
          <cell r="D2004" t="str">
            <v>21205</v>
          </cell>
          <cell r="E2004" t="str">
            <v>Volume Metrowest</v>
          </cell>
          <cell r="F2004" t="str">
            <v>Gas Operations</v>
          </cell>
          <cell r="G2004" t="str">
            <v>C &amp; I Sales</v>
          </cell>
          <cell r="H2004" t="str">
            <v>120</v>
          </cell>
          <cell r="I2004" t="str">
            <v>OT</v>
          </cell>
          <cell r="J2004">
            <v>763.73</v>
          </cell>
          <cell r="K2004">
            <v>450</v>
          </cell>
        </row>
        <row r="2005">
          <cell r="A2005" t="str">
            <v>O&amp;M</v>
          </cell>
          <cell r="B2005" t="str">
            <v>Allain,David G</v>
          </cell>
          <cell r="C2005">
            <v>21205</v>
          </cell>
          <cell r="D2005" t="str">
            <v>21205</v>
          </cell>
          <cell r="E2005" t="str">
            <v>Volume Metrowest</v>
          </cell>
          <cell r="F2005" t="str">
            <v>Gas Operations</v>
          </cell>
          <cell r="G2005" t="str">
            <v>C &amp; I Sales</v>
          </cell>
          <cell r="H2005" t="str">
            <v>120</v>
          </cell>
          <cell r="I2005" t="str">
            <v>TT</v>
          </cell>
          <cell r="K2005">
            <v>2730.67</v>
          </cell>
        </row>
        <row r="2006">
          <cell r="A2006" t="str">
            <v>O&amp;M</v>
          </cell>
          <cell r="B2006" t="str">
            <v>Barsamian, Peter A</v>
          </cell>
          <cell r="C2006">
            <v>21210</v>
          </cell>
          <cell r="D2006" t="str">
            <v>21210</v>
          </cell>
          <cell r="E2006" t="str">
            <v>Electric Accounts</v>
          </cell>
          <cell r="F2006" t="str">
            <v>Customer Care</v>
          </cell>
          <cell r="G2006" t="str">
            <v>Electric Accounts</v>
          </cell>
          <cell r="H2006" t="str">
            <v>120</v>
          </cell>
          <cell r="I2006" t="str">
            <v>BT</v>
          </cell>
          <cell r="L2006">
            <v>120761.88</v>
          </cell>
        </row>
        <row r="2007">
          <cell r="A2007" t="str">
            <v>O&amp;M</v>
          </cell>
          <cell r="B2007" t="str">
            <v>Barsamian, Peter A</v>
          </cell>
          <cell r="C2007">
            <v>21210</v>
          </cell>
          <cell r="D2007" t="str">
            <v>21210</v>
          </cell>
          <cell r="E2007" t="str">
            <v>Metroeast Strategic</v>
          </cell>
          <cell r="F2007" t="str">
            <v>Customer Care</v>
          </cell>
          <cell r="G2007" t="str">
            <v>Electric Accounts</v>
          </cell>
          <cell r="H2007" t="str">
            <v>120</v>
          </cell>
          <cell r="I2007" t="str">
            <v>BT</v>
          </cell>
          <cell r="J2007">
            <v>212443.59</v>
          </cell>
          <cell r="K2007">
            <v>75474.97</v>
          </cell>
        </row>
        <row r="2008">
          <cell r="A2008" t="str">
            <v>CAP</v>
          </cell>
          <cell r="B2008" t="str">
            <v>Barsamian, Peter A</v>
          </cell>
          <cell r="C2008">
            <v>21210</v>
          </cell>
          <cell r="D2008" t="str">
            <v>21210</v>
          </cell>
          <cell r="E2008" t="str">
            <v>Electric Accounts</v>
          </cell>
          <cell r="F2008" t="str">
            <v>Customer Care</v>
          </cell>
          <cell r="G2008" t="str">
            <v>Electric Accounts</v>
          </cell>
          <cell r="H2008" t="str">
            <v>120</v>
          </cell>
          <cell r="I2008" t="str">
            <v>CI</v>
          </cell>
          <cell r="L2008">
            <v>0</v>
          </cell>
        </row>
        <row r="2009">
          <cell r="A2009" t="str">
            <v>O&amp;M</v>
          </cell>
          <cell r="B2009" t="str">
            <v>Barsamian, Peter A</v>
          </cell>
          <cell r="C2009">
            <v>21210</v>
          </cell>
          <cell r="D2009" t="str">
            <v>21210</v>
          </cell>
          <cell r="E2009" t="str">
            <v>Electric Accounts</v>
          </cell>
          <cell r="F2009" t="str">
            <v>Customer Care</v>
          </cell>
          <cell r="G2009" t="str">
            <v>Electric Accounts</v>
          </cell>
          <cell r="H2009" t="str">
            <v>120</v>
          </cell>
          <cell r="I2009" t="str">
            <v>IT</v>
          </cell>
          <cell r="L2009">
            <v>27842.83</v>
          </cell>
        </row>
        <row r="2010">
          <cell r="A2010" t="str">
            <v>O&amp;M</v>
          </cell>
          <cell r="B2010" t="str">
            <v>Barsamian, Peter A</v>
          </cell>
          <cell r="C2010">
            <v>21210</v>
          </cell>
          <cell r="D2010" t="str">
            <v>21210</v>
          </cell>
          <cell r="E2010" t="str">
            <v>Metroeast Strategic</v>
          </cell>
          <cell r="F2010" t="str">
            <v>Customer Care</v>
          </cell>
          <cell r="G2010" t="str">
            <v>Electric Accounts</v>
          </cell>
          <cell r="H2010" t="str">
            <v>120</v>
          </cell>
          <cell r="I2010" t="str">
            <v>IT</v>
          </cell>
          <cell r="J2010">
            <v>61118.52</v>
          </cell>
          <cell r="K2010">
            <v>30680.68</v>
          </cell>
          <cell r="M2010">
            <v>2830.64</v>
          </cell>
        </row>
        <row r="2011">
          <cell r="A2011" t="str">
            <v>O&amp;M</v>
          </cell>
          <cell r="B2011" t="str">
            <v>Barsamian, Peter A</v>
          </cell>
          <cell r="C2011">
            <v>21210</v>
          </cell>
          <cell r="D2011" t="str">
            <v>21210</v>
          </cell>
          <cell r="E2011" t="str">
            <v>Electric Accounts</v>
          </cell>
          <cell r="F2011" t="str">
            <v>Customer Care</v>
          </cell>
          <cell r="G2011" t="str">
            <v>Electric Accounts</v>
          </cell>
          <cell r="H2011" t="str">
            <v>120</v>
          </cell>
          <cell r="I2011" t="str">
            <v>LT</v>
          </cell>
          <cell r="L2011">
            <v>344625.15</v>
          </cell>
        </row>
        <row r="2012">
          <cell r="A2012" t="str">
            <v>O&amp;M</v>
          </cell>
          <cell r="B2012" t="str">
            <v>Barsamian, Peter A</v>
          </cell>
          <cell r="C2012">
            <v>21210</v>
          </cell>
          <cell r="D2012" t="str">
            <v>21210</v>
          </cell>
          <cell r="E2012" t="str">
            <v>Metroeast Strategic</v>
          </cell>
          <cell r="F2012" t="str">
            <v>Customer Care</v>
          </cell>
          <cell r="G2012" t="str">
            <v>Electric Accounts</v>
          </cell>
          <cell r="H2012" t="str">
            <v>120</v>
          </cell>
          <cell r="I2012" t="str">
            <v>LT</v>
          </cell>
          <cell r="J2012">
            <v>611572.17000000004</v>
          </cell>
          <cell r="K2012">
            <v>200199.76</v>
          </cell>
        </row>
        <row r="2013">
          <cell r="A2013" t="str">
            <v>O&amp;M</v>
          </cell>
          <cell r="B2013" t="str">
            <v>Barsamian, Peter A</v>
          </cell>
          <cell r="C2013">
            <v>21210</v>
          </cell>
          <cell r="D2013" t="str">
            <v>21210</v>
          </cell>
          <cell r="E2013" t="str">
            <v>Electric Accounts</v>
          </cell>
          <cell r="F2013" t="str">
            <v>Customer Care</v>
          </cell>
          <cell r="G2013" t="str">
            <v>Electric Accounts</v>
          </cell>
          <cell r="H2013" t="str">
            <v>120</v>
          </cell>
          <cell r="I2013" t="str">
            <v>OT</v>
          </cell>
          <cell r="L2013">
            <v>40720.379999999997</v>
          </cell>
          <cell r="M2013">
            <v>114.5</v>
          </cell>
        </row>
        <row r="2014">
          <cell r="A2014" t="str">
            <v>O&amp;M</v>
          </cell>
          <cell r="B2014" t="str">
            <v>Barsamian, Peter A</v>
          </cell>
          <cell r="C2014">
            <v>21210</v>
          </cell>
          <cell r="D2014" t="str">
            <v>21210</v>
          </cell>
          <cell r="E2014" t="str">
            <v>Metroeast Strategic</v>
          </cell>
          <cell r="F2014" t="str">
            <v>Customer Care</v>
          </cell>
          <cell r="G2014" t="str">
            <v>Electric Accounts</v>
          </cell>
          <cell r="H2014" t="str">
            <v>120</v>
          </cell>
          <cell r="I2014" t="str">
            <v>OT</v>
          </cell>
          <cell r="J2014">
            <v>46993.84</v>
          </cell>
          <cell r="K2014">
            <v>54651.57</v>
          </cell>
        </row>
        <row r="2015">
          <cell r="A2015" t="str">
            <v>O&amp;M</v>
          </cell>
          <cell r="B2015" t="str">
            <v>Barsamian, Peter A</v>
          </cell>
          <cell r="C2015">
            <v>21210</v>
          </cell>
          <cell r="D2015" t="str">
            <v>21210</v>
          </cell>
          <cell r="E2015" t="str">
            <v>Electric Accounts</v>
          </cell>
          <cell r="F2015" t="str">
            <v>Customer Care</v>
          </cell>
          <cell r="G2015" t="str">
            <v>Electric Accounts</v>
          </cell>
          <cell r="H2015" t="str">
            <v>120</v>
          </cell>
          <cell r="I2015" t="str">
            <v>TT</v>
          </cell>
        </row>
        <row r="2016">
          <cell r="A2016" t="str">
            <v>O&amp;M</v>
          </cell>
          <cell r="B2016" t="str">
            <v>Barsamian, Peter A</v>
          </cell>
          <cell r="C2016">
            <v>21210</v>
          </cell>
          <cell r="D2016" t="str">
            <v>21210</v>
          </cell>
          <cell r="E2016" t="str">
            <v>Metroeast Strategic</v>
          </cell>
          <cell r="F2016" t="str">
            <v>Customer Care</v>
          </cell>
          <cell r="G2016" t="str">
            <v>Electric Accounts</v>
          </cell>
          <cell r="H2016" t="str">
            <v>120</v>
          </cell>
          <cell r="I2016" t="str">
            <v>TT</v>
          </cell>
          <cell r="J2016">
            <v>-125.81</v>
          </cell>
          <cell r="K2016">
            <v>218.89</v>
          </cell>
        </row>
        <row r="2017">
          <cell r="A2017" t="str">
            <v>O&amp;M</v>
          </cell>
          <cell r="C2017">
            <v>21215</v>
          </cell>
          <cell r="D2017" t="str">
            <v>21215</v>
          </cell>
          <cell r="E2017" t="str">
            <v>Supplier Services</v>
          </cell>
          <cell r="H2017" t="str">
            <v>120</v>
          </cell>
          <cell r="I2017" t="str">
            <v>BT</v>
          </cell>
        </row>
        <row r="2018">
          <cell r="A2018" t="str">
            <v>O&amp;M</v>
          </cell>
          <cell r="C2018">
            <v>21215</v>
          </cell>
          <cell r="D2018" t="str">
            <v>21215</v>
          </cell>
          <cell r="E2018" t="str">
            <v>Volume Metroeast 1</v>
          </cell>
          <cell r="H2018" t="str">
            <v>120</v>
          </cell>
          <cell r="I2018" t="str">
            <v>BT</v>
          </cell>
          <cell r="J2018">
            <v>209165.55</v>
          </cell>
          <cell r="K2018">
            <v>99475.75</v>
          </cell>
        </row>
        <row r="2019">
          <cell r="A2019" t="str">
            <v>O&amp;M</v>
          </cell>
          <cell r="C2019">
            <v>21215</v>
          </cell>
          <cell r="D2019" t="str">
            <v>21215</v>
          </cell>
          <cell r="E2019" t="str">
            <v>Volume Metroeast 1</v>
          </cell>
          <cell r="H2019" t="str">
            <v>120</v>
          </cell>
          <cell r="I2019" t="str">
            <v>IT</v>
          </cell>
          <cell r="J2019">
            <v>37616.07</v>
          </cell>
          <cell r="K2019">
            <v>13897.68</v>
          </cell>
          <cell r="L2019">
            <v>0</v>
          </cell>
        </row>
        <row r="2020">
          <cell r="A2020" t="str">
            <v>O&amp;M</v>
          </cell>
          <cell r="C2020">
            <v>21215</v>
          </cell>
          <cell r="D2020" t="str">
            <v>21215</v>
          </cell>
          <cell r="E2020" t="str">
            <v>Supplier Services</v>
          </cell>
          <cell r="H2020" t="str">
            <v>120</v>
          </cell>
          <cell r="I2020" t="str">
            <v>LT</v>
          </cell>
        </row>
        <row r="2021">
          <cell r="A2021" t="str">
            <v>O&amp;M</v>
          </cell>
          <cell r="C2021">
            <v>21215</v>
          </cell>
          <cell r="D2021" t="str">
            <v>21215</v>
          </cell>
          <cell r="E2021" t="str">
            <v>Volume Metroeast 1</v>
          </cell>
          <cell r="H2021" t="str">
            <v>120</v>
          </cell>
          <cell r="I2021" t="str">
            <v>LT</v>
          </cell>
          <cell r="J2021">
            <v>593960.4</v>
          </cell>
          <cell r="K2021">
            <v>287748.83</v>
          </cell>
        </row>
        <row r="2022">
          <cell r="A2022" t="str">
            <v>O&amp;M</v>
          </cell>
          <cell r="C2022">
            <v>21215</v>
          </cell>
          <cell r="D2022" t="str">
            <v>21215</v>
          </cell>
          <cell r="E2022" t="str">
            <v>Volume Metroeast 1</v>
          </cell>
          <cell r="H2022" t="str">
            <v>120</v>
          </cell>
          <cell r="I2022" t="str">
            <v>MT</v>
          </cell>
          <cell r="J2022">
            <v>124.75</v>
          </cell>
        </row>
        <row r="2023">
          <cell r="A2023" t="str">
            <v>O&amp;M</v>
          </cell>
          <cell r="C2023">
            <v>21215</v>
          </cell>
          <cell r="D2023" t="str">
            <v>21215</v>
          </cell>
          <cell r="E2023" t="str">
            <v>Volume Metroeast 1</v>
          </cell>
          <cell r="H2023" t="str">
            <v>120</v>
          </cell>
          <cell r="I2023" t="str">
            <v>OT</v>
          </cell>
          <cell r="J2023">
            <v>52940.86</v>
          </cell>
          <cell r="K2023">
            <v>34525.78</v>
          </cell>
          <cell r="L2023">
            <v>0</v>
          </cell>
        </row>
        <row r="2024">
          <cell r="A2024" t="str">
            <v>O&amp;M</v>
          </cell>
          <cell r="C2024">
            <v>21215</v>
          </cell>
          <cell r="D2024" t="str">
            <v>21215</v>
          </cell>
          <cell r="E2024" t="str">
            <v>Volume Metroeast 1</v>
          </cell>
          <cell r="H2024" t="str">
            <v>120</v>
          </cell>
          <cell r="I2024" t="str">
            <v>TT</v>
          </cell>
          <cell r="J2024">
            <v>31124.99</v>
          </cell>
          <cell r="K2024">
            <v>6219.68</v>
          </cell>
        </row>
        <row r="2025">
          <cell r="A2025" t="str">
            <v>O&amp;M</v>
          </cell>
          <cell r="C2025">
            <v>21220</v>
          </cell>
          <cell r="D2025" t="str">
            <v>21220</v>
          </cell>
          <cell r="E2025" t="str">
            <v>Volume Metroeast 2</v>
          </cell>
          <cell r="H2025" t="str">
            <v>120</v>
          </cell>
          <cell r="I2025" t="str">
            <v>BT</v>
          </cell>
          <cell r="J2025">
            <v>173664.93</v>
          </cell>
          <cell r="K2025">
            <v>96741.04</v>
          </cell>
          <cell r="M2025">
            <v>3125.87</v>
          </cell>
        </row>
        <row r="2026">
          <cell r="A2026" t="str">
            <v>O&amp;M</v>
          </cell>
          <cell r="C2026">
            <v>21220</v>
          </cell>
          <cell r="D2026" t="str">
            <v>21220</v>
          </cell>
          <cell r="E2026" t="str">
            <v>Volume Metroeast 2</v>
          </cell>
          <cell r="H2026" t="str">
            <v>120</v>
          </cell>
          <cell r="I2026" t="str">
            <v>IT</v>
          </cell>
          <cell r="J2026">
            <v>31823.64</v>
          </cell>
          <cell r="K2026">
            <v>9150.68</v>
          </cell>
          <cell r="L2026">
            <v>-7.75</v>
          </cell>
          <cell r="M2026">
            <v>7300.3</v>
          </cell>
        </row>
        <row r="2027">
          <cell r="A2027" t="str">
            <v>O&amp;M</v>
          </cell>
          <cell r="C2027">
            <v>21220</v>
          </cell>
          <cell r="D2027" t="str">
            <v>21220</v>
          </cell>
          <cell r="E2027" t="str">
            <v>Volume Metroeast 2</v>
          </cell>
          <cell r="H2027" t="str">
            <v>120</v>
          </cell>
          <cell r="I2027" t="str">
            <v>LT</v>
          </cell>
          <cell r="J2027">
            <v>494659.97</v>
          </cell>
          <cell r="K2027">
            <v>287835.46999999997</v>
          </cell>
          <cell r="L2027">
            <v>0</v>
          </cell>
        </row>
        <row r="2028">
          <cell r="A2028" t="str">
            <v>O&amp;M</v>
          </cell>
          <cell r="C2028">
            <v>21220</v>
          </cell>
          <cell r="D2028" t="str">
            <v>21220</v>
          </cell>
          <cell r="E2028" t="str">
            <v>Volume Metroeast 2</v>
          </cell>
          <cell r="H2028" t="str">
            <v>120</v>
          </cell>
          <cell r="I2028" t="str">
            <v>MT</v>
          </cell>
          <cell r="J2028">
            <v>63</v>
          </cell>
        </row>
        <row r="2029">
          <cell r="A2029" t="str">
            <v>O&amp;M</v>
          </cell>
          <cell r="C2029">
            <v>21220</v>
          </cell>
          <cell r="D2029" t="str">
            <v>21220</v>
          </cell>
          <cell r="E2029" t="str">
            <v>Volume Metroeast 2</v>
          </cell>
          <cell r="H2029" t="str">
            <v>120</v>
          </cell>
          <cell r="I2029" t="str">
            <v>OT</v>
          </cell>
          <cell r="J2029">
            <v>40106.410000000003</v>
          </cell>
          <cell r="K2029">
            <v>27786.21</v>
          </cell>
          <cell r="L2029">
            <v>0</v>
          </cell>
        </row>
        <row r="2030">
          <cell r="A2030" t="str">
            <v>O&amp;M</v>
          </cell>
          <cell r="C2030">
            <v>21220</v>
          </cell>
          <cell r="D2030" t="str">
            <v>21220</v>
          </cell>
          <cell r="E2030" t="str">
            <v>Volume Metroeast 2</v>
          </cell>
          <cell r="H2030" t="str">
            <v>120</v>
          </cell>
          <cell r="I2030" t="str">
            <v>TT</v>
          </cell>
          <cell r="J2030">
            <v>10307.48</v>
          </cell>
          <cell r="K2030">
            <v>5752.92</v>
          </cell>
        </row>
        <row r="2031">
          <cell r="A2031" t="str">
            <v>O&amp;M</v>
          </cell>
          <cell r="B2031" t="str">
            <v>Allain,David G</v>
          </cell>
          <cell r="C2031">
            <v>21225</v>
          </cell>
          <cell r="D2031" t="str">
            <v>21225</v>
          </cell>
          <cell r="E2031" t="str">
            <v>M and J Southboro Commonwealth Gas</v>
          </cell>
          <cell r="F2031" t="str">
            <v>Gas Operations</v>
          </cell>
          <cell r="G2031" t="str">
            <v>Residential Sales</v>
          </cell>
          <cell r="H2031" t="str">
            <v>120</v>
          </cell>
          <cell r="I2031" t="str">
            <v>IT</v>
          </cell>
          <cell r="J2031">
            <v>8145.24</v>
          </cell>
          <cell r="K2031">
            <v>9467.14</v>
          </cell>
        </row>
        <row r="2032">
          <cell r="A2032" t="str">
            <v>O&amp;M</v>
          </cell>
          <cell r="B2032" t="str">
            <v>Allain,David G</v>
          </cell>
          <cell r="C2032">
            <v>21225</v>
          </cell>
          <cell r="D2032" t="str">
            <v>21225</v>
          </cell>
          <cell r="E2032" t="str">
            <v>Residential Sales</v>
          </cell>
          <cell r="F2032" t="str">
            <v>Gas Operations</v>
          </cell>
          <cell r="G2032" t="str">
            <v>Residential Sales</v>
          </cell>
          <cell r="H2032" t="str">
            <v>120</v>
          </cell>
          <cell r="I2032" t="str">
            <v>IT</v>
          </cell>
          <cell r="L2032">
            <v>23242.45</v>
          </cell>
        </row>
        <row r="2033">
          <cell r="A2033" t="str">
            <v>O&amp;M</v>
          </cell>
          <cell r="B2033" t="str">
            <v>Allain,David G</v>
          </cell>
          <cell r="C2033">
            <v>21225</v>
          </cell>
          <cell r="D2033" t="str">
            <v>21225</v>
          </cell>
          <cell r="E2033" t="str">
            <v>Residential Sales</v>
          </cell>
          <cell r="F2033" t="str">
            <v>Gas Operations</v>
          </cell>
          <cell r="G2033" t="str">
            <v>Residential Sales</v>
          </cell>
          <cell r="H2033" t="str">
            <v>120</v>
          </cell>
          <cell r="I2033" t="str">
            <v>MT</v>
          </cell>
          <cell r="L2033">
            <v>34.65</v>
          </cell>
        </row>
        <row r="2034">
          <cell r="A2034" t="str">
            <v>O&amp;M</v>
          </cell>
          <cell r="B2034" t="str">
            <v>Allain,David G</v>
          </cell>
          <cell r="C2034">
            <v>21225</v>
          </cell>
          <cell r="D2034" t="str">
            <v>21225</v>
          </cell>
          <cell r="E2034" t="str">
            <v>M and J Southboro Commonwealth Gas</v>
          </cell>
          <cell r="F2034" t="str">
            <v>Gas Operations</v>
          </cell>
          <cell r="G2034" t="str">
            <v>Residential Sales</v>
          </cell>
          <cell r="H2034" t="str">
            <v>120</v>
          </cell>
          <cell r="I2034" t="str">
            <v>OT</v>
          </cell>
          <cell r="J2034">
            <v>1986.64</v>
          </cell>
          <cell r="K2034">
            <v>603</v>
          </cell>
        </row>
        <row r="2035">
          <cell r="A2035" t="str">
            <v>O&amp;M</v>
          </cell>
          <cell r="B2035" t="str">
            <v>Allain,David G</v>
          </cell>
          <cell r="C2035">
            <v>21225</v>
          </cell>
          <cell r="D2035" t="str">
            <v>21225</v>
          </cell>
          <cell r="E2035" t="str">
            <v>Residential Sales</v>
          </cell>
          <cell r="F2035" t="str">
            <v>Gas Operations</v>
          </cell>
          <cell r="G2035" t="str">
            <v>Residential Sales</v>
          </cell>
          <cell r="H2035" t="str">
            <v>120</v>
          </cell>
          <cell r="I2035" t="str">
            <v>OT</v>
          </cell>
          <cell r="L2035">
            <v>0</v>
          </cell>
        </row>
        <row r="2036">
          <cell r="A2036" t="str">
            <v>O&amp;M</v>
          </cell>
          <cell r="C2036">
            <v>21230</v>
          </cell>
          <cell r="D2036" t="str">
            <v>21230</v>
          </cell>
          <cell r="E2036" t="str">
            <v>M and J New Bedford Commonwealth Gas</v>
          </cell>
          <cell r="H2036" t="str">
            <v>120</v>
          </cell>
          <cell r="I2036" t="str">
            <v>BT</v>
          </cell>
          <cell r="J2036">
            <v>18.02</v>
          </cell>
          <cell r="K2036">
            <v>37.299999999999997</v>
          </cell>
          <cell r="M2036">
            <v>780700.8</v>
          </cell>
        </row>
        <row r="2037">
          <cell r="A2037" t="str">
            <v>O&amp;M</v>
          </cell>
          <cell r="C2037">
            <v>21230</v>
          </cell>
          <cell r="D2037" t="str">
            <v>21230</v>
          </cell>
          <cell r="E2037" t="str">
            <v>M and J New Bedford Commonwealth Gas</v>
          </cell>
          <cell r="H2037" t="str">
            <v>120</v>
          </cell>
          <cell r="I2037" t="str">
            <v>IT</v>
          </cell>
          <cell r="J2037">
            <v>0</v>
          </cell>
          <cell r="M2037">
            <v>178.82</v>
          </cell>
        </row>
        <row r="2038">
          <cell r="A2038" t="str">
            <v>O&amp;M</v>
          </cell>
          <cell r="C2038">
            <v>21230</v>
          </cell>
          <cell r="D2038" t="str">
            <v>21230</v>
          </cell>
          <cell r="E2038" t="str">
            <v>M and J New Bedford Commonwealth Gas</v>
          </cell>
          <cell r="H2038" t="str">
            <v>120</v>
          </cell>
          <cell r="I2038" t="str">
            <v>LT</v>
          </cell>
          <cell r="J2038">
            <v>51.48</v>
          </cell>
          <cell r="K2038">
            <v>106.56</v>
          </cell>
        </row>
        <row r="2039">
          <cell r="A2039" t="str">
            <v>O&amp;M</v>
          </cell>
          <cell r="C2039">
            <v>21235</v>
          </cell>
          <cell r="D2039" t="str">
            <v>21235</v>
          </cell>
          <cell r="E2039" t="str">
            <v>Account Support</v>
          </cell>
          <cell r="H2039" t="str">
            <v>120</v>
          </cell>
          <cell r="I2039" t="str">
            <v>BT</v>
          </cell>
          <cell r="J2039">
            <v>110951.03999999999</v>
          </cell>
          <cell r="K2039">
            <v>57790.21</v>
          </cell>
          <cell r="L2039">
            <v>457.51</v>
          </cell>
          <cell r="M2039">
            <v>3965.14</v>
          </cell>
        </row>
        <row r="2040">
          <cell r="A2040" t="str">
            <v>O&amp;M</v>
          </cell>
          <cell r="C2040">
            <v>21235</v>
          </cell>
          <cell r="D2040" t="str">
            <v>21235</v>
          </cell>
          <cell r="E2040" t="str">
            <v>Account Support</v>
          </cell>
          <cell r="H2040" t="str">
            <v>120</v>
          </cell>
          <cell r="I2040" t="str">
            <v>IT</v>
          </cell>
          <cell r="J2040">
            <v>64052.58</v>
          </cell>
          <cell r="K2040">
            <v>39939.879999999997</v>
          </cell>
          <cell r="L2040">
            <v>4890.7299999999996</v>
          </cell>
        </row>
        <row r="2041">
          <cell r="A2041" t="str">
            <v>O&amp;M</v>
          </cell>
          <cell r="C2041">
            <v>21235</v>
          </cell>
          <cell r="D2041" t="str">
            <v>21235</v>
          </cell>
          <cell r="E2041" t="str">
            <v>Account Support</v>
          </cell>
          <cell r="H2041" t="str">
            <v>120</v>
          </cell>
          <cell r="I2041" t="str">
            <v>LT</v>
          </cell>
          <cell r="J2041">
            <v>304585.45</v>
          </cell>
          <cell r="K2041">
            <v>152942.35</v>
          </cell>
          <cell r="L2041">
            <v>8418.8799999999992</v>
          </cell>
          <cell r="M2041">
            <v>-1125.1099999999999</v>
          </cell>
        </row>
        <row r="2042">
          <cell r="A2042" t="str">
            <v>O&amp;M</v>
          </cell>
          <cell r="C2042">
            <v>21235</v>
          </cell>
          <cell r="D2042" t="str">
            <v>21235</v>
          </cell>
          <cell r="E2042" t="str">
            <v>Account Support</v>
          </cell>
          <cell r="H2042" t="str">
            <v>120</v>
          </cell>
          <cell r="I2042" t="str">
            <v>OT</v>
          </cell>
          <cell r="J2042">
            <v>17106.14</v>
          </cell>
          <cell r="K2042">
            <v>17166.13</v>
          </cell>
          <cell r="L2042">
            <v>40931.32</v>
          </cell>
          <cell r="M2042">
            <v>5315.47</v>
          </cell>
        </row>
        <row r="2043">
          <cell r="A2043" t="str">
            <v>O&amp;M</v>
          </cell>
          <cell r="C2043">
            <v>21235</v>
          </cell>
          <cell r="D2043" t="str">
            <v>21235</v>
          </cell>
          <cell r="E2043" t="str">
            <v>Account Support</v>
          </cell>
          <cell r="H2043" t="str">
            <v>120</v>
          </cell>
          <cell r="I2043" t="str">
            <v>TT</v>
          </cell>
          <cell r="J2043">
            <v>570.66999999999996</v>
          </cell>
          <cell r="K2043">
            <v>40.58</v>
          </cell>
          <cell r="M2043">
            <v>-453139.72</v>
          </cell>
        </row>
        <row r="2044">
          <cell r="A2044" t="str">
            <v>O&amp;M</v>
          </cell>
          <cell r="B2044" t="str">
            <v>Barsamian, Peter A</v>
          </cell>
          <cell r="C2044">
            <v>21240</v>
          </cell>
          <cell r="D2044" t="str">
            <v>21240</v>
          </cell>
          <cell r="E2044" t="str">
            <v>Account Support-PSS</v>
          </cell>
          <cell r="F2044" t="str">
            <v>Customer Care</v>
          </cell>
          <cell r="G2044" t="str">
            <v>Account Support-PSS</v>
          </cell>
          <cell r="H2044" t="str">
            <v>120</v>
          </cell>
          <cell r="I2044" t="str">
            <v>BT</v>
          </cell>
          <cell r="J2044">
            <v>94107.41</v>
          </cell>
          <cell r="M2044">
            <v>1907.03</v>
          </cell>
        </row>
        <row r="2045">
          <cell r="A2045" t="str">
            <v>CAP</v>
          </cell>
          <cell r="B2045" t="str">
            <v>Barsamian, Peter A</v>
          </cell>
          <cell r="C2045">
            <v>21240</v>
          </cell>
          <cell r="D2045" t="str">
            <v>21240</v>
          </cell>
          <cell r="E2045" t="str">
            <v>Account Support-PSS</v>
          </cell>
          <cell r="F2045" t="str">
            <v>Customer Care</v>
          </cell>
          <cell r="G2045" t="str">
            <v>Account Support-PSS</v>
          </cell>
          <cell r="H2045" t="str">
            <v>120</v>
          </cell>
          <cell r="I2045" t="str">
            <v>CO</v>
          </cell>
          <cell r="J2045">
            <v>134888.51999999999</v>
          </cell>
        </row>
        <row r="2046">
          <cell r="A2046" t="str">
            <v>O&amp;M</v>
          </cell>
          <cell r="B2046" t="str">
            <v>Barsamian, Peter A</v>
          </cell>
          <cell r="C2046">
            <v>21240</v>
          </cell>
          <cell r="D2046" t="str">
            <v>21240</v>
          </cell>
          <cell r="E2046" t="str">
            <v>Account Support-PSS</v>
          </cell>
          <cell r="F2046" t="str">
            <v>Customer Care</v>
          </cell>
          <cell r="G2046" t="str">
            <v>Account Support-PSS</v>
          </cell>
          <cell r="H2046" t="str">
            <v>120</v>
          </cell>
          <cell r="I2046" t="str">
            <v>IT</v>
          </cell>
          <cell r="J2046">
            <v>245.35</v>
          </cell>
          <cell r="M2046">
            <v>244.96</v>
          </cell>
        </row>
        <row r="2047">
          <cell r="A2047" t="str">
            <v>O&amp;M</v>
          </cell>
          <cell r="B2047" t="str">
            <v>Barsamian, Peter A</v>
          </cell>
          <cell r="C2047">
            <v>21240</v>
          </cell>
          <cell r="D2047" t="str">
            <v>21240</v>
          </cell>
          <cell r="E2047" t="str">
            <v>Account Support-PSS</v>
          </cell>
          <cell r="F2047" t="str">
            <v>Customer Care</v>
          </cell>
          <cell r="G2047" t="str">
            <v>Account Support-PSS</v>
          </cell>
          <cell r="H2047" t="str">
            <v>120</v>
          </cell>
          <cell r="I2047" t="str">
            <v>LT</v>
          </cell>
          <cell r="J2047">
            <v>0</v>
          </cell>
          <cell r="M2047">
            <v>-976</v>
          </cell>
        </row>
        <row r="2048">
          <cell r="A2048" t="str">
            <v>O&amp;M</v>
          </cell>
          <cell r="B2048" t="str">
            <v>Barsamian, Peter A</v>
          </cell>
          <cell r="C2048">
            <v>21240</v>
          </cell>
          <cell r="D2048" t="str">
            <v>21240</v>
          </cell>
          <cell r="E2048" t="str">
            <v>Account Support-PSS</v>
          </cell>
          <cell r="F2048" t="str">
            <v>Customer Care</v>
          </cell>
          <cell r="G2048" t="str">
            <v>Account Support-PSS</v>
          </cell>
          <cell r="H2048" t="str">
            <v>120</v>
          </cell>
          <cell r="I2048" t="str">
            <v>OT</v>
          </cell>
          <cell r="J2048">
            <v>27720</v>
          </cell>
        </row>
        <row r="2049">
          <cell r="A2049" t="str">
            <v>O&amp;M</v>
          </cell>
          <cell r="C2049">
            <v>21310</v>
          </cell>
          <cell r="D2049" t="str">
            <v>21310</v>
          </cell>
          <cell r="E2049" t="str">
            <v>6D - VOLUME SERVICE</v>
          </cell>
          <cell r="H2049" t="str">
            <v>120</v>
          </cell>
          <cell r="I2049" t="str">
            <v>BT</v>
          </cell>
          <cell r="J2049">
            <v>85263.12</v>
          </cell>
        </row>
        <row r="2050">
          <cell r="A2050" t="str">
            <v>O&amp;M</v>
          </cell>
          <cell r="C2050">
            <v>21310</v>
          </cell>
          <cell r="D2050" t="str">
            <v>21310</v>
          </cell>
          <cell r="E2050" t="str">
            <v>6D - VOLUME SERVICE</v>
          </cell>
          <cell r="H2050" t="str">
            <v>120</v>
          </cell>
          <cell r="I2050" t="str">
            <v>IT</v>
          </cell>
          <cell r="J2050">
            <v>12187.83</v>
          </cell>
          <cell r="K2050">
            <v>3882.48</v>
          </cell>
          <cell r="M2050">
            <v>2122.4</v>
          </cell>
        </row>
        <row r="2051">
          <cell r="A2051" t="str">
            <v>O&amp;M</v>
          </cell>
          <cell r="C2051">
            <v>21310</v>
          </cell>
          <cell r="D2051" t="str">
            <v>21310</v>
          </cell>
          <cell r="E2051" t="str">
            <v>6D - VOLUME SERVICE</v>
          </cell>
          <cell r="H2051" t="str">
            <v>120</v>
          </cell>
          <cell r="I2051" t="str">
            <v>LT</v>
          </cell>
          <cell r="J2051">
            <v>227605.55</v>
          </cell>
          <cell r="K2051">
            <v>0</v>
          </cell>
          <cell r="M2051">
            <v>-3214.58</v>
          </cell>
        </row>
        <row r="2052">
          <cell r="A2052" t="str">
            <v>O&amp;M</v>
          </cell>
          <cell r="C2052">
            <v>21310</v>
          </cell>
          <cell r="D2052" t="str">
            <v>21310</v>
          </cell>
          <cell r="E2052" t="str">
            <v>6D - VOLUME SERVICE</v>
          </cell>
          <cell r="H2052" t="str">
            <v>120</v>
          </cell>
          <cell r="I2052" t="str">
            <v>OT</v>
          </cell>
          <cell r="J2052">
            <v>124.8</v>
          </cell>
        </row>
        <row r="2053">
          <cell r="A2053" t="str">
            <v>O&amp;M</v>
          </cell>
          <cell r="C2053">
            <v>21310</v>
          </cell>
          <cell r="D2053" t="str">
            <v>21310</v>
          </cell>
          <cell r="E2053" t="str">
            <v>6D - VOLUME SERVICE</v>
          </cell>
          <cell r="H2053" t="str">
            <v>120</v>
          </cell>
          <cell r="I2053" t="str">
            <v>TT</v>
          </cell>
          <cell r="J2053">
            <v>26336.2</v>
          </cell>
          <cell r="K2053">
            <v>1734.35</v>
          </cell>
        </row>
        <row r="2054">
          <cell r="A2054" t="str">
            <v>O&amp;M</v>
          </cell>
          <cell r="B2054" t="str">
            <v>OLD Meter Cost Areas</v>
          </cell>
          <cell r="C2054">
            <v>21320</v>
          </cell>
          <cell r="D2054" t="str">
            <v>21320</v>
          </cell>
          <cell r="E2054" t="str">
            <v>P6 - STRATEGIC ACCOUNTS - INDUSTRIAL</v>
          </cell>
          <cell r="F2054" t="str">
            <v>Customer Care</v>
          </cell>
          <cell r="G2054" t="str">
            <v>OLD Meter Cost Areas</v>
          </cell>
          <cell r="H2054" t="str">
            <v>120</v>
          </cell>
          <cell r="I2054" t="str">
            <v>BT</v>
          </cell>
          <cell r="J2054">
            <v>6010.89</v>
          </cell>
          <cell r="M2054">
            <v>200.87</v>
          </cell>
        </row>
        <row r="2055">
          <cell r="A2055" t="str">
            <v>O&amp;M</v>
          </cell>
          <cell r="B2055" t="str">
            <v>OLD Meter Cost Areas</v>
          </cell>
          <cell r="C2055">
            <v>21320</v>
          </cell>
          <cell r="D2055" t="str">
            <v>21320</v>
          </cell>
          <cell r="E2055" t="str">
            <v>Meter Operations Support</v>
          </cell>
          <cell r="F2055" t="str">
            <v>Customer Care</v>
          </cell>
          <cell r="G2055" t="str">
            <v>OLD Meter Cost Areas</v>
          </cell>
          <cell r="H2055" t="str">
            <v>120</v>
          </cell>
          <cell r="I2055" t="str">
            <v>IT</v>
          </cell>
          <cell r="L2055">
            <v>394.21</v>
          </cell>
          <cell r="M2055">
            <v>3522.03</v>
          </cell>
        </row>
        <row r="2056">
          <cell r="A2056" t="str">
            <v>O&amp;M</v>
          </cell>
          <cell r="B2056" t="str">
            <v>OLD Meter Cost Areas</v>
          </cell>
          <cell r="C2056">
            <v>21320</v>
          </cell>
          <cell r="D2056" t="str">
            <v>21320</v>
          </cell>
          <cell r="E2056" t="str">
            <v>P6 - STRATEGIC ACCOUNTS - INDUSTRIAL</v>
          </cell>
          <cell r="F2056" t="str">
            <v>Customer Care</v>
          </cell>
          <cell r="G2056" t="str">
            <v>OLD Meter Cost Areas</v>
          </cell>
          <cell r="H2056" t="str">
            <v>120</v>
          </cell>
          <cell r="I2056" t="str">
            <v>IT</v>
          </cell>
          <cell r="J2056">
            <v>33459.86</v>
          </cell>
          <cell r="K2056">
            <v>6511.63</v>
          </cell>
        </row>
        <row r="2057">
          <cell r="A2057" t="str">
            <v>O&amp;M</v>
          </cell>
          <cell r="B2057" t="str">
            <v>OLD Meter Cost Areas</v>
          </cell>
          <cell r="C2057">
            <v>21320</v>
          </cell>
          <cell r="D2057" t="str">
            <v>21320</v>
          </cell>
          <cell r="E2057" t="str">
            <v>P6 - STRATEGIC ACCOUNTS - INDUSTRIAL</v>
          </cell>
          <cell r="F2057" t="str">
            <v>Customer Care</v>
          </cell>
          <cell r="G2057" t="str">
            <v>OLD Meter Cost Areas</v>
          </cell>
          <cell r="H2057" t="str">
            <v>120</v>
          </cell>
          <cell r="I2057" t="str">
            <v>LT</v>
          </cell>
          <cell r="J2057">
            <v>17474.650000000001</v>
          </cell>
          <cell r="K2057">
            <v>5912.08</v>
          </cell>
          <cell r="M2057">
            <v>13659.14</v>
          </cell>
        </row>
        <row r="2058">
          <cell r="A2058" t="str">
            <v>O&amp;M</v>
          </cell>
          <cell r="B2058" t="str">
            <v>OLD Meter Cost Areas</v>
          </cell>
          <cell r="C2058">
            <v>21320</v>
          </cell>
          <cell r="D2058" t="str">
            <v>21320</v>
          </cell>
          <cell r="E2058" t="str">
            <v>P6 - STRATEGIC ACCOUNTS - INDUSTRIAL</v>
          </cell>
          <cell r="F2058" t="str">
            <v>Customer Care</v>
          </cell>
          <cell r="G2058" t="str">
            <v>OLD Meter Cost Areas</v>
          </cell>
          <cell r="H2058" t="str">
            <v>120</v>
          </cell>
          <cell r="I2058" t="str">
            <v>OT</v>
          </cell>
          <cell r="J2058">
            <v>15271.1</v>
          </cell>
        </row>
        <row r="2059">
          <cell r="A2059" t="str">
            <v>O&amp;M</v>
          </cell>
          <cell r="B2059" t="str">
            <v>OLD Meter Cost Areas</v>
          </cell>
          <cell r="C2059">
            <v>21320</v>
          </cell>
          <cell r="D2059" t="str">
            <v>21320</v>
          </cell>
          <cell r="E2059" t="str">
            <v>P6 - STRATEGIC ACCOUNTS - INDUSTRIAL</v>
          </cell>
          <cell r="F2059" t="str">
            <v>Customer Care</v>
          </cell>
          <cell r="G2059" t="str">
            <v>OLD Meter Cost Areas</v>
          </cell>
          <cell r="H2059" t="str">
            <v>120</v>
          </cell>
          <cell r="I2059" t="str">
            <v>TT</v>
          </cell>
          <cell r="K2059">
            <v>40.58</v>
          </cell>
          <cell r="M2059">
            <v>-680962.52</v>
          </cell>
        </row>
        <row r="2060">
          <cell r="A2060" t="str">
            <v>O&amp;M</v>
          </cell>
          <cell r="B2060" t="str">
            <v>Simas, Antonio A</v>
          </cell>
          <cell r="C2060">
            <v>21325</v>
          </cell>
          <cell r="D2060" t="str">
            <v>21325</v>
          </cell>
          <cell r="E2060" t="str">
            <v>Meter Operations West</v>
          </cell>
          <cell r="F2060" t="str">
            <v>Customer Care</v>
          </cell>
          <cell r="G2060" t="str">
            <v>Field Collections Support</v>
          </cell>
          <cell r="H2060" t="str">
            <v>120</v>
          </cell>
          <cell r="I2060" t="str">
            <v>IT</v>
          </cell>
          <cell r="L2060">
            <v>1034.3</v>
          </cell>
          <cell r="M2060">
            <v>778.96</v>
          </cell>
        </row>
        <row r="2061">
          <cell r="A2061" t="str">
            <v>O&amp;M</v>
          </cell>
          <cell r="B2061" t="str">
            <v>OLD Meter Cost Areas</v>
          </cell>
          <cell r="C2061">
            <v>21330</v>
          </cell>
          <cell r="D2061" t="str">
            <v>21330</v>
          </cell>
          <cell r="E2061" t="str">
            <v>P8 - STRATEGIC ACCOUNTS - PUBLIC SECTOR</v>
          </cell>
          <cell r="F2061" t="str">
            <v>Customer Care</v>
          </cell>
          <cell r="G2061" t="str">
            <v>OLD Meter Cost Areas</v>
          </cell>
          <cell r="H2061" t="str">
            <v>120</v>
          </cell>
          <cell r="I2061" t="str">
            <v>BT</v>
          </cell>
          <cell r="J2061">
            <v>4284.34</v>
          </cell>
          <cell r="K2061">
            <v>425.74</v>
          </cell>
        </row>
        <row r="2062">
          <cell r="A2062" t="str">
            <v>CAP</v>
          </cell>
          <cell r="B2062" t="str">
            <v>OLD Meter Cost Areas</v>
          </cell>
          <cell r="C2062">
            <v>21330</v>
          </cell>
          <cell r="D2062" t="str">
            <v>21330</v>
          </cell>
          <cell r="E2062" t="str">
            <v>Meter Operations Central</v>
          </cell>
          <cell r="F2062" t="str">
            <v>Customer Care</v>
          </cell>
          <cell r="G2062" t="str">
            <v>OLD Meter Cost Areas</v>
          </cell>
          <cell r="H2062" t="str">
            <v>120</v>
          </cell>
          <cell r="I2062" t="str">
            <v>CI</v>
          </cell>
        </row>
        <row r="2063">
          <cell r="A2063" t="str">
            <v>O&amp;M</v>
          </cell>
          <cell r="B2063" t="str">
            <v>OLD Meter Cost Areas</v>
          </cell>
          <cell r="C2063">
            <v>21330</v>
          </cell>
          <cell r="D2063" t="str">
            <v>21330</v>
          </cell>
          <cell r="E2063" t="str">
            <v>Meter Operations Central</v>
          </cell>
          <cell r="F2063" t="str">
            <v>Customer Care</v>
          </cell>
          <cell r="G2063" t="str">
            <v>OLD Meter Cost Areas</v>
          </cell>
          <cell r="H2063" t="str">
            <v>120</v>
          </cell>
          <cell r="I2063" t="str">
            <v>IT</v>
          </cell>
          <cell r="L2063">
            <v>203.71</v>
          </cell>
        </row>
        <row r="2064">
          <cell r="A2064" t="str">
            <v>O&amp;M</v>
          </cell>
          <cell r="B2064" t="str">
            <v>OLD Meter Cost Areas</v>
          </cell>
          <cell r="C2064">
            <v>21330</v>
          </cell>
          <cell r="D2064" t="str">
            <v>21330</v>
          </cell>
          <cell r="E2064" t="str">
            <v>P8 - STRATEGIC ACCOUNTS - PUBLIC SECTOR</v>
          </cell>
          <cell r="F2064" t="str">
            <v>Customer Care</v>
          </cell>
          <cell r="G2064" t="str">
            <v>OLD Meter Cost Areas</v>
          </cell>
          <cell r="H2064" t="str">
            <v>120</v>
          </cell>
          <cell r="I2064" t="str">
            <v>IT</v>
          </cell>
          <cell r="J2064">
            <v>10492.81</v>
          </cell>
          <cell r="K2064">
            <v>639.85</v>
          </cell>
          <cell r="M2064">
            <v>9172.67</v>
          </cell>
        </row>
        <row r="2065">
          <cell r="A2065" t="str">
            <v>O&amp;M</v>
          </cell>
          <cell r="B2065" t="str">
            <v>OLD Meter Cost Areas</v>
          </cell>
          <cell r="C2065">
            <v>21330</v>
          </cell>
          <cell r="D2065" t="str">
            <v>21330</v>
          </cell>
          <cell r="E2065" t="str">
            <v>P8 - STRATEGIC ACCOUNTS - PUBLIC SECTOR</v>
          </cell>
          <cell r="F2065" t="str">
            <v>Customer Care</v>
          </cell>
          <cell r="G2065" t="str">
            <v>OLD Meter Cost Areas</v>
          </cell>
          <cell r="H2065" t="str">
            <v>120</v>
          </cell>
          <cell r="I2065" t="str">
            <v>LT</v>
          </cell>
          <cell r="J2065">
            <v>4664.22</v>
          </cell>
          <cell r="K2065">
            <v>1216.32</v>
          </cell>
          <cell r="M2065">
            <v>-459.36</v>
          </cell>
        </row>
        <row r="2066">
          <cell r="A2066" t="str">
            <v>O&amp;M</v>
          </cell>
          <cell r="B2066" t="str">
            <v>OLD Meter Cost Areas</v>
          </cell>
          <cell r="C2066">
            <v>21330</v>
          </cell>
          <cell r="D2066" t="str">
            <v>21330</v>
          </cell>
          <cell r="E2066" t="str">
            <v>P8 - STRATEGIC ACCOUNTS - PUBLIC SECTOR</v>
          </cell>
          <cell r="F2066" t="str">
            <v>Customer Care</v>
          </cell>
          <cell r="G2066" t="str">
            <v>OLD Meter Cost Areas</v>
          </cell>
          <cell r="H2066" t="str">
            <v>120</v>
          </cell>
          <cell r="I2066" t="str">
            <v>OT</v>
          </cell>
          <cell r="J2066">
            <v>9638.09</v>
          </cell>
          <cell r="M2066">
            <v>43.5</v>
          </cell>
        </row>
        <row r="2067">
          <cell r="A2067" t="str">
            <v>O&amp;M</v>
          </cell>
          <cell r="B2067" t="str">
            <v>OLD Meter Cost Areas</v>
          </cell>
          <cell r="C2067">
            <v>21330</v>
          </cell>
          <cell r="D2067" t="str">
            <v>21330</v>
          </cell>
          <cell r="E2067" t="str">
            <v>P8 - STRATEGIC ACCOUNTS - PUBLIC SECTOR</v>
          </cell>
          <cell r="F2067" t="str">
            <v>Customer Care</v>
          </cell>
          <cell r="G2067" t="str">
            <v>OLD Meter Cost Areas</v>
          </cell>
          <cell r="H2067" t="str">
            <v>120</v>
          </cell>
          <cell r="I2067" t="str">
            <v>TT</v>
          </cell>
          <cell r="J2067">
            <v>31.46</v>
          </cell>
          <cell r="K2067">
            <v>347.52</v>
          </cell>
          <cell r="M2067">
            <v>-107894.5</v>
          </cell>
        </row>
        <row r="2068">
          <cell r="A2068" t="str">
            <v>O&amp;M</v>
          </cell>
          <cell r="B2068" t="str">
            <v>OLD Meter Cost Areas</v>
          </cell>
          <cell r="C2068">
            <v>21335</v>
          </cell>
          <cell r="D2068" t="str">
            <v>21335</v>
          </cell>
          <cell r="E2068" t="str">
            <v>P9 - SALES SUPPORT DEPT</v>
          </cell>
          <cell r="F2068" t="str">
            <v>Customer Care</v>
          </cell>
          <cell r="G2068" t="str">
            <v>OLD Meter Cost Areas</v>
          </cell>
          <cell r="H2068" t="str">
            <v>120</v>
          </cell>
          <cell r="I2068" t="str">
            <v>BT</v>
          </cell>
          <cell r="J2068">
            <v>2346.48</v>
          </cell>
          <cell r="M2068">
            <v>244.96</v>
          </cell>
        </row>
        <row r="2069">
          <cell r="A2069" t="str">
            <v>O&amp;M</v>
          </cell>
          <cell r="B2069" t="str">
            <v>OLD Meter Cost Areas</v>
          </cell>
          <cell r="C2069">
            <v>21335</v>
          </cell>
          <cell r="D2069" t="str">
            <v>21335</v>
          </cell>
          <cell r="E2069" t="str">
            <v>Meter Operations South</v>
          </cell>
          <cell r="F2069" t="str">
            <v>Customer Care</v>
          </cell>
          <cell r="G2069" t="str">
            <v>OLD Meter Cost Areas</v>
          </cell>
          <cell r="H2069" t="str">
            <v>120</v>
          </cell>
          <cell r="I2069" t="str">
            <v>IT</v>
          </cell>
          <cell r="L2069">
            <v>2338.61</v>
          </cell>
        </row>
        <row r="2070">
          <cell r="A2070" t="str">
            <v>O&amp;M</v>
          </cell>
          <cell r="B2070" t="str">
            <v>OLD Meter Cost Areas</v>
          </cell>
          <cell r="C2070">
            <v>21335</v>
          </cell>
          <cell r="D2070" t="str">
            <v>21335</v>
          </cell>
          <cell r="E2070" t="str">
            <v>P9 - SALES SUPPORT DEPT</v>
          </cell>
          <cell r="F2070" t="str">
            <v>Customer Care</v>
          </cell>
          <cell r="G2070" t="str">
            <v>OLD Meter Cost Areas</v>
          </cell>
          <cell r="H2070" t="str">
            <v>120</v>
          </cell>
          <cell r="I2070" t="str">
            <v>IT</v>
          </cell>
          <cell r="J2070">
            <v>1224.28</v>
          </cell>
          <cell r="K2070">
            <v>446.02</v>
          </cell>
          <cell r="M2070">
            <v>43766.12</v>
          </cell>
        </row>
        <row r="2071">
          <cell r="A2071" t="str">
            <v>O&amp;M</v>
          </cell>
          <cell r="B2071" t="str">
            <v>OLD Meter Cost Areas</v>
          </cell>
          <cell r="C2071">
            <v>21335</v>
          </cell>
          <cell r="D2071" t="str">
            <v>21335</v>
          </cell>
          <cell r="E2071" t="str">
            <v>P9 - SALES SUPPORT DEPT</v>
          </cell>
          <cell r="F2071" t="str">
            <v>Customer Care</v>
          </cell>
          <cell r="G2071" t="str">
            <v>OLD Meter Cost Areas</v>
          </cell>
          <cell r="H2071" t="str">
            <v>120</v>
          </cell>
          <cell r="I2071" t="str">
            <v>LT</v>
          </cell>
          <cell r="J2071">
            <v>1185.6400000000001</v>
          </cell>
          <cell r="K2071">
            <v>0</v>
          </cell>
        </row>
        <row r="2072">
          <cell r="A2072" t="str">
            <v>O&amp;M</v>
          </cell>
          <cell r="B2072" t="str">
            <v>OLD Meter Cost Areas</v>
          </cell>
          <cell r="C2072">
            <v>21335</v>
          </cell>
          <cell r="D2072" t="str">
            <v>21335</v>
          </cell>
          <cell r="E2072" t="str">
            <v>P9 - SALES SUPPORT DEPT</v>
          </cell>
          <cell r="F2072" t="str">
            <v>Customer Care</v>
          </cell>
          <cell r="G2072" t="str">
            <v>OLD Meter Cost Areas</v>
          </cell>
          <cell r="H2072" t="str">
            <v>120</v>
          </cell>
          <cell r="I2072" t="str">
            <v>OT</v>
          </cell>
          <cell r="J2072">
            <v>-1360.39</v>
          </cell>
        </row>
        <row r="2073">
          <cell r="A2073" t="str">
            <v>O&amp;M</v>
          </cell>
          <cell r="B2073" t="str">
            <v>OLD Meter Cost Areas</v>
          </cell>
          <cell r="C2073">
            <v>21335</v>
          </cell>
          <cell r="D2073" t="str">
            <v>21335</v>
          </cell>
          <cell r="E2073" t="str">
            <v>P9 - SALES SUPPORT DEPT</v>
          </cell>
          <cell r="F2073" t="str">
            <v>Customer Care</v>
          </cell>
          <cell r="G2073" t="str">
            <v>OLD Meter Cost Areas</v>
          </cell>
          <cell r="H2073" t="str">
            <v>120</v>
          </cell>
          <cell r="I2073" t="str">
            <v>TT</v>
          </cell>
          <cell r="J2073">
            <v>1109.01</v>
          </cell>
          <cell r="K2073">
            <v>105.32</v>
          </cell>
          <cell r="M2073">
            <v>-101581.94</v>
          </cell>
        </row>
        <row r="2074">
          <cell r="A2074" t="str">
            <v>O&amp;M</v>
          </cell>
          <cell r="C2074">
            <v>21340</v>
          </cell>
          <cell r="D2074" t="str">
            <v>21340</v>
          </cell>
          <cell r="E2074" t="str">
            <v>Q1 - PRODUCT MGMT AND FIELD MARKET DEPT</v>
          </cell>
          <cell r="H2074" t="str">
            <v>120</v>
          </cell>
          <cell r="I2074" t="str">
            <v>BT</v>
          </cell>
          <cell r="J2074">
            <v>0.6</v>
          </cell>
          <cell r="M2074">
            <v>-11866.58</v>
          </cell>
        </row>
        <row r="2075">
          <cell r="A2075" t="str">
            <v>O&amp;M</v>
          </cell>
          <cell r="C2075">
            <v>21340</v>
          </cell>
          <cell r="D2075" t="str">
            <v>21340</v>
          </cell>
          <cell r="E2075" t="str">
            <v>Q1 - PRODUCT MGMT AND FIELD MARKET DEPT</v>
          </cell>
          <cell r="H2075" t="str">
            <v>120</v>
          </cell>
          <cell r="I2075" t="str">
            <v>IT</v>
          </cell>
          <cell r="J2075">
            <v>4284.9399999999996</v>
          </cell>
          <cell r="K2075">
            <v>2084.52</v>
          </cell>
          <cell r="M2075">
            <v>33550.44</v>
          </cell>
        </row>
        <row r="2076">
          <cell r="A2076" t="str">
            <v>O&amp;M</v>
          </cell>
          <cell r="C2076">
            <v>21340</v>
          </cell>
          <cell r="D2076" t="str">
            <v>21340</v>
          </cell>
          <cell r="E2076" t="str">
            <v>Q1 - PRODUCT MGMT AND FIELD MARKET DEPT</v>
          </cell>
          <cell r="H2076" t="str">
            <v>120</v>
          </cell>
          <cell r="I2076" t="str">
            <v>LT</v>
          </cell>
          <cell r="J2076">
            <v>-0.47</v>
          </cell>
        </row>
        <row r="2077">
          <cell r="A2077" t="str">
            <v>O&amp;M</v>
          </cell>
          <cell r="C2077">
            <v>21340</v>
          </cell>
          <cell r="D2077" t="str">
            <v>21340</v>
          </cell>
          <cell r="E2077" t="str">
            <v>Q1 - PRODUCT MGMT AND FIELD MARKET DEPT</v>
          </cell>
          <cell r="H2077" t="str">
            <v>120</v>
          </cell>
          <cell r="I2077" t="str">
            <v>OT</v>
          </cell>
          <cell r="J2077">
            <v>130.58000000000001</v>
          </cell>
        </row>
        <row r="2078">
          <cell r="A2078" t="str">
            <v>O&amp;M</v>
          </cell>
          <cell r="C2078">
            <v>21345</v>
          </cell>
          <cell r="D2078" t="str">
            <v>21345</v>
          </cell>
          <cell r="E2078" t="str">
            <v>F2 - SALES AND MARKETING GROUP</v>
          </cell>
          <cell r="H2078" t="str">
            <v>120</v>
          </cell>
          <cell r="I2078" t="str">
            <v>LT</v>
          </cell>
          <cell r="J2078">
            <v>18032</v>
          </cell>
        </row>
        <row r="2079">
          <cell r="A2079" t="str">
            <v>O&amp;M</v>
          </cell>
          <cell r="B2079" t="str">
            <v>Driscoll,Stephen J</v>
          </cell>
          <cell r="C2079">
            <v>21350</v>
          </cell>
          <cell r="D2079" t="str">
            <v>21350</v>
          </cell>
          <cell r="E2079" t="str">
            <v>Business Services Vice President</v>
          </cell>
          <cell r="F2079" t="str">
            <v>Mat Mgmt-Trans</v>
          </cell>
          <cell r="G2079" t="str">
            <v>Materials Management-Transportation</v>
          </cell>
          <cell r="H2079" t="str">
            <v>120</v>
          </cell>
          <cell r="I2079" t="str">
            <v>BT</v>
          </cell>
          <cell r="J2079">
            <v>51319.24</v>
          </cell>
          <cell r="K2079">
            <v>-2255.67</v>
          </cell>
        </row>
        <row r="2080">
          <cell r="A2080" t="str">
            <v>O&amp;M</v>
          </cell>
          <cell r="B2080" t="str">
            <v>Driscoll,Stephen J</v>
          </cell>
          <cell r="C2080">
            <v>21350</v>
          </cell>
          <cell r="D2080" t="str">
            <v>21350</v>
          </cell>
          <cell r="E2080" t="str">
            <v>Business Services Vice President</v>
          </cell>
          <cell r="F2080" t="str">
            <v>Mat Mgmt-Trans</v>
          </cell>
          <cell r="G2080" t="str">
            <v>Materials Management-Transportation</v>
          </cell>
          <cell r="H2080" t="str">
            <v>120</v>
          </cell>
          <cell r="I2080" t="str">
            <v>IT</v>
          </cell>
          <cell r="J2080">
            <v>155765.18</v>
          </cell>
          <cell r="K2080">
            <v>-90252.95</v>
          </cell>
          <cell r="M2080">
            <v>181.51</v>
          </cell>
        </row>
        <row r="2081">
          <cell r="A2081" t="str">
            <v>O&amp;M</v>
          </cell>
          <cell r="B2081" t="str">
            <v>Driscoll,Stephen J</v>
          </cell>
          <cell r="C2081">
            <v>21350</v>
          </cell>
          <cell r="D2081" t="str">
            <v>21350</v>
          </cell>
          <cell r="E2081" t="str">
            <v>Business Services Vice President</v>
          </cell>
          <cell r="F2081" t="str">
            <v>Mat Mgmt-Trans</v>
          </cell>
          <cell r="G2081" t="str">
            <v>Materials Management-Transportation</v>
          </cell>
          <cell r="H2081" t="str">
            <v>120</v>
          </cell>
          <cell r="I2081" t="str">
            <v>LT</v>
          </cell>
          <cell r="J2081">
            <v>204301.48</v>
          </cell>
          <cell r="K2081">
            <v>0</v>
          </cell>
        </row>
        <row r="2082">
          <cell r="A2082" t="str">
            <v>O&amp;M</v>
          </cell>
          <cell r="B2082" t="str">
            <v>Driscoll,Stephen J</v>
          </cell>
          <cell r="C2082">
            <v>21350</v>
          </cell>
          <cell r="D2082" t="str">
            <v>21350</v>
          </cell>
          <cell r="E2082" t="str">
            <v>Business Services Vice President</v>
          </cell>
          <cell r="F2082" t="str">
            <v>Mat Mgmt-Trans</v>
          </cell>
          <cell r="G2082" t="str">
            <v>Materials Management-Transportation</v>
          </cell>
          <cell r="H2082" t="str">
            <v>120</v>
          </cell>
          <cell r="I2082" t="str">
            <v>MT</v>
          </cell>
          <cell r="J2082">
            <v>0</v>
          </cell>
          <cell r="M2082">
            <v>-200</v>
          </cell>
        </row>
        <row r="2083">
          <cell r="A2083" t="str">
            <v>O&amp;M</v>
          </cell>
          <cell r="B2083" t="str">
            <v>Driscoll,Stephen J</v>
          </cell>
          <cell r="C2083">
            <v>21350</v>
          </cell>
          <cell r="D2083" t="str">
            <v>21350</v>
          </cell>
          <cell r="E2083" t="str">
            <v>Business Services Vice President</v>
          </cell>
          <cell r="F2083" t="str">
            <v>Mat Mgmt-Trans</v>
          </cell>
          <cell r="G2083" t="str">
            <v>Materials Management-Transportation</v>
          </cell>
          <cell r="H2083" t="str">
            <v>120</v>
          </cell>
          <cell r="I2083" t="str">
            <v>OT</v>
          </cell>
          <cell r="J2083">
            <v>5764.41</v>
          </cell>
          <cell r="K2083">
            <v>929.05</v>
          </cell>
        </row>
        <row r="2084">
          <cell r="A2084" t="str">
            <v>O&amp;M</v>
          </cell>
          <cell r="B2084" t="str">
            <v>Driscoll,Stephen J</v>
          </cell>
          <cell r="C2084">
            <v>21350</v>
          </cell>
          <cell r="D2084" t="str">
            <v>21350</v>
          </cell>
          <cell r="E2084" t="str">
            <v>Materials Management-Transportation</v>
          </cell>
          <cell r="F2084" t="str">
            <v>Mat Mgmt-Trans</v>
          </cell>
          <cell r="G2084" t="str">
            <v>Materials Management-Transportation</v>
          </cell>
          <cell r="H2084" t="str">
            <v>120</v>
          </cell>
          <cell r="I2084" t="str">
            <v>OT</v>
          </cell>
          <cell r="L2084">
            <v>0</v>
          </cell>
        </row>
        <row r="2085">
          <cell r="A2085" t="str">
            <v>O&amp;M</v>
          </cell>
          <cell r="B2085" t="str">
            <v>Driscoll,Stephen J</v>
          </cell>
          <cell r="C2085">
            <v>21350</v>
          </cell>
          <cell r="D2085" t="str">
            <v>21350</v>
          </cell>
          <cell r="E2085" t="str">
            <v>Business Services Vice President</v>
          </cell>
          <cell r="F2085" t="str">
            <v>Mat Mgmt-Trans</v>
          </cell>
          <cell r="G2085" t="str">
            <v>Materials Management-Transportation</v>
          </cell>
          <cell r="H2085" t="str">
            <v>120</v>
          </cell>
          <cell r="I2085" t="str">
            <v>TT</v>
          </cell>
          <cell r="J2085">
            <v>224.16</v>
          </cell>
        </row>
        <row r="2086">
          <cell r="A2086" t="str">
            <v>O&amp;M</v>
          </cell>
          <cell r="B2086" t="str">
            <v>Rotty, Paul L</v>
          </cell>
          <cell r="C2086">
            <v>21355</v>
          </cell>
          <cell r="D2086" t="str">
            <v>21355</v>
          </cell>
          <cell r="E2086" t="str">
            <v>Distribution and Warehousing Admin</v>
          </cell>
          <cell r="F2086" t="str">
            <v>Mat Mgmt-Trans</v>
          </cell>
          <cell r="G2086" t="str">
            <v>Distribution and Warehousing Admin</v>
          </cell>
          <cell r="H2086" t="str">
            <v>120</v>
          </cell>
          <cell r="I2086" t="str">
            <v>BT</v>
          </cell>
          <cell r="J2086">
            <v>50982.84</v>
          </cell>
          <cell r="K2086">
            <v>928.9</v>
          </cell>
        </row>
        <row r="2087">
          <cell r="A2087" t="str">
            <v>O&amp;M</v>
          </cell>
          <cell r="B2087" t="str">
            <v>Rotty, Paul L</v>
          </cell>
          <cell r="C2087">
            <v>21355</v>
          </cell>
          <cell r="D2087" t="str">
            <v>21355</v>
          </cell>
          <cell r="E2087" t="str">
            <v>Distribution and Warehousing Admin</v>
          </cell>
          <cell r="F2087" t="str">
            <v>Mat Mgmt-Trans</v>
          </cell>
          <cell r="G2087" t="str">
            <v>Distribution and Warehousing Admin</v>
          </cell>
          <cell r="H2087" t="str">
            <v>120</v>
          </cell>
          <cell r="I2087" t="str">
            <v>IT</v>
          </cell>
          <cell r="J2087">
            <v>897.7</v>
          </cell>
          <cell r="K2087">
            <v>34628.379999999997</v>
          </cell>
          <cell r="L2087">
            <v>79451.48</v>
          </cell>
        </row>
        <row r="2088">
          <cell r="A2088" t="str">
            <v>O&amp;M</v>
          </cell>
          <cell r="B2088" t="str">
            <v>Rotty, Paul L</v>
          </cell>
          <cell r="C2088">
            <v>21355</v>
          </cell>
          <cell r="D2088" t="str">
            <v>21355</v>
          </cell>
          <cell r="E2088" t="str">
            <v>Distribution and Warehousing Admin</v>
          </cell>
          <cell r="F2088" t="str">
            <v>Mat Mgmt-Trans</v>
          </cell>
          <cell r="G2088" t="str">
            <v>Distribution and Warehousing Admin</v>
          </cell>
          <cell r="H2088" t="str">
            <v>120</v>
          </cell>
          <cell r="I2088" t="str">
            <v>LT</v>
          </cell>
          <cell r="J2088">
            <v>153040.72</v>
          </cell>
          <cell r="K2088">
            <v>2654</v>
          </cell>
        </row>
        <row r="2089">
          <cell r="A2089" t="str">
            <v>O&amp;M</v>
          </cell>
          <cell r="B2089" t="str">
            <v>Rotty, Paul L</v>
          </cell>
          <cell r="C2089">
            <v>21355</v>
          </cell>
          <cell r="D2089" t="str">
            <v>21355</v>
          </cell>
          <cell r="E2089" t="str">
            <v>Distribution and Warehousing Admin</v>
          </cell>
          <cell r="F2089" t="str">
            <v>Mat Mgmt-Trans</v>
          </cell>
          <cell r="G2089" t="str">
            <v>Distribution and Warehousing Admin</v>
          </cell>
          <cell r="H2089" t="str">
            <v>120</v>
          </cell>
          <cell r="I2089" t="str">
            <v>MT</v>
          </cell>
          <cell r="K2089">
            <v>-860.25</v>
          </cell>
          <cell r="L2089">
            <v>-931.95</v>
          </cell>
        </row>
        <row r="2090">
          <cell r="A2090" t="str">
            <v>O&amp;M</v>
          </cell>
          <cell r="B2090" t="str">
            <v>Rotty, Paul L</v>
          </cell>
          <cell r="C2090">
            <v>21355</v>
          </cell>
          <cell r="D2090" t="str">
            <v>21355</v>
          </cell>
          <cell r="E2090" t="str">
            <v>Distribution and Warehousing Admin</v>
          </cell>
          <cell r="F2090" t="str">
            <v>Mat Mgmt-Trans</v>
          </cell>
          <cell r="G2090" t="str">
            <v>Distribution and Warehousing Admin</v>
          </cell>
          <cell r="H2090" t="str">
            <v>120</v>
          </cell>
          <cell r="I2090" t="str">
            <v>OT</v>
          </cell>
          <cell r="J2090">
            <v>33146.400000000001</v>
          </cell>
          <cell r="K2090">
            <v>114848.43</v>
          </cell>
          <cell r="L2090">
            <v>210354.78</v>
          </cell>
        </row>
        <row r="2091">
          <cell r="A2091" t="str">
            <v>O&amp;M</v>
          </cell>
          <cell r="B2091" t="str">
            <v>Rotty, Paul L</v>
          </cell>
          <cell r="C2091">
            <v>21355</v>
          </cell>
          <cell r="D2091" t="str">
            <v>21355</v>
          </cell>
          <cell r="E2091" t="str">
            <v>Distribution and Warehousing Admin</v>
          </cell>
          <cell r="F2091" t="str">
            <v>Mat Mgmt-Trans</v>
          </cell>
          <cell r="G2091" t="str">
            <v>Distribution and Warehousing Admin</v>
          </cell>
          <cell r="H2091" t="str">
            <v>120</v>
          </cell>
          <cell r="I2091" t="str">
            <v>TT</v>
          </cell>
          <cell r="J2091">
            <v>10185.5</v>
          </cell>
          <cell r="K2091">
            <v>106.52</v>
          </cell>
          <cell r="M2091">
            <v>1253.3</v>
          </cell>
        </row>
        <row r="2092">
          <cell r="A2092" t="str">
            <v>CAP</v>
          </cell>
          <cell r="B2092" t="str">
            <v>Anastasia, Donald</v>
          </cell>
          <cell r="C2092">
            <v>21357</v>
          </cell>
          <cell r="D2092" t="str">
            <v>21357</v>
          </cell>
          <cell r="E2092" t="str">
            <v>Dedham Facilities</v>
          </cell>
          <cell r="F2092" t="str">
            <v>CFO</v>
          </cell>
          <cell r="G2092" t="str">
            <v>Dedham Facilities</v>
          </cell>
          <cell r="H2092" t="str">
            <v>120</v>
          </cell>
          <cell r="I2092" t="str">
            <v>CI</v>
          </cell>
          <cell r="K2092">
            <v>0</v>
          </cell>
        </row>
        <row r="2093">
          <cell r="A2093" t="str">
            <v>O&amp;M</v>
          </cell>
          <cell r="B2093" t="str">
            <v>Anastasia, Donald</v>
          </cell>
          <cell r="C2093">
            <v>21357</v>
          </cell>
          <cell r="D2093" t="str">
            <v>21357</v>
          </cell>
          <cell r="E2093" t="str">
            <v>Dedham Facilities</v>
          </cell>
          <cell r="F2093" t="str">
            <v>CFO</v>
          </cell>
          <cell r="G2093" t="str">
            <v>Dedham Facilities</v>
          </cell>
          <cell r="H2093" t="str">
            <v>120</v>
          </cell>
          <cell r="I2093" t="str">
            <v>IT</v>
          </cell>
          <cell r="K2093">
            <v>0</v>
          </cell>
        </row>
        <row r="2094">
          <cell r="A2094" t="str">
            <v>O&amp;M</v>
          </cell>
          <cell r="B2094" t="str">
            <v>Elliott Jr, James F</v>
          </cell>
          <cell r="C2094">
            <v>21360</v>
          </cell>
          <cell r="D2094" t="str">
            <v>21360</v>
          </cell>
          <cell r="E2094" t="str">
            <v>Southboro Fleet</v>
          </cell>
          <cell r="F2094" t="str">
            <v>Mat Mgmt-Trans</v>
          </cell>
          <cell r="G2094" t="str">
            <v>Southboro Fleet</v>
          </cell>
          <cell r="H2094" t="str">
            <v>120</v>
          </cell>
          <cell r="I2094" t="str">
            <v>IT</v>
          </cell>
          <cell r="J2094">
            <v>1660.11</v>
          </cell>
        </row>
        <row r="2095">
          <cell r="A2095" t="str">
            <v>O&amp;M</v>
          </cell>
          <cell r="B2095" t="str">
            <v>Anastasia, Donald</v>
          </cell>
          <cell r="C2095">
            <v>21365</v>
          </cell>
          <cell r="D2095" t="str">
            <v>21365</v>
          </cell>
          <cell r="E2095" t="str">
            <v>Southboro Facilities</v>
          </cell>
          <cell r="F2095" t="str">
            <v>CFO</v>
          </cell>
          <cell r="G2095" t="str">
            <v>Southboro Facilities</v>
          </cell>
          <cell r="H2095" t="str">
            <v>120</v>
          </cell>
          <cell r="I2095" t="str">
            <v>IT</v>
          </cell>
          <cell r="J2095">
            <v>24312.46</v>
          </cell>
          <cell r="K2095">
            <v>10</v>
          </cell>
        </row>
        <row r="2096">
          <cell r="A2096" t="str">
            <v>O&amp;M</v>
          </cell>
          <cell r="B2096" t="str">
            <v>Rotty, Paul L</v>
          </cell>
          <cell r="C2096">
            <v>21370</v>
          </cell>
          <cell r="D2096" t="str">
            <v>21370</v>
          </cell>
          <cell r="E2096" t="str">
            <v>Southboro Warehouse and Distribution</v>
          </cell>
          <cell r="F2096" t="str">
            <v>Mat Mgmt-Trans</v>
          </cell>
          <cell r="G2096" t="str">
            <v>Southboro Warehouse and Distribution</v>
          </cell>
          <cell r="H2096" t="str">
            <v>120</v>
          </cell>
          <cell r="I2096" t="str">
            <v>BT</v>
          </cell>
          <cell r="J2096">
            <v>21099.99</v>
          </cell>
          <cell r="K2096">
            <v>410</v>
          </cell>
        </row>
        <row r="2097">
          <cell r="A2097" t="str">
            <v>O&amp;M</v>
          </cell>
          <cell r="B2097" t="str">
            <v>Rotty, Paul L</v>
          </cell>
          <cell r="C2097">
            <v>21370</v>
          </cell>
          <cell r="D2097" t="str">
            <v>21370</v>
          </cell>
          <cell r="E2097" t="str">
            <v>Southboro Warehouse and Distribution</v>
          </cell>
          <cell r="F2097" t="str">
            <v>Mat Mgmt-Trans</v>
          </cell>
          <cell r="G2097" t="str">
            <v>Southboro Warehouse and Distribution</v>
          </cell>
          <cell r="H2097" t="str">
            <v>120</v>
          </cell>
          <cell r="I2097" t="str">
            <v>IT</v>
          </cell>
          <cell r="J2097">
            <v>424.7</v>
          </cell>
          <cell r="K2097">
            <v>938.54</v>
          </cell>
          <cell r="L2097">
            <v>33.08</v>
          </cell>
        </row>
        <row r="2098">
          <cell r="A2098" t="str">
            <v>O&amp;M</v>
          </cell>
          <cell r="B2098" t="str">
            <v>Rotty, Paul L</v>
          </cell>
          <cell r="C2098">
            <v>21370</v>
          </cell>
          <cell r="D2098" t="str">
            <v>21370</v>
          </cell>
          <cell r="E2098" t="str">
            <v>Southboro Warehouse and Distribution</v>
          </cell>
          <cell r="F2098" t="str">
            <v>Mat Mgmt-Trans</v>
          </cell>
          <cell r="G2098" t="str">
            <v>Southboro Warehouse and Distribution</v>
          </cell>
          <cell r="H2098" t="str">
            <v>120</v>
          </cell>
          <cell r="I2098" t="str">
            <v>LT</v>
          </cell>
          <cell r="J2098">
            <v>60050.559999999998</v>
          </cell>
          <cell r="K2098">
            <v>1171.45</v>
          </cell>
        </row>
        <row r="2099">
          <cell r="A2099" t="str">
            <v>O&amp;M</v>
          </cell>
          <cell r="B2099" t="str">
            <v>Rotty, Paul L</v>
          </cell>
          <cell r="C2099">
            <v>21370</v>
          </cell>
          <cell r="D2099" t="str">
            <v>21370</v>
          </cell>
          <cell r="E2099" t="str">
            <v>Southboro Warehouse and Distribution</v>
          </cell>
          <cell r="F2099" t="str">
            <v>Mat Mgmt-Trans</v>
          </cell>
          <cell r="G2099" t="str">
            <v>Southboro Warehouse and Distribution</v>
          </cell>
          <cell r="H2099" t="str">
            <v>120</v>
          </cell>
          <cell r="I2099" t="str">
            <v>MT</v>
          </cell>
          <cell r="J2099">
            <v>0</v>
          </cell>
          <cell r="M2099">
            <v>0</v>
          </cell>
        </row>
        <row r="2100">
          <cell r="A2100" t="str">
            <v>O&amp;M</v>
          </cell>
          <cell r="B2100" t="str">
            <v>Rotty, Paul L</v>
          </cell>
          <cell r="C2100">
            <v>21370</v>
          </cell>
          <cell r="D2100" t="str">
            <v>21370</v>
          </cell>
          <cell r="E2100" t="str">
            <v>Southboro Warehouse and Distribution</v>
          </cell>
          <cell r="F2100" t="str">
            <v>Mat Mgmt-Trans</v>
          </cell>
          <cell r="G2100" t="str">
            <v>Southboro Warehouse and Distribution</v>
          </cell>
          <cell r="H2100" t="str">
            <v>120</v>
          </cell>
          <cell r="I2100" t="str">
            <v>OT</v>
          </cell>
          <cell r="J2100">
            <v>828.84</v>
          </cell>
        </row>
        <row r="2101">
          <cell r="A2101" t="str">
            <v>O&amp;M</v>
          </cell>
          <cell r="B2101" t="str">
            <v>Rotty, Paul L</v>
          </cell>
          <cell r="C2101">
            <v>21370</v>
          </cell>
          <cell r="D2101" t="str">
            <v>21370</v>
          </cell>
          <cell r="E2101" t="str">
            <v>Southboro Warehouse and Distribution</v>
          </cell>
          <cell r="F2101" t="str">
            <v>Mat Mgmt-Trans</v>
          </cell>
          <cell r="G2101" t="str">
            <v>Southboro Warehouse and Distribution</v>
          </cell>
          <cell r="H2101" t="str">
            <v>120</v>
          </cell>
          <cell r="I2101" t="str">
            <v>TT</v>
          </cell>
          <cell r="J2101">
            <v>1149.49</v>
          </cell>
          <cell r="K2101">
            <v>0</v>
          </cell>
        </row>
        <row r="2102">
          <cell r="A2102" t="str">
            <v>CAP</v>
          </cell>
          <cell r="B2102" t="str">
            <v>Anastasia, Donald</v>
          </cell>
          <cell r="C2102">
            <v>21371</v>
          </cell>
          <cell r="D2102" t="str">
            <v>21371</v>
          </cell>
          <cell r="E2102" t="str">
            <v>Take Stations</v>
          </cell>
          <cell r="F2102" t="str">
            <v>CFO</v>
          </cell>
          <cell r="G2102" t="str">
            <v>Take Stations</v>
          </cell>
          <cell r="H2102" t="str">
            <v>120</v>
          </cell>
          <cell r="I2102" t="str">
            <v>CI</v>
          </cell>
          <cell r="L2102">
            <v>16200</v>
          </cell>
        </row>
        <row r="2103">
          <cell r="A2103" t="str">
            <v>CAP</v>
          </cell>
          <cell r="B2103" t="str">
            <v>Anastasia, Donald</v>
          </cell>
          <cell r="C2103">
            <v>21371</v>
          </cell>
          <cell r="D2103" t="str">
            <v>21371</v>
          </cell>
          <cell r="E2103" t="str">
            <v>Take Stations</v>
          </cell>
          <cell r="F2103" t="str">
            <v>CFO</v>
          </cell>
          <cell r="G2103" t="str">
            <v>Take Stations</v>
          </cell>
          <cell r="H2103" t="str">
            <v>120</v>
          </cell>
          <cell r="I2103" t="str">
            <v>CM</v>
          </cell>
        </row>
        <row r="2104">
          <cell r="A2104" t="str">
            <v>O&amp;M</v>
          </cell>
          <cell r="B2104" t="str">
            <v>Elliott Jr, James F</v>
          </cell>
          <cell r="C2104">
            <v>21375</v>
          </cell>
          <cell r="D2104" t="str">
            <v>21375</v>
          </cell>
          <cell r="E2104" t="str">
            <v>Framingham Fleet</v>
          </cell>
          <cell r="F2104" t="str">
            <v>Mat Mgmt-Trans</v>
          </cell>
          <cell r="G2104" t="str">
            <v>Framingham Fleet</v>
          </cell>
          <cell r="H2104" t="str">
            <v>120</v>
          </cell>
          <cell r="I2104" t="str">
            <v>BT</v>
          </cell>
          <cell r="J2104">
            <v>54873.16</v>
          </cell>
          <cell r="M2104">
            <v>-511073.36</v>
          </cell>
        </row>
        <row r="2105">
          <cell r="A2105" t="str">
            <v>CAP</v>
          </cell>
          <cell r="B2105" t="str">
            <v>Elliott Jr, James F</v>
          </cell>
          <cell r="C2105">
            <v>21375</v>
          </cell>
          <cell r="D2105" t="str">
            <v>21375</v>
          </cell>
          <cell r="E2105" t="str">
            <v>Framingham Fleet</v>
          </cell>
          <cell r="F2105" t="str">
            <v>Mat Mgmt-Trans</v>
          </cell>
          <cell r="G2105" t="str">
            <v>Framingham Fleet</v>
          </cell>
          <cell r="H2105" t="str">
            <v>120</v>
          </cell>
          <cell r="I2105" t="str">
            <v>CI</v>
          </cell>
          <cell r="L2105">
            <v>22641.119999999999</v>
          </cell>
        </row>
        <row r="2106">
          <cell r="A2106" t="str">
            <v>O&amp;M</v>
          </cell>
          <cell r="B2106" t="str">
            <v>Elliott Jr, James F</v>
          </cell>
          <cell r="C2106">
            <v>21375</v>
          </cell>
          <cell r="D2106" t="str">
            <v>21375</v>
          </cell>
          <cell r="E2106" t="str">
            <v>Framingham Fleet</v>
          </cell>
          <cell r="F2106" t="str">
            <v>Mat Mgmt-Trans</v>
          </cell>
          <cell r="G2106" t="str">
            <v>Framingham Fleet</v>
          </cell>
          <cell r="H2106" t="str">
            <v>120</v>
          </cell>
          <cell r="I2106" t="str">
            <v>IT</v>
          </cell>
          <cell r="J2106">
            <v>18946.98</v>
          </cell>
          <cell r="K2106">
            <v>3643.94</v>
          </cell>
          <cell r="L2106">
            <v>313.16000000000003</v>
          </cell>
        </row>
        <row r="2107">
          <cell r="A2107" t="str">
            <v>O&amp;M</v>
          </cell>
          <cell r="B2107" t="str">
            <v>Elliott Jr, James F</v>
          </cell>
          <cell r="C2107">
            <v>21375</v>
          </cell>
          <cell r="D2107" t="str">
            <v>21375</v>
          </cell>
          <cell r="E2107" t="str">
            <v>Framingham Fleet</v>
          </cell>
          <cell r="F2107" t="str">
            <v>Mat Mgmt-Trans</v>
          </cell>
          <cell r="G2107" t="str">
            <v>Framingham Fleet</v>
          </cell>
          <cell r="H2107" t="str">
            <v>120</v>
          </cell>
          <cell r="I2107" t="str">
            <v>LT</v>
          </cell>
          <cell r="J2107">
            <v>160122.23999999999</v>
          </cell>
          <cell r="M2107">
            <v>-336.01</v>
          </cell>
        </row>
        <row r="2108">
          <cell r="A2108" t="str">
            <v>O&amp;M</v>
          </cell>
          <cell r="B2108" t="str">
            <v>Elliott Jr, James F</v>
          </cell>
          <cell r="C2108">
            <v>21375</v>
          </cell>
          <cell r="D2108" t="str">
            <v>21375</v>
          </cell>
          <cell r="E2108" t="str">
            <v>Framingham Fleet</v>
          </cell>
          <cell r="F2108" t="str">
            <v>Mat Mgmt-Trans</v>
          </cell>
          <cell r="G2108" t="str">
            <v>Framingham Fleet</v>
          </cell>
          <cell r="H2108" t="str">
            <v>120</v>
          </cell>
          <cell r="I2108" t="str">
            <v>MT</v>
          </cell>
          <cell r="K2108">
            <v>49</v>
          </cell>
          <cell r="M2108">
            <v>200</v>
          </cell>
        </row>
        <row r="2109">
          <cell r="A2109" t="str">
            <v>O&amp;M</v>
          </cell>
          <cell r="B2109" t="str">
            <v>Elliott Jr, James F</v>
          </cell>
          <cell r="C2109">
            <v>21375</v>
          </cell>
          <cell r="D2109" t="str">
            <v>21375</v>
          </cell>
          <cell r="E2109" t="str">
            <v>Framingham Fleet</v>
          </cell>
          <cell r="F2109" t="str">
            <v>Mat Mgmt-Trans</v>
          </cell>
          <cell r="G2109" t="str">
            <v>Framingham Fleet</v>
          </cell>
          <cell r="H2109" t="str">
            <v>120</v>
          </cell>
          <cell r="I2109" t="str">
            <v>OT</v>
          </cell>
          <cell r="J2109">
            <v>818.79</v>
          </cell>
        </row>
        <row r="2110">
          <cell r="A2110" t="str">
            <v>O&amp;M</v>
          </cell>
          <cell r="B2110" t="str">
            <v>Elliott Jr, James F</v>
          </cell>
          <cell r="C2110">
            <v>21375</v>
          </cell>
          <cell r="D2110" t="str">
            <v>21375</v>
          </cell>
          <cell r="E2110" t="str">
            <v>Framingham Fleet</v>
          </cell>
          <cell r="F2110" t="str">
            <v>Mat Mgmt-Trans</v>
          </cell>
          <cell r="G2110" t="str">
            <v>Framingham Fleet</v>
          </cell>
          <cell r="H2110" t="str">
            <v>120</v>
          </cell>
          <cell r="I2110" t="str">
            <v>TT</v>
          </cell>
          <cell r="J2110">
            <v>33980.9</v>
          </cell>
          <cell r="K2110">
            <v>0</v>
          </cell>
          <cell r="M2110">
            <v>-953.57</v>
          </cell>
        </row>
        <row r="2111">
          <cell r="A2111" t="str">
            <v>O&amp;M</v>
          </cell>
          <cell r="B2111" t="str">
            <v>Anastasia, Donald</v>
          </cell>
          <cell r="C2111">
            <v>21380</v>
          </cell>
          <cell r="D2111" t="str">
            <v>21380</v>
          </cell>
          <cell r="E2111" t="str">
            <v>Framingham Facilities</v>
          </cell>
          <cell r="F2111" t="str">
            <v>CFO</v>
          </cell>
          <cell r="G2111" t="str">
            <v>Framingham Facilities</v>
          </cell>
          <cell r="H2111" t="str">
            <v>120</v>
          </cell>
          <cell r="I2111" t="str">
            <v>BT</v>
          </cell>
          <cell r="J2111">
            <v>17417.77</v>
          </cell>
          <cell r="K2111">
            <v>1682.24</v>
          </cell>
          <cell r="L2111">
            <v>219.57</v>
          </cell>
        </row>
        <row r="2112">
          <cell r="A2112" t="str">
            <v>CAP</v>
          </cell>
          <cell r="B2112" t="str">
            <v>Anastasia, Donald</v>
          </cell>
          <cell r="C2112">
            <v>21380</v>
          </cell>
          <cell r="D2112" t="str">
            <v>21380</v>
          </cell>
          <cell r="E2112" t="str">
            <v>Framingham Facilities</v>
          </cell>
          <cell r="F2112" t="str">
            <v>CFO</v>
          </cell>
          <cell r="G2112" t="str">
            <v>Framingham Facilities</v>
          </cell>
          <cell r="H2112" t="str">
            <v>120</v>
          </cell>
          <cell r="I2112" t="str">
            <v>CB</v>
          </cell>
          <cell r="K2112">
            <v>102.08</v>
          </cell>
          <cell r="M2112">
            <v>1461915.61</v>
          </cell>
        </row>
        <row r="2113">
          <cell r="A2113" t="str">
            <v>CAP</v>
          </cell>
          <cell r="B2113" t="str">
            <v>Anastasia, Donald</v>
          </cell>
          <cell r="C2113">
            <v>21380</v>
          </cell>
          <cell r="D2113" t="str">
            <v>21380</v>
          </cell>
          <cell r="E2113" t="str">
            <v>Framingham Facilities</v>
          </cell>
          <cell r="F2113" t="str">
            <v>CFO</v>
          </cell>
          <cell r="G2113" t="str">
            <v>Framingham Facilities</v>
          </cell>
          <cell r="H2113" t="str">
            <v>120</v>
          </cell>
          <cell r="I2113" t="str">
            <v>CI</v>
          </cell>
          <cell r="J2113">
            <v>230204.5</v>
          </cell>
          <cell r="K2113">
            <v>0</v>
          </cell>
          <cell r="L2113">
            <v>84941.63</v>
          </cell>
          <cell r="M2113">
            <v>414.03</v>
          </cell>
        </row>
        <row r="2114">
          <cell r="A2114" t="str">
            <v>CAP</v>
          </cell>
          <cell r="B2114" t="str">
            <v>Anastasia, Donald</v>
          </cell>
          <cell r="C2114">
            <v>21380</v>
          </cell>
          <cell r="D2114" t="str">
            <v>21380</v>
          </cell>
          <cell r="E2114" t="str">
            <v>Framingham Facilities</v>
          </cell>
          <cell r="F2114" t="str">
            <v>CFO</v>
          </cell>
          <cell r="G2114" t="str">
            <v>Framingham Facilities</v>
          </cell>
          <cell r="H2114" t="str">
            <v>120</v>
          </cell>
          <cell r="I2114" t="str">
            <v>CL</v>
          </cell>
          <cell r="K2114">
            <v>232</v>
          </cell>
        </row>
        <row r="2115">
          <cell r="A2115" t="str">
            <v>CAP</v>
          </cell>
          <cell r="B2115" t="str">
            <v>Anastasia, Donald</v>
          </cell>
          <cell r="C2115">
            <v>21380</v>
          </cell>
          <cell r="D2115" t="str">
            <v>21380</v>
          </cell>
          <cell r="E2115" t="str">
            <v>Framingham Facilities</v>
          </cell>
          <cell r="F2115" t="str">
            <v>CFO</v>
          </cell>
          <cell r="G2115" t="str">
            <v>Framingham Facilities</v>
          </cell>
          <cell r="H2115" t="str">
            <v>120</v>
          </cell>
          <cell r="I2115" t="str">
            <v>CT</v>
          </cell>
          <cell r="L2115">
            <v>3054.56</v>
          </cell>
        </row>
        <row r="2116">
          <cell r="A2116" t="str">
            <v>O&amp;M</v>
          </cell>
          <cell r="B2116" t="str">
            <v>Anastasia, Donald</v>
          </cell>
          <cell r="C2116">
            <v>21380</v>
          </cell>
          <cell r="D2116" t="str">
            <v>21380</v>
          </cell>
          <cell r="E2116" t="str">
            <v>Framingham Facilities</v>
          </cell>
          <cell r="F2116" t="str">
            <v>CFO</v>
          </cell>
          <cell r="G2116" t="str">
            <v>Framingham Facilities</v>
          </cell>
          <cell r="H2116" t="str">
            <v>120</v>
          </cell>
          <cell r="I2116" t="str">
            <v>IT</v>
          </cell>
          <cell r="J2116">
            <v>56893.89</v>
          </cell>
          <cell r="K2116">
            <v>-2167.98</v>
          </cell>
          <cell r="L2116">
            <v>3720.75</v>
          </cell>
          <cell r="M2116">
            <v>150</v>
          </cell>
        </row>
        <row r="2117">
          <cell r="A2117" t="str">
            <v>O&amp;M</v>
          </cell>
          <cell r="B2117" t="str">
            <v>Anastasia, Donald</v>
          </cell>
          <cell r="C2117">
            <v>21380</v>
          </cell>
          <cell r="D2117" t="str">
            <v>21380</v>
          </cell>
          <cell r="E2117" t="str">
            <v>Framingham Facilities</v>
          </cell>
          <cell r="F2117" t="str">
            <v>CFO</v>
          </cell>
          <cell r="G2117" t="str">
            <v>Framingham Facilities</v>
          </cell>
          <cell r="H2117" t="str">
            <v>120</v>
          </cell>
          <cell r="I2117" t="str">
            <v>LT</v>
          </cell>
          <cell r="J2117">
            <v>49763.64</v>
          </cell>
          <cell r="K2117">
            <v>4975.92</v>
          </cell>
          <cell r="L2117">
            <v>627.36</v>
          </cell>
        </row>
        <row r="2118">
          <cell r="A2118" t="str">
            <v>O&amp;M</v>
          </cell>
          <cell r="B2118" t="str">
            <v>Anastasia, Donald</v>
          </cell>
          <cell r="C2118">
            <v>21380</v>
          </cell>
          <cell r="D2118" t="str">
            <v>21380</v>
          </cell>
          <cell r="E2118" t="str">
            <v>Framingham Facilities</v>
          </cell>
          <cell r="F2118" t="str">
            <v>CFO</v>
          </cell>
          <cell r="G2118" t="str">
            <v>Framingham Facilities</v>
          </cell>
          <cell r="H2118" t="str">
            <v>120</v>
          </cell>
          <cell r="I2118" t="str">
            <v>MT</v>
          </cell>
          <cell r="J2118">
            <v>548.30999999999995</v>
          </cell>
          <cell r="K2118">
            <v>1435</v>
          </cell>
          <cell r="L2118">
            <v>1476.19</v>
          </cell>
          <cell r="M2118">
            <v>132870.34</v>
          </cell>
        </row>
        <row r="2119">
          <cell r="A2119" t="str">
            <v>O&amp;M</v>
          </cell>
          <cell r="B2119" t="str">
            <v>Anastasia, Donald</v>
          </cell>
          <cell r="C2119">
            <v>21380</v>
          </cell>
          <cell r="D2119" t="str">
            <v>21380</v>
          </cell>
          <cell r="E2119" t="str">
            <v>Framingham Facilities</v>
          </cell>
          <cell r="F2119" t="str">
            <v>CFO</v>
          </cell>
          <cell r="G2119" t="str">
            <v>Framingham Facilities</v>
          </cell>
          <cell r="H2119" t="str">
            <v>120</v>
          </cell>
          <cell r="I2119" t="str">
            <v>OT</v>
          </cell>
          <cell r="J2119">
            <v>36086</v>
          </cell>
          <cell r="K2119">
            <v>9573.6299999999992</v>
          </cell>
        </row>
        <row r="2120">
          <cell r="A2120" t="str">
            <v>O&amp;M</v>
          </cell>
          <cell r="B2120" t="str">
            <v>Anastasia, Donald</v>
          </cell>
          <cell r="C2120">
            <v>21380</v>
          </cell>
          <cell r="D2120" t="str">
            <v>21380</v>
          </cell>
          <cell r="E2120" t="str">
            <v>Framingham Facilities</v>
          </cell>
          <cell r="F2120" t="str">
            <v>CFO</v>
          </cell>
          <cell r="G2120" t="str">
            <v>Framingham Facilities</v>
          </cell>
          <cell r="H2120" t="str">
            <v>120</v>
          </cell>
          <cell r="I2120" t="str">
            <v>TT</v>
          </cell>
          <cell r="J2120">
            <v>16957.98</v>
          </cell>
          <cell r="K2120">
            <v>947.76</v>
          </cell>
          <cell r="L2120">
            <v>162.30000000000001</v>
          </cell>
          <cell r="M2120">
            <v>-20775.09</v>
          </cell>
        </row>
        <row r="2121">
          <cell r="A2121" t="str">
            <v>O&amp;M</v>
          </cell>
          <cell r="B2121" t="str">
            <v>Rotty, Paul L</v>
          </cell>
          <cell r="C2121">
            <v>21385</v>
          </cell>
          <cell r="D2121" t="str">
            <v>21385</v>
          </cell>
          <cell r="E2121" t="str">
            <v>Framingham Warehouse and Distribution</v>
          </cell>
          <cell r="F2121" t="str">
            <v>Mat Mgmt-Trans</v>
          </cell>
          <cell r="G2121" t="str">
            <v>Framingham Warehouse and Distribution</v>
          </cell>
          <cell r="H2121" t="str">
            <v>120</v>
          </cell>
          <cell r="I2121" t="str">
            <v>BT</v>
          </cell>
          <cell r="J2121">
            <v>18476.34</v>
          </cell>
          <cell r="K2121">
            <v>343.7</v>
          </cell>
        </row>
        <row r="2122">
          <cell r="A2122" t="str">
            <v>O&amp;M</v>
          </cell>
          <cell r="B2122" t="str">
            <v>Rotty, Paul L</v>
          </cell>
          <cell r="C2122">
            <v>21385</v>
          </cell>
          <cell r="D2122" t="str">
            <v>21385</v>
          </cell>
          <cell r="E2122" t="str">
            <v>Framingham Warehouse and Distribution</v>
          </cell>
          <cell r="F2122" t="str">
            <v>Mat Mgmt-Trans</v>
          </cell>
          <cell r="G2122" t="str">
            <v>Framingham Warehouse and Distribution</v>
          </cell>
          <cell r="H2122" t="str">
            <v>120</v>
          </cell>
          <cell r="I2122" t="str">
            <v>IT</v>
          </cell>
          <cell r="J2122">
            <v>2983.78</v>
          </cell>
          <cell r="K2122">
            <v>5215.2</v>
          </cell>
          <cell r="L2122">
            <v>2147.4</v>
          </cell>
          <cell r="M2122">
            <v>21.44</v>
          </cell>
        </row>
        <row r="2123">
          <cell r="A2123" t="str">
            <v>O&amp;M</v>
          </cell>
          <cell r="B2123" t="str">
            <v>Rotty, Paul L</v>
          </cell>
          <cell r="C2123">
            <v>21385</v>
          </cell>
          <cell r="D2123" t="str">
            <v>21385</v>
          </cell>
          <cell r="E2123" t="str">
            <v>Framingham Warehouse and Distribution</v>
          </cell>
          <cell r="F2123" t="str">
            <v>Mat Mgmt-Trans</v>
          </cell>
          <cell r="G2123" t="str">
            <v>Framingham Warehouse and Distribution</v>
          </cell>
          <cell r="H2123" t="str">
            <v>120</v>
          </cell>
          <cell r="I2123" t="str">
            <v>LT</v>
          </cell>
          <cell r="J2123">
            <v>52593.98</v>
          </cell>
          <cell r="K2123">
            <v>982</v>
          </cell>
          <cell r="M2123">
            <v>-106.68</v>
          </cell>
        </row>
        <row r="2124">
          <cell r="A2124" t="str">
            <v>O&amp;M</v>
          </cell>
          <cell r="B2124" t="str">
            <v>Rotty, Paul L</v>
          </cell>
          <cell r="C2124">
            <v>21385</v>
          </cell>
          <cell r="D2124" t="str">
            <v>21385</v>
          </cell>
          <cell r="E2124" t="str">
            <v>Framingham Warehouse and Distribution</v>
          </cell>
          <cell r="F2124" t="str">
            <v>Mat Mgmt-Trans</v>
          </cell>
          <cell r="G2124" t="str">
            <v>Framingham Warehouse and Distribution</v>
          </cell>
          <cell r="H2124" t="str">
            <v>120</v>
          </cell>
          <cell r="I2124" t="str">
            <v>MT</v>
          </cell>
          <cell r="J2124">
            <v>0</v>
          </cell>
          <cell r="K2124">
            <v>7221.75</v>
          </cell>
          <cell r="L2124">
            <v>0</v>
          </cell>
          <cell r="M2124">
            <v>-1328.6</v>
          </cell>
        </row>
        <row r="2125">
          <cell r="A2125" t="str">
            <v>O&amp;M</v>
          </cell>
          <cell r="B2125" t="str">
            <v>Rotty, Paul L</v>
          </cell>
          <cell r="C2125">
            <v>21385</v>
          </cell>
          <cell r="D2125" t="str">
            <v>21385</v>
          </cell>
          <cell r="E2125" t="str">
            <v>Framingham Warehouse and Distribution</v>
          </cell>
          <cell r="F2125" t="str">
            <v>Mat Mgmt-Trans</v>
          </cell>
          <cell r="G2125" t="str">
            <v>Framingham Warehouse and Distribution</v>
          </cell>
          <cell r="H2125" t="str">
            <v>120</v>
          </cell>
          <cell r="I2125" t="str">
            <v>OT</v>
          </cell>
          <cell r="L2125">
            <v>-13.39</v>
          </cell>
        </row>
        <row r="2126">
          <cell r="A2126" t="str">
            <v>O&amp;M</v>
          </cell>
          <cell r="B2126" t="str">
            <v>Rotty, Paul L</v>
          </cell>
          <cell r="C2126">
            <v>21385</v>
          </cell>
          <cell r="D2126" t="str">
            <v>21385</v>
          </cell>
          <cell r="E2126" t="str">
            <v>Framingham Warehouse and Distribution</v>
          </cell>
          <cell r="F2126" t="str">
            <v>Mat Mgmt-Trans</v>
          </cell>
          <cell r="G2126" t="str">
            <v>Framingham Warehouse and Distribution</v>
          </cell>
          <cell r="H2126" t="str">
            <v>120</v>
          </cell>
          <cell r="I2126" t="str">
            <v>TT</v>
          </cell>
          <cell r="J2126">
            <v>18030.12</v>
          </cell>
          <cell r="K2126">
            <v>405.08</v>
          </cell>
          <cell r="L2126">
            <v>152.46</v>
          </cell>
        </row>
        <row r="2127">
          <cell r="A2127" t="str">
            <v>O&amp;M</v>
          </cell>
          <cell r="B2127" t="str">
            <v>Anastasia, Donald</v>
          </cell>
          <cell r="C2127">
            <v>21390</v>
          </cell>
          <cell r="D2127" t="str">
            <v>21390</v>
          </cell>
          <cell r="E2127" t="str">
            <v>Waltham Facilities</v>
          </cell>
          <cell r="F2127" t="str">
            <v>CFO</v>
          </cell>
          <cell r="G2127" t="str">
            <v>Waltham Facilities</v>
          </cell>
          <cell r="H2127" t="str">
            <v>120</v>
          </cell>
          <cell r="I2127" t="str">
            <v>BT</v>
          </cell>
          <cell r="J2127">
            <v>24006</v>
          </cell>
          <cell r="K2127">
            <v>3911.44</v>
          </cell>
          <cell r="L2127">
            <v>2115.69</v>
          </cell>
          <cell r="M2127">
            <v>-3000</v>
          </cell>
        </row>
        <row r="2128">
          <cell r="A2128" t="str">
            <v>CAP</v>
          </cell>
          <cell r="B2128" t="str">
            <v>Anastasia, Donald</v>
          </cell>
          <cell r="C2128">
            <v>21390</v>
          </cell>
          <cell r="D2128" t="str">
            <v>21390</v>
          </cell>
          <cell r="E2128" t="str">
            <v>Waltham Facilities</v>
          </cell>
          <cell r="F2128" t="str">
            <v>CFO</v>
          </cell>
          <cell r="G2128" t="str">
            <v>Waltham Facilities</v>
          </cell>
          <cell r="H2128" t="str">
            <v>120</v>
          </cell>
          <cell r="I2128" t="str">
            <v>CI</v>
          </cell>
          <cell r="J2128">
            <v>135927.23000000001</v>
          </cell>
          <cell r="K2128">
            <v>486935.24</v>
          </cell>
          <cell r="L2128">
            <v>426696.84</v>
          </cell>
          <cell r="M2128">
            <v>520.66</v>
          </cell>
        </row>
        <row r="2129">
          <cell r="A2129" t="str">
            <v>CAP</v>
          </cell>
          <cell r="B2129" t="str">
            <v>Anastasia, Donald</v>
          </cell>
          <cell r="C2129">
            <v>21390</v>
          </cell>
          <cell r="D2129" t="str">
            <v>21390</v>
          </cell>
          <cell r="E2129" t="str">
            <v>Waltham Facilities</v>
          </cell>
          <cell r="F2129" t="str">
            <v>CFO</v>
          </cell>
          <cell r="G2129" t="str">
            <v>Waltham Facilities</v>
          </cell>
          <cell r="H2129" t="str">
            <v>120</v>
          </cell>
          <cell r="I2129" t="str">
            <v>CT</v>
          </cell>
          <cell r="K2129">
            <v>261</v>
          </cell>
        </row>
        <row r="2130">
          <cell r="A2130" t="str">
            <v>O&amp;M</v>
          </cell>
          <cell r="B2130" t="str">
            <v>Anastasia, Donald</v>
          </cell>
          <cell r="C2130">
            <v>21390</v>
          </cell>
          <cell r="D2130" t="str">
            <v>21390</v>
          </cell>
          <cell r="E2130" t="str">
            <v>Waltham Facilities</v>
          </cell>
          <cell r="F2130" t="str">
            <v>CFO</v>
          </cell>
          <cell r="G2130" t="str">
            <v>Waltham Facilities</v>
          </cell>
          <cell r="H2130" t="str">
            <v>120</v>
          </cell>
          <cell r="I2130" t="str">
            <v>IT</v>
          </cell>
          <cell r="J2130">
            <v>56489.36</v>
          </cell>
          <cell r="K2130">
            <v>37125.89</v>
          </cell>
          <cell r="L2130">
            <v>27096.69</v>
          </cell>
        </row>
        <row r="2131">
          <cell r="A2131" t="str">
            <v>O&amp;M</v>
          </cell>
          <cell r="B2131" t="str">
            <v>Anastasia, Donald</v>
          </cell>
          <cell r="C2131">
            <v>21390</v>
          </cell>
          <cell r="D2131" t="str">
            <v>21390</v>
          </cell>
          <cell r="E2131" t="str">
            <v>Waltham Facilities</v>
          </cell>
          <cell r="F2131" t="str">
            <v>CFO</v>
          </cell>
          <cell r="G2131" t="str">
            <v>Waltham Facilities</v>
          </cell>
          <cell r="H2131" t="str">
            <v>120</v>
          </cell>
          <cell r="I2131" t="str">
            <v>LT</v>
          </cell>
          <cell r="J2131">
            <v>68974.539999999994</v>
          </cell>
          <cell r="K2131">
            <v>11123.04</v>
          </cell>
          <cell r="L2131">
            <v>6044.96</v>
          </cell>
          <cell r="M2131">
            <v>-129.09</v>
          </cell>
        </row>
        <row r="2132">
          <cell r="A2132" t="str">
            <v>O&amp;M</v>
          </cell>
          <cell r="B2132" t="str">
            <v>Anastasia, Donald</v>
          </cell>
          <cell r="C2132">
            <v>21390</v>
          </cell>
          <cell r="D2132" t="str">
            <v>21390</v>
          </cell>
          <cell r="E2132" t="str">
            <v>Waltham Facilities</v>
          </cell>
          <cell r="F2132" t="str">
            <v>CFO</v>
          </cell>
          <cell r="G2132" t="str">
            <v>Waltham Facilities</v>
          </cell>
          <cell r="H2132" t="str">
            <v>120</v>
          </cell>
          <cell r="I2132" t="str">
            <v>MT</v>
          </cell>
          <cell r="J2132">
            <v>10010.879999999999</v>
          </cell>
          <cell r="K2132">
            <v>13964.89</v>
          </cell>
          <cell r="L2132">
            <v>1347.98</v>
          </cell>
          <cell r="M2132">
            <v>183070.44</v>
          </cell>
        </row>
        <row r="2133">
          <cell r="A2133" t="str">
            <v>O&amp;M</v>
          </cell>
          <cell r="B2133" t="str">
            <v>Anastasia, Donald</v>
          </cell>
          <cell r="C2133">
            <v>21390</v>
          </cell>
          <cell r="D2133" t="str">
            <v>21390</v>
          </cell>
          <cell r="E2133" t="str">
            <v>Waltham Facilities</v>
          </cell>
          <cell r="F2133" t="str">
            <v>CFO</v>
          </cell>
          <cell r="G2133" t="str">
            <v>Waltham Facilities</v>
          </cell>
          <cell r="H2133" t="str">
            <v>120</v>
          </cell>
          <cell r="I2133" t="str">
            <v>OT</v>
          </cell>
          <cell r="J2133">
            <v>53546.15</v>
          </cell>
          <cell r="K2133">
            <v>25511.58</v>
          </cell>
          <cell r="L2133">
            <v>15514.34</v>
          </cell>
          <cell r="M2133">
            <v>201.57</v>
          </cell>
        </row>
        <row r="2134">
          <cell r="A2134" t="str">
            <v>O&amp;M</v>
          </cell>
          <cell r="B2134" t="str">
            <v>Anastasia, Donald</v>
          </cell>
          <cell r="C2134">
            <v>21390</v>
          </cell>
          <cell r="D2134" t="str">
            <v>21390</v>
          </cell>
          <cell r="E2134" t="str">
            <v>Waltham Facilities</v>
          </cell>
          <cell r="F2134" t="str">
            <v>CFO</v>
          </cell>
          <cell r="G2134" t="str">
            <v>Waltham Facilities</v>
          </cell>
          <cell r="H2134" t="str">
            <v>120</v>
          </cell>
          <cell r="I2134" t="str">
            <v>TT</v>
          </cell>
          <cell r="J2134">
            <v>24753.96</v>
          </cell>
          <cell r="K2134">
            <v>5813.61</v>
          </cell>
          <cell r="L2134">
            <v>834.91</v>
          </cell>
        </row>
        <row r="2135">
          <cell r="A2135" t="str">
            <v>O&amp;M</v>
          </cell>
          <cell r="B2135" t="str">
            <v>Rotty, Paul L</v>
          </cell>
          <cell r="C2135">
            <v>21395</v>
          </cell>
          <cell r="D2135" t="str">
            <v>21395</v>
          </cell>
          <cell r="E2135" t="str">
            <v>Waltham Warehouse and Distribution</v>
          </cell>
          <cell r="F2135" t="str">
            <v>Mat Mgmt-Trans</v>
          </cell>
          <cell r="G2135" t="str">
            <v>Waltham Warehouse and Distribution</v>
          </cell>
          <cell r="H2135" t="str">
            <v>120</v>
          </cell>
          <cell r="I2135" t="str">
            <v>BT</v>
          </cell>
          <cell r="J2135">
            <v>33662.19</v>
          </cell>
          <cell r="K2135">
            <v>1507.11</v>
          </cell>
          <cell r="M2135">
            <v>5573</v>
          </cell>
        </row>
        <row r="2136">
          <cell r="A2136" t="str">
            <v>O&amp;M</v>
          </cell>
          <cell r="B2136" t="str">
            <v>Rotty, Paul L</v>
          </cell>
          <cell r="C2136">
            <v>21395</v>
          </cell>
          <cell r="D2136" t="str">
            <v>21395</v>
          </cell>
          <cell r="E2136" t="str">
            <v>Waltham Warehouse and Distribution</v>
          </cell>
          <cell r="F2136" t="str">
            <v>Mat Mgmt-Trans</v>
          </cell>
          <cell r="G2136" t="str">
            <v>Waltham Warehouse and Distribution</v>
          </cell>
          <cell r="H2136" t="str">
            <v>120</v>
          </cell>
          <cell r="I2136" t="str">
            <v>IT</v>
          </cell>
          <cell r="J2136">
            <v>828.75</v>
          </cell>
          <cell r="L2136">
            <v>460</v>
          </cell>
        </row>
        <row r="2137">
          <cell r="A2137" t="str">
            <v>O&amp;M</v>
          </cell>
          <cell r="B2137" t="str">
            <v>Rotty, Paul L</v>
          </cell>
          <cell r="C2137">
            <v>21395</v>
          </cell>
          <cell r="D2137" t="str">
            <v>21395</v>
          </cell>
          <cell r="E2137" t="str">
            <v>Waltham Warehouse and Distribution</v>
          </cell>
          <cell r="F2137" t="str">
            <v>Mat Mgmt-Trans</v>
          </cell>
          <cell r="G2137" t="str">
            <v>Waltham Warehouse and Distribution</v>
          </cell>
          <cell r="H2137" t="str">
            <v>120</v>
          </cell>
          <cell r="I2137" t="str">
            <v>LT</v>
          </cell>
          <cell r="J2137">
            <v>95197.84</v>
          </cell>
          <cell r="K2137">
            <v>4232.9399999999996</v>
          </cell>
          <cell r="M2137">
            <v>-767.43</v>
          </cell>
        </row>
        <row r="2138">
          <cell r="A2138" t="str">
            <v>O&amp;M</v>
          </cell>
          <cell r="B2138" t="str">
            <v>Rotty, Paul L</v>
          </cell>
          <cell r="C2138">
            <v>21395</v>
          </cell>
          <cell r="D2138" t="str">
            <v>21395</v>
          </cell>
          <cell r="E2138" t="str">
            <v>Waltham Warehouse and Distribution</v>
          </cell>
          <cell r="F2138" t="str">
            <v>Mat Mgmt-Trans</v>
          </cell>
          <cell r="G2138" t="str">
            <v>Waltham Warehouse and Distribution</v>
          </cell>
          <cell r="H2138" t="str">
            <v>120</v>
          </cell>
          <cell r="I2138" t="str">
            <v>MT</v>
          </cell>
          <cell r="J2138">
            <v>0</v>
          </cell>
          <cell r="K2138">
            <v>-110.04</v>
          </cell>
          <cell r="L2138">
            <v>628.72</v>
          </cell>
        </row>
        <row r="2139">
          <cell r="A2139" t="str">
            <v>O&amp;M</v>
          </cell>
          <cell r="B2139" t="str">
            <v>Rotty, Paul L</v>
          </cell>
          <cell r="C2139">
            <v>21395</v>
          </cell>
          <cell r="D2139" t="str">
            <v>21395</v>
          </cell>
          <cell r="E2139" t="str">
            <v>Waltham Warehouse and Distribution</v>
          </cell>
          <cell r="F2139" t="str">
            <v>Mat Mgmt-Trans</v>
          </cell>
          <cell r="G2139" t="str">
            <v>Waltham Warehouse and Distribution</v>
          </cell>
          <cell r="H2139" t="str">
            <v>120</v>
          </cell>
          <cell r="I2139" t="str">
            <v>OT</v>
          </cell>
          <cell r="J2139">
            <v>55215.14</v>
          </cell>
          <cell r="K2139">
            <v>5618.79</v>
          </cell>
        </row>
        <row r="2140">
          <cell r="A2140" t="str">
            <v>O&amp;M</v>
          </cell>
          <cell r="B2140" t="str">
            <v>Rotty, Paul L</v>
          </cell>
          <cell r="C2140">
            <v>21395</v>
          </cell>
          <cell r="D2140" t="str">
            <v>21395</v>
          </cell>
          <cell r="E2140" t="str">
            <v>Waltham Warehouse and Distribution</v>
          </cell>
          <cell r="F2140" t="str">
            <v>Mat Mgmt-Trans</v>
          </cell>
          <cell r="G2140" t="str">
            <v>Waltham Warehouse and Distribution</v>
          </cell>
          <cell r="H2140" t="str">
            <v>120</v>
          </cell>
          <cell r="I2140" t="str">
            <v>TT</v>
          </cell>
          <cell r="J2140">
            <v>12453.84</v>
          </cell>
          <cell r="K2140">
            <v>1367.01</v>
          </cell>
          <cell r="M2140">
            <v>31267.7</v>
          </cell>
        </row>
        <row r="2141">
          <cell r="A2141" t="str">
            <v>O&amp;M</v>
          </cell>
          <cell r="B2141" t="str">
            <v>Anastasia, Donald</v>
          </cell>
          <cell r="C2141">
            <v>21400</v>
          </cell>
          <cell r="D2141" t="str">
            <v>21400</v>
          </cell>
          <cell r="E2141" t="str">
            <v>Watertown Facilities</v>
          </cell>
          <cell r="F2141" t="str">
            <v>CFO</v>
          </cell>
          <cell r="G2141" t="str">
            <v>Watertown Facilities</v>
          </cell>
          <cell r="H2141" t="str">
            <v>120</v>
          </cell>
          <cell r="I2141" t="str">
            <v>BT</v>
          </cell>
          <cell r="J2141">
            <v>34420.400000000001</v>
          </cell>
          <cell r="K2141">
            <v>941.75</v>
          </cell>
        </row>
        <row r="2142">
          <cell r="A2142" t="str">
            <v>CAP</v>
          </cell>
          <cell r="B2142" t="str">
            <v>Anastasia, Donald</v>
          </cell>
          <cell r="C2142">
            <v>21400</v>
          </cell>
          <cell r="D2142" t="str">
            <v>21400</v>
          </cell>
          <cell r="E2142" t="str">
            <v>Watertown Facilities</v>
          </cell>
          <cell r="F2142" t="str">
            <v>CFO</v>
          </cell>
          <cell r="G2142" t="str">
            <v>Watertown Facilities</v>
          </cell>
          <cell r="H2142" t="str">
            <v>120</v>
          </cell>
          <cell r="I2142" t="str">
            <v>CI</v>
          </cell>
          <cell r="J2142">
            <v>2000</v>
          </cell>
          <cell r="M2142">
            <v>534.32000000000005</v>
          </cell>
        </row>
        <row r="2143">
          <cell r="A2143" t="str">
            <v>O&amp;M</v>
          </cell>
          <cell r="B2143" t="str">
            <v>Anastasia, Donald</v>
          </cell>
          <cell r="C2143">
            <v>21400</v>
          </cell>
          <cell r="D2143" t="str">
            <v>21400</v>
          </cell>
          <cell r="E2143" t="str">
            <v>Watertown Facilities</v>
          </cell>
          <cell r="F2143" t="str">
            <v>CFO</v>
          </cell>
          <cell r="G2143" t="str">
            <v>Watertown Facilities</v>
          </cell>
          <cell r="H2143" t="str">
            <v>120</v>
          </cell>
          <cell r="I2143" t="str">
            <v>IT</v>
          </cell>
          <cell r="J2143">
            <v>59063.38</v>
          </cell>
          <cell r="K2143">
            <v>9797.9</v>
          </cell>
          <cell r="L2143">
            <v>0</v>
          </cell>
        </row>
        <row r="2144">
          <cell r="A2144" t="str">
            <v>O&amp;M</v>
          </cell>
          <cell r="B2144" t="str">
            <v>Anastasia, Donald</v>
          </cell>
          <cell r="C2144">
            <v>21400</v>
          </cell>
          <cell r="D2144" t="str">
            <v>21400</v>
          </cell>
          <cell r="E2144" t="str">
            <v>Watertown Facilities</v>
          </cell>
          <cell r="F2144" t="str">
            <v>CFO</v>
          </cell>
          <cell r="G2144" t="str">
            <v>Watertown Facilities</v>
          </cell>
          <cell r="H2144" t="str">
            <v>120</v>
          </cell>
          <cell r="I2144" t="str">
            <v>LT</v>
          </cell>
          <cell r="J2144">
            <v>97564.69</v>
          </cell>
          <cell r="K2144">
            <v>2690.8</v>
          </cell>
          <cell r="M2144">
            <v>1117.9100000000001</v>
          </cell>
        </row>
        <row r="2145">
          <cell r="A2145" t="str">
            <v>O&amp;M</v>
          </cell>
          <cell r="B2145" t="str">
            <v>Anastasia, Donald</v>
          </cell>
          <cell r="C2145">
            <v>21400</v>
          </cell>
          <cell r="D2145" t="str">
            <v>21400</v>
          </cell>
          <cell r="E2145" t="str">
            <v>Watertown Facilities</v>
          </cell>
          <cell r="F2145" t="str">
            <v>CFO</v>
          </cell>
          <cell r="G2145" t="str">
            <v>Watertown Facilities</v>
          </cell>
          <cell r="H2145" t="str">
            <v>120</v>
          </cell>
          <cell r="I2145" t="str">
            <v>OT</v>
          </cell>
          <cell r="J2145">
            <v>29895.55</v>
          </cell>
          <cell r="K2145">
            <v>16400.3</v>
          </cell>
          <cell r="L2145">
            <v>0</v>
          </cell>
        </row>
        <row r="2146">
          <cell r="A2146" t="str">
            <v>O&amp;M</v>
          </cell>
          <cell r="B2146" t="str">
            <v>Anastasia, Donald</v>
          </cell>
          <cell r="C2146">
            <v>21400</v>
          </cell>
          <cell r="D2146" t="str">
            <v>21400</v>
          </cell>
          <cell r="E2146" t="str">
            <v>Watertown Facilities</v>
          </cell>
          <cell r="F2146" t="str">
            <v>CFO</v>
          </cell>
          <cell r="G2146" t="str">
            <v>Watertown Facilities</v>
          </cell>
          <cell r="H2146" t="str">
            <v>120</v>
          </cell>
          <cell r="I2146" t="str">
            <v>TT</v>
          </cell>
          <cell r="J2146">
            <v>35213.19</v>
          </cell>
          <cell r="K2146">
            <v>732.57</v>
          </cell>
        </row>
        <row r="2147">
          <cell r="A2147" t="str">
            <v>O&amp;M</v>
          </cell>
          <cell r="B2147" t="str">
            <v>Rotty, Paul L</v>
          </cell>
          <cell r="C2147">
            <v>21405</v>
          </cell>
          <cell r="D2147" t="str">
            <v>21405</v>
          </cell>
          <cell r="E2147" t="str">
            <v>Watertown Warehouse and Distribution</v>
          </cell>
          <cell r="F2147" t="str">
            <v>Mat Mgmt-Trans</v>
          </cell>
          <cell r="G2147" t="str">
            <v>Watertown Warehouse and Distribution</v>
          </cell>
          <cell r="H2147" t="str">
            <v>120</v>
          </cell>
          <cell r="I2147" t="str">
            <v>BT</v>
          </cell>
          <cell r="J2147">
            <v>98538.93</v>
          </cell>
          <cell r="K2147">
            <v>25208.21</v>
          </cell>
          <cell r="M2147">
            <v>53435.08</v>
          </cell>
        </row>
        <row r="2148">
          <cell r="A2148" t="str">
            <v>O&amp;M</v>
          </cell>
          <cell r="B2148" t="str">
            <v>Rotty, Paul L</v>
          </cell>
          <cell r="C2148">
            <v>21405</v>
          </cell>
          <cell r="D2148" t="str">
            <v>21405</v>
          </cell>
          <cell r="E2148" t="str">
            <v>Watertown Warehouse and Distribution</v>
          </cell>
          <cell r="F2148" t="str">
            <v>Mat Mgmt-Trans</v>
          </cell>
          <cell r="G2148" t="str">
            <v>Watertown Warehouse and Distribution</v>
          </cell>
          <cell r="H2148" t="str">
            <v>120</v>
          </cell>
          <cell r="I2148" t="str">
            <v>IT</v>
          </cell>
          <cell r="J2148">
            <v>531.75</v>
          </cell>
          <cell r="K2148">
            <v>105.62</v>
          </cell>
        </row>
        <row r="2149">
          <cell r="A2149" t="str">
            <v>O&amp;M</v>
          </cell>
          <cell r="B2149" t="str">
            <v>Rotty, Paul L</v>
          </cell>
          <cell r="C2149">
            <v>21405</v>
          </cell>
          <cell r="D2149" t="str">
            <v>21405</v>
          </cell>
          <cell r="E2149" t="str">
            <v>Watertown Warehouse and Distribution</v>
          </cell>
          <cell r="F2149" t="str">
            <v>Mat Mgmt-Trans</v>
          </cell>
          <cell r="G2149" t="str">
            <v>Watertown Warehouse and Distribution</v>
          </cell>
          <cell r="H2149" t="str">
            <v>120</v>
          </cell>
          <cell r="I2149" t="str">
            <v>LT</v>
          </cell>
          <cell r="J2149">
            <v>282810.78999999998</v>
          </cell>
          <cell r="K2149">
            <v>73620.240000000005</v>
          </cell>
          <cell r="M2149">
            <v>2433</v>
          </cell>
        </row>
        <row r="2150">
          <cell r="A2150" t="str">
            <v>O&amp;M</v>
          </cell>
          <cell r="B2150" t="str">
            <v>Rotty, Paul L</v>
          </cell>
          <cell r="C2150">
            <v>21405</v>
          </cell>
          <cell r="D2150" t="str">
            <v>21405</v>
          </cell>
          <cell r="E2150" t="str">
            <v>Watertown Warehouse and Distribution</v>
          </cell>
          <cell r="F2150" t="str">
            <v>Mat Mgmt-Trans</v>
          </cell>
          <cell r="G2150" t="str">
            <v>Watertown Warehouse and Distribution</v>
          </cell>
          <cell r="H2150" t="str">
            <v>120</v>
          </cell>
          <cell r="I2150" t="str">
            <v>MT</v>
          </cell>
          <cell r="J2150">
            <v>14.5</v>
          </cell>
          <cell r="K2150">
            <v>37645.86</v>
          </cell>
          <cell r="L2150">
            <v>0</v>
          </cell>
          <cell r="M2150">
            <v>36178.43</v>
          </cell>
        </row>
        <row r="2151">
          <cell r="A2151" t="str">
            <v>O&amp;M</v>
          </cell>
          <cell r="B2151" t="str">
            <v>Rotty, Paul L</v>
          </cell>
          <cell r="C2151">
            <v>21405</v>
          </cell>
          <cell r="D2151" t="str">
            <v>21405</v>
          </cell>
          <cell r="E2151" t="str">
            <v>Watertown Warehouse and Distribution</v>
          </cell>
          <cell r="F2151" t="str">
            <v>Mat Mgmt-Trans</v>
          </cell>
          <cell r="G2151" t="str">
            <v>Watertown Warehouse and Distribution</v>
          </cell>
          <cell r="H2151" t="str">
            <v>120</v>
          </cell>
          <cell r="I2151" t="str">
            <v>OT</v>
          </cell>
          <cell r="J2151">
            <v>510.48</v>
          </cell>
          <cell r="K2151">
            <v>-128</v>
          </cell>
        </row>
        <row r="2152">
          <cell r="A2152" t="str">
            <v>O&amp;M</v>
          </cell>
          <cell r="B2152" t="str">
            <v>Rotty, Paul L</v>
          </cell>
          <cell r="C2152">
            <v>21405</v>
          </cell>
          <cell r="D2152" t="str">
            <v>21405</v>
          </cell>
          <cell r="E2152" t="str">
            <v>Watertown Warehouse and Distribution</v>
          </cell>
          <cell r="F2152" t="str">
            <v>Mat Mgmt-Trans</v>
          </cell>
          <cell r="G2152" t="str">
            <v>Watertown Warehouse and Distribution</v>
          </cell>
          <cell r="H2152" t="str">
            <v>120</v>
          </cell>
          <cell r="I2152" t="str">
            <v>TT</v>
          </cell>
          <cell r="J2152">
            <v>13099.26</v>
          </cell>
          <cell r="K2152">
            <v>7770.17</v>
          </cell>
          <cell r="M2152">
            <v>85.56</v>
          </cell>
        </row>
        <row r="2153">
          <cell r="A2153" t="str">
            <v>O&amp;M</v>
          </cell>
          <cell r="B2153" t="str">
            <v>McAnneny, William</v>
          </cell>
          <cell r="C2153">
            <v>21410</v>
          </cell>
          <cell r="D2153" t="str">
            <v>21410</v>
          </cell>
          <cell r="E2153" t="str">
            <v>Central Shop</v>
          </cell>
          <cell r="F2153" t="str">
            <v>Mat Mgmt-Trans</v>
          </cell>
          <cell r="G2153" t="str">
            <v>Central Shop</v>
          </cell>
          <cell r="H2153" t="str">
            <v>120</v>
          </cell>
          <cell r="I2153" t="str">
            <v>BT</v>
          </cell>
          <cell r="L2153">
            <v>3875.4</v>
          </cell>
        </row>
        <row r="2154">
          <cell r="A2154" t="str">
            <v>O&amp;M</v>
          </cell>
          <cell r="B2154" t="str">
            <v>McAnneny, William</v>
          </cell>
          <cell r="C2154">
            <v>21410</v>
          </cell>
          <cell r="D2154" t="str">
            <v>21410</v>
          </cell>
          <cell r="E2154" t="str">
            <v>Watertown Support Services</v>
          </cell>
          <cell r="F2154" t="str">
            <v>Mat Mgmt-Trans</v>
          </cell>
          <cell r="G2154" t="str">
            <v>Central Shop</v>
          </cell>
          <cell r="H2154" t="str">
            <v>120</v>
          </cell>
          <cell r="I2154" t="str">
            <v>BT</v>
          </cell>
          <cell r="J2154">
            <v>272179.53999999998</v>
          </cell>
          <cell r="K2154">
            <v>108232.8</v>
          </cell>
        </row>
        <row r="2155">
          <cell r="A2155" t="str">
            <v>CAP</v>
          </cell>
          <cell r="B2155" t="str">
            <v>McAnneny, William</v>
          </cell>
          <cell r="C2155">
            <v>21410</v>
          </cell>
          <cell r="D2155" t="str">
            <v>21410</v>
          </cell>
          <cell r="E2155" t="str">
            <v>Central Shop</v>
          </cell>
          <cell r="F2155" t="str">
            <v>Mat Mgmt-Trans</v>
          </cell>
          <cell r="G2155" t="str">
            <v>Central Shop</v>
          </cell>
          <cell r="H2155" t="str">
            <v>120</v>
          </cell>
          <cell r="I2155" t="str">
            <v>CB</v>
          </cell>
          <cell r="L2155">
            <v>59515.63</v>
          </cell>
          <cell r="M2155">
            <v>770083.86</v>
          </cell>
        </row>
        <row r="2156">
          <cell r="A2156" t="str">
            <v>CAP</v>
          </cell>
          <cell r="B2156" t="str">
            <v>McAnneny, William</v>
          </cell>
          <cell r="C2156">
            <v>21410</v>
          </cell>
          <cell r="D2156" t="str">
            <v>21410</v>
          </cell>
          <cell r="E2156" t="str">
            <v>Watertown Support Services</v>
          </cell>
          <cell r="F2156" t="str">
            <v>Mat Mgmt-Trans</v>
          </cell>
          <cell r="G2156" t="str">
            <v>Central Shop</v>
          </cell>
          <cell r="H2156" t="str">
            <v>120</v>
          </cell>
          <cell r="I2156" t="str">
            <v>CB</v>
          </cell>
          <cell r="J2156">
            <v>34519.86</v>
          </cell>
          <cell r="K2156">
            <v>21110.07</v>
          </cell>
          <cell r="M2156">
            <v>2618862.37</v>
          </cell>
        </row>
        <row r="2157">
          <cell r="A2157" t="str">
            <v>CAP</v>
          </cell>
          <cell r="B2157" t="str">
            <v>McAnneny, William</v>
          </cell>
          <cell r="C2157">
            <v>21410</v>
          </cell>
          <cell r="D2157" t="str">
            <v>21410</v>
          </cell>
          <cell r="E2157" t="str">
            <v>Central Shop</v>
          </cell>
          <cell r="F2157" t="str">
            <v>Mat Mgmt-Trans</v>
          </cell>
          <cell r="G2157" t="str">
            <v>Central Shop</v>
          </cell>
          <cell r="H2157" t="str">
            <v>120</v>
          </cell>
          <cell r="I2157" t="str">
            <v>CI</v>
          </cell>
          <cell r="L2157">
            <v>29714.9</v>
          </cell>
          <cell r="M2157">
            <v>242.09</v>
          </cell>
        </row>
        <row r="2158">
          <cell r="A2158" t="str">
            <v>CAP</v>
          </cell>
          <cell r="B2158" t="str">
            <v>McAnneny, William</v>
          </cell>
          <cell r="C2158">
            <v>21410</v>
          </cell>
          <cell r="D2158" t="str">
            <v>21410</v>
          </cell>
          <cell r="E2158" t="str">
            <v>Central Shop</v>
          </cell>
          <cell r="F2158" t="str">
            <v>Mat Mgmt-Trans</v>
          </cell>
          <cell r="G2158" t="str">
            <v>Central Shop</v>
          </cell>
          <cell r="H2158" t="str">
            <v>120</v>
          </cell>
          <cell r="I2158" t="str">
            <v>CL</v>
          </cell>
          <cell r="L2158">
            <v>135253.26999999999</v>
          </cell>
        </row>
        <row r="2159">
          <cell r="A2159" t="str">
            <v>CAP</v>
          </cell>
          <cell r="B2159" t="str">
            <v>McAnneny, William</v>
          </cell>
          <cell r="C2159">
            <v>21410</v>
          </cell>
          <cell r="D2159" t="str">
            <v>21410</v>
          </cell>
          <cell r="E2159" t="str">
            <v>Watertown Support Services</v>
          </cell>
          <cell r="F2159" t="str">
            <v>Mat Mgmt-Trans</v>
          </cell>
          <cell r="G2159" t="str">
            <v>Central Shop</v>
          </cell>
          <cell r="H2159" t="str">
            <v>120</v>
          </cell>
          <cell r="I2159" t="str">
            <v>CL</v>
          </cell>
          <cell r="J2159">
            <v>77460.77</v>
          </cell>
          <cell r="K2159">
            <v>47788.45</v>
          </cell>
        </row>
        <row r="2160">
          <cell r="A2160" t="str">
            <v>CAP</v>
          </cell>
          <cell r="B2160" t="str">
            <v>McAnneny, William</v>
          </cell>
          <cell r="C2160">
            <v>21410</v>
          </cell>
          <cell r="D2160" t="str">
            <v>21410</v>
          </cell>
          <cell r="E2160" t="str">
            <v>Central Shop</v>
          </cell>
          <cell r="F2160" t="str">
            <v>Mat Mgmt-Trans</v>
          </cell>
          <cell r="G2160" t="str">
            <v>Central Shop</v>
          </cell>
          <cell r="H2160" t="str">
            <v>120</v>
          </cell>
          <cell r="I2160" t="str">
            <v>CT</v>
          </cell>
          <cell r="L2160">
            <v>53356.480000000003</v>
          </cell>
        </row>
        <row r="2161">
          <cell r="A2161" t="str">
            <v>CAP</v>
          </cell>
          <cell r="B2161" t="str">
            <v>McAnneny, William</v>
          </cell>
          <cell r="C2161">
            <v>21410</v>
          </cell>
          <cell r="D2161" t="str">
            <v>21410</v>
          </cell>
          <cell r="E2161" t="str">
            <v>Watertown Support Services</v>
          </cell>
          <cell r="F2161" t="str">
            <v>Mat Mgmt-Trans</v>
          </cell>
          <cell r="G2161" t="str">
            <v>Central Shop</v>
          </cell>
          <cell r="H2161" t="str">
            <v>120</v>
          </cell>
          <cell r="I2161" t="str">
            <v>CT</v>
          </cell>
          <cell r="J2161">
            <v>25403.54</v>
          </cell>
          <cell r="K2161">
            <v>18701.43</v>
          </cell>
          <cell r="M2161">
            <v>1302</v>
          </cell>
        </row>
        <row r="2162">
          <cell r="A2162" t="str">
            <v>O&amp;M</v>
          </cell>
          <cell r="B2162" t="str">
            <v>McAnneny, William</v>
          </cell>
          <cell r="C2162">
            <v>21410</v>
          </cell>
          <cell r="D2162" t="str">
            <v>21410</v>
          </cell>
          <cell r="E2162" t="str">
            <v>Central Shop</v>
          </cell>
          <cell r="F2162" t="str">
            <v>Mat Mgmt-Trans</v>
          </cell>
          <cell r="G2162" t="str">
            <v>Central Shop</v>
          </cell>
          <cell r="H2162" t="str">
            <v>120</v>
          </cell>
          <cell r="I2162" t="str">
            <v>IT</v>
          </cell>
          <cell r="L2162">
            <v>438648.05</v>
          </cell>
        </row>
        <row r="2163">
          <cell r="A2163" t="str">
            <v>O&amp;M</v>
          </cell>
          <cell r="B2163" t="str">
            <v>McAnneny, William</v>
          </cell>
          <cell r="C2163">
            <v>21410</v>
          </cell>
          <cell r="D2163" t="str">
            <v>21410</v>
          </cell>
          <cell r="E2163" t="str">
            <v>Watertown Support Services</v>
          </cell>
          <cell r="F2163" t="str">
            <v>Mat Mgmt-Trans</v>
          </cell>
          <cell r="G2163" t="str">
            <v>Central Shop</v>
          </cell>
          <cell r="H2163" t="str">
            <v>120</v>
          </cell>
          <cell r="I2163" t="str">
            <v>IT</v>
          </cell>
          <cell r="J2163">
            <v>77313.69</v>
          </cell>
          <cell r="K2163">
            <v>262858.82</v>
          </cell>
          <cell r="M2163">
            <v>20448.93</v>
          </cell>
        </row>
        <row r="2164">
          <cell r="A2164" t="str">
            <v>O&amp;M</v>
          </cell>
          <cell r="B2164" t="str">
            <v>McAnneny, William</v>
          </cell>
          <cell r="C2164">
            <v>21410</v>
          </cell>
          <cell r="D2164" t="str">
            <v>21410</v>
          </cell>
          <cell r="E2164" t="str">
            <v>Central Shop</v>
          </cell>
          <cell r="F2164" t="str">
            <v>Mat Mgmt-Trans</v>
          </cell>
          <cell r="G2164" t="str">
            <v>Central Shop</v>
          </cell>
          <cell r="H2164" t="str">
            <v>120</v>
          </cell>
          <cell r="I2164" t="str">
            <v>LT</v>
          </cell>
          <cell r="L2164">
            <v>11839.88</v>
          </cell>
          <cell r="M2164">
            <v>1536.6</v>
          </cell>
        </row>
        <row r="2165">
          <cell r="A2165" t="str">
            <v>O&amp;M</v>
          </cell>
          <cell r="B2165" t="str">
            <v>McAnneny, William</v>
          </cell>
          <cell r="C2165">
            <v>21410</v>
          </cell>
          <cell r="D2165" t="str">
            <v>21410</v>
          </cell>
          <cell r="E2165" t="str">
            <v>Watertown Support Services</v>
          </cell>
          <cell r="F2165" t="str">
            <v>Mat Mgmt-Trans</v>
          </cell>
          <cell r="G2165" t="str">
            <v>Central Shop</v>
          </cell>
          <cell r="H2165" t="str">
            <v>120</v>
          </cell>
          <cell r="I2165" t="str">
            <v>LT</v>
          </cell>
          <cell r="J2165">
            <v>748926.37</v>
          </cell>
          <cell r="K2165">
            <v>309840.36</v>
          </cell>
        </row>
        <row r="2166">
          <cell r="A2166" t="str">
            <v>O&amp;M</v>
          </cell>
          <cell r="B2166" t="str">
            <v>McAnneny, William</v>
          </cell>
          <cell r="C2166">
            <v>21410</v>
          </cell>
          <cell r="D2166" t="str">
            <v>21410</v>
          </cell>
          <cell r="E2166" t="str">
            <v>Central Shop</v>
          </cell>
          <cell r="F2166" t="str">
            <v>Mat Mgmt-Trans</v>
          </cell>
          <cell r="G2166" t="str">
            <v>Central Shop</v>
          </cell>
          <cell r="H2166" t="str">
            <v>120</v>
          </cell>
          <cell r="I2166" t="str">
            <v>MT</v>
          </cell>
          <cell r="L2166">
            <v>-388704.25</v>
          </cell>
        </row>
        <row r="2167">
          <cell r="A2167" t="str">
            <v>O&amp;M</v>
          </cell>
          <cell r="B2167" t="str">
            <v>McAnneny, William</v>
          </cell>
          <cell r="C2167">
            <v>21410</v>
          </cell>
          <cell r="D2167" t="str">
            <v>21410</v>
          </cell>
          <cell r="E2167" t="str">
            <v>Watertown Support Services</v>
          </cell>
          <cell r="F2167" t="str">
            <v>Mat Mgmt-Trans</v>
          </cell>
          <cell r="G2167" t="str">
            <v>Central Shop</v>
          </cell>
          <cell r="H2167" t="str">
            <v>120</v>
          </cell>
          <cell r="I2167" t="str">
            <v>MT</v>
          </cell>
          <cell r="J2167">
            <v>-613096.43999999994</v>
          </cell>
          <cell r="K2167">
            <v>-279493.8</v>
          </cell>
        </row>
        <row r="2168">
          <cell r="A2168" t="str">
            <v>O&amp;M</v>
          </cell>
          <cell r="B2168" t="str">
            <v>McAnneny, William</v>
          </cell>
          <cell r="C2168">
            <v>21410</v>
          </cell>
          <cell r="D2168" t="str">
            <v>21410</v>
          </cell>
          <cell r="E2168" t="str">
            <v>Central Shop</v>
          </cell>
          <cell r="F2168" t="str">
            <v>Mat Mgmt-Trans</v>
          </cell>
          <cell r="G2168" t="str">
            <v>Central Shop</v>
          </cell>
          <cell r="H2168" t="str">
            <v>120</v>
          </cell>
          <cell r="I2168" t="str">
            <v>OT</v>
          </cell>
          <cell r="L2168">
            <v>45253</v>
          </cell>
        </row>
        <row r="2169">
          <cell r="A2169" t="str">
            <v>O&amp;M</v>
          </cell>
          <cell r="B2169" t="str">
            <v>McAnneny, William</v>
          </cell>
          <cell r="C2169">
            <v>21410</v>
          </cell>
          <cell r="D2169" t="str">
            <v>21410</v>
          </cell>
          <cell r="E2169" t="str">
            <v>Watertown Support Services</v>
          </cell>
          <cell r="F2169" t="str">
            <v>Mat Mgmt-Trans</v>
          </cell>
          <cell r="G2169" t="str">
            <v>Central Shop</v>
          </cell>
          <cell r="H2169" t="str">
            <v>120</v>
          </cell>
          <cell r="I2169" t="str">
            <v>OT</v>
          </cell>
          <cell r="J2169">
            <v>73807.77</v>
          </cell>
          <cell r="K2169">
            <v>18922.169999999998</v>
          </cell>
          <cell r="M2169">
            <v>137.4</v>
          </cell>
        </row>
        <row r="2170">
          <cell r="A2170" t="str">
            <v>O&amp;M</v>
          </cell>
          <cell r="B2170" t="str">
            <v>McAnneny, William</v>
          </cell>
          <cell r="C2170">
            <v>21410</v>
          </cell>
          <cell r="D2170" t="str">
            <v>21410</v>
          </cell>
          <cell r="E2170" t="str">
            <v>Central Shop</v>
          </cell>
          <cell r="F2170" t="str">
            <v>Mat Mgmt-Trans</v>
          </cell>
          <cell r="G2170" t="str">
            <v>Central Shop</v>
          </cell>
          <cell r="H2170" t="str">
            <v>120</v>
          </cell>
          <cell r="I2170" t="str">
            <v>TT</v>
          </cell>
          <cell r="L2170">
            <v>3002.7</v>
          </cell>
        </row>
        <row r="2171">
          <cell r="A2171" t="str">
            <v>O&amp;M</v>
          </cell>
          <cell r="B2171" t="str">
            <v>McAnneny, William</v>
          </cell>
          <cell r="C2171">
            <v>21410</v>
          </cell>
          <cell r="D2171" t="str">
            <v>21410</v>
          </cell>
          <cell r="E2171" t="str">
            <v>Watertown Support Services</v>
          </cell>
          <cell r="F2171" t="str">
            <v>Mat Mgmt-Trans</v>
          </cell>
          <cell r="G2171" t="str">
            <v>Central Shop</v>
          </cell>
          <cell r="H2171" t="str">
            <v>120</v>
          </cell>
          <cell r="I2171" t="str">
            <v>TT</v>
          </cell>
          <cell r="J2171">
            <v>104890.9</v>
          </cell>
          <cell r="K2171">
            <v>79845.5</v>
          </cell>
        </row>
        <row r="2172">
          <cell r="A2172" t="str">
            <v>O&amp;M</v>
          </cell>
          <cell r="C2172">
            <v>21415</v>
          </cell>
          <cell r="D2172" t="str">
            <v>21415</v>
          </cell>
          <cell r="E2172" t="str">
            <v>Cambridge Fleet</v>
          </cell>
          <cell r="H2172" t="str">
            <v>120</v>
          </cell>
          <cell r="I2172" t="str">
            <v>IT</v>
          </cell>
          <cell r="J2172">
            <v>0</v>
          </cell>
          <cell r="K2172">
            <v>0.39</v>
          </cell>
          <cell r="M2172">
            <v>14.7</v>
          </cell>
        </row>
        <row r="2173">
          <cell r="A2173" t="str">
            <v>O&amp;M</v>
          </cell>
          <cell r="C2173">
            <v>21415</v>
          </cell>
          <cell r="D2173" t="str">
            <v>21415</v>
          </cell>
          <cell r="E2173" t="str">
            <v>Cambridge Fleet</v>
          </cell>
          <cell r="H2173" t="str">
            <v>120</v>
          </cell>
          <cell r="I2173" t="str">
            <v>MT</v>
          </cell>
          <cell r="K2173">
            <v>32.67</v>
          </cell>
        </row>
        <row r="2174">
          <cell r="A2174" t="str">
            <v>O&amp;M</v>
          </cell>
          <cell r="B2174" t="str">
            <v>Anastasia, Donald</v>
          </cell>
          <cell r="C2174">
            <v>21420</v>
          </cell>
          <cell r="D2174" t="str">
            <v>21420</v>
          </cell>
          <cell r="E2174" t="str">
            <v>Cambridge Facilities</v>
          </cell>
          <cell r="F2174" t="str">
            <v>CFO</v>
          </cell>
          <cell r="G2174" t="str">
            <v>Cambridge Facilities</v>
          </cell>
          <cell r="H2174" t="str">
            <v>120</v>
          </cell>
          <cell r="I2174" t="str">
            <v>BT</v>
          </cell>
          <cell r="J2174">
            <v>17.329999999999998</v>
          </cell>
          <cell r="M2174">
            <v>241531.75</v>
          </cell>
        </row>
        <row r="2175">
          <cell r="A2175" t="str">
            <v>O&amp;M</v>
          </cell>
          <cell r="B2175" t="str">
            <v>Anastasia, Donald</v>
          </cell>
          <cell r="C2175">
            <v>21420</v>
          </cell>
          <cell r="D2175" t="str">
            <v>21420</v>
          </cell>
          <cell r="E2175" t="str">
            <v>Cambridge Facilities</v>
          </cell>
          <cell r="F2175" t="str">
            <v>CFO</v>
          </cell>
          <cell r="G2175" t="str">
            <v>Cambridge Facilities</v>
          </cell>
          <cell r="H2175" t="str">
            <v>120</v>
          </cell>
          <cell r="I2175" t="str">
            <v>IT</v>
          </cell>
          <cell r="J2175">
            <v>-40394.22</v>
          </cell>
          <cell r="K2175">
            <v>0</v>
          </cell>
        </row>
        <row r="2176">
          <cell r="A2176" t="str">
            <v>O&amp;M</v>
          </cell>
          <cell r="B2176" t="str">
            <v>Anastasia, Donald</v>
          </cell>
          <cell r="C2176">
            <v>21420</v>
          </cell>
          <cell r="D2176" t="str">
            <v>21420</v>
          </cell>
          <cell r="E2176" t="str">
            <v>Cambridge Facilities</v>
          </cell>
          <cell r="F2176" t="str">
            <v>CFO</v>
          </cell>
          <cell r="G2176" t="str">
            <v>Cambridge Facilities</v>
          </cell>
          <cell r="H2176" t="str">
            <v>120</v>
          </cell>
          <cell r="I2176" t="str">
            <v>LT</v>
          </cell>
          <cell r="J2176">
            <v>58.52</v>
          </cell>
        </row>
        <row r="2177">
          <cell r="A2177" t="str">
            <v>O&amp;M</v>
          </cell>
          <cell r="B2177" t="str">
            <v>Anastasia, Donald</v>
          </cell>
          <cell r="C2177">
            <v>21420</v>
          </cell>
          <cell r="D2177" t="str">
            <v>21420</v>
          </cell>
          <cell r="E2177" t="str">
            <v>Cambridge Facilities</v>
          </cell>
          <cell r="F2177" t="str">
            <v>CFO</v>
          </cell>
          <cell r="G2177" t="str">
            <v>Cambridge Facilities</v>
          </cell>
          <cell r="H2177" t="str">
            <v>120</v>
          </cell>
          <cell r="I2177" t="str">
            <v>MT</v>
          </cell>
          <cell r="K2177">
            <v>22.84</v>
          </cell>
        </row>
        <row r="2178">
          <cell r="A2178" t="str">
            <v>O&amp;M</v>
          </cell>
          <cell r="B2178" t="str">
            <v>Anastasia, Donald</v>
          </cell>
          <cell r="C2178">
            <v>21420</v>
          </cell>
          <cell r="D2178" t="str">
            <v>21420</v>
          </cell>
          <cell r="E2178" t="str">
            <v>Cambridge Facilities</v>
          </cell>
          <cell r="F2178" t="str">
            <v>CFO</v>
          </cell>
          <cell r="G2178" t="str">
            <v>Cambridge Facilities</v>
          </cell>
          <cell r="H2178" t="str">
            <v>120</v>
          </cell>
          <cell r="I2178" t="str">
            <v>OT</v>
          </cell>
          <cell r="J2178">
            <v>538.9</v>
          </cell>
        </row>
        <row r="2179">
          <cell r="A2179" t="str">
            <v>O&amp;M</v>
          </cell>
          <cell r="B2179" t="str">
            <v>Rotty, Paul L</v>
          </cell>
          <cell r="C2179">
            <v>21425</v>
          </cell>
          <cell r="D2179" t="str">
            <v>21425</v>
          </cell>
          <cell r="E2179" t="str">
            <v>Cambridge Warehouse and Distribution</v>
          </cell>
          <cell r="F2179" t="str">
            <v>Mat Mgmt-Trans</v>
          </cell>
          <cell r="G2179" t="str">
            <v>Cambridge Warehouse and Distribution</v>
          </cell>
          <cell r="H2179" t="str">
            <v>120</v>
          </cell>
          <cell r="I2179" t="str">
            <v>IT</v>
          </cell>
          <cell r="J2179">
            <v>0</v>
          </cell>
          <cell r="K2179">
            <v>845.25</v>
          </cell>
        </row>
        <row r="2180">
          <cell r="A2180" t="str">
            <v>O&amp;M</v>
          </cell>
          <cell r="B2180" t="str">
            <v>Rotty, Paul L</v>
          </cell>
          <cell r="C2180">
            <v>21425</v>
          </cell>
          <cell r="D2180" t="str">
            <v>21425</v>
          </cell>
          <cell r="E2180" t="str">
            <v>Cambridge Warehouse and Distribution</v>
          </cell>
          <cell r="F2180" t="str">
            <v>Mat Mgmt-Trans</v>
          </cell>
          <cell r="G2180" t="str">
            <v>Cambridge Warehouse and Distribution</v>
          </cell>
          <cell r="H2180" t="str">
            <v>120</v>
          </cell>
          <cell r="I2180" t="str">
            <v>MT</v>
          </cell>
          <cell r="J2180">
            <v>0</v>
          </cell>
        </row>
        <row r="2181">
          <cell r="A2181" t="str">
            <v>O&amp;M</v>
          </cell>
          <cell r="B2181" t="str">
            <v>Elliott Jr, James F</v>
          </cell>
          <cell r="C2181">
            <v>21430</v>
          </cell>
          <cell r="D2181" t="str">
            <v>21430</v>
          </cell>
          <cell r="E2181" t="str">
            <v>Somerville Fleet</v>
          </cell>
          <cell r="F2181" t="str">
            <v>Mat Mgmt-Trans</v>
          </cell>
          <cell r="G2181" t="str">
            <v>Somerville Fleet</v>
          </cell>
          <cell r="H2181" t="str">
            <v>120</v>
          </cell>
          <cell r="I2181" t="str">
            <v>BT</v>
          </cell>
          <cell r="J2181">
            <v>67294.23</v>
          </cell>
          <cell r="K2181">
            <v>355.3</v>
          </cell>
        </row>
        <row r="2182">
          <cell r="A2182" t="str">
            <v>CAP</v>
          </cell>
          <cell r="B2182" t="str">
            <v>Elliott Jr, James F</v>
          </cell>
          <cell r="C2182">
            <v>21430</v>
          </cell>
          <cell r="D2182" t="str">
            <v>21430</v>
          </cell>
          <cell r="E2182" t="str">
            <v>Somerville Fleet</v>
          </cell>
          <cell r="F2182" t="str">
            <v>Mat Mgmt-Trans</v>
          </cell>
          <cell r="G2182" t="str">
            <v>Somerville Fleet</v>
          </cell>
          <cell r="H2182" t="str">
            <v>120</v>
          </cell>
          <cell r="I2182" t="str">
            <v>CI</v>
          </cell>
          <cell r="L2182">
            <v>22641.119999999999</v>
          </cell>
          <cell r="M2182">
            <v>-250</v>
          </cell>
        </row>
        <row r="2183">
          <cell r="A2183" t="str">
            <v>O&amp;M</v>
          </cell>
          <cell r="B2183" t="str">
            <v>Elliott Jr, James F</v>
          </cell>
          <cell r="C2183">
            <v>21430</v>
          </cell>
          <cell r="D2183" t="str">
            <v>21430</v>
          </cell>
          <cell r="E2183" t="str">
            <v>Somerville Fleet</v>
          </cell>
          <cell r="F2183" t="str">
            <v>Mat Mgmt-Trans</v>
          </cell>
          <cell r="G2183" t="str">
            <v>Somerville Fleet</v>
          </cell>
          <cell r="H2183" t="str">
            <v>120</v>
          </cell>
          <cell r="I2183" t="str">
            <v>IT</v>
          </cell>
          <cell r="J2183">
            <v>28048.74</v>
          </cell>
        </row>
        <row r="2184">
          <cell r="A2184" t="str">
            <v>O&amp;M</v>
          </cell>
          <cell r="B2184" t="str">
            <v>Elliott Jr, James F</v>
          </cell>
          <cell r="C2184">
            <v>21430</v>
          </cell>
          <cell r="D2184" t="str">
            <v>21430</v>
          </cell>
          <cell r="E2184" t="str">
            <v>Somerville Fleet</v>
          </cell>
          <cell r="F2184" t="str">
            <v>Mat Mgmt-Trans</v>
          </cell>
          <cell r="G2184" t="str">
            <v>Somerville Fleet</v>
          </cell>
          <cell r="H2184" t="str">
            <v>120</v>
          </cell>
          <cell r="I2184" t="str">
            <v>LT</v>
          </cell>
          <cell r="J2184">
            <v>195590.24</v>
          </cell>
          <cell r="K2184">
            <v>1015.2</v>
          </cell>
        </row>
        <row r="2185">
          <cell r="A2185" t="str">
            <v>O&amp;M</v>
          </cell>
          <cell r="B2185" t="str">
            <v>Elliott Jr, James F</v>
          </cell>
          <cell r="C2185">
            <v>21430</v>
          </cell>
          <cell r="D2185" t="str">
            <v>21430</v>
          </cell>
          <cell r="E2185" t="str">
            <v>Somerville Fleet</v>
          </cell>
          <cell r="F2185" t="str">
            <v>Mat Mgmt-Trans</v>
          </cell>
          <cell r="G2185" t="str">
            <v>Somerville Fleet</v>
          </cell>
          <cell r="H2185" t="str">
            <v>120</v>
          </cell>
          <cell r="I2185" t="str">
            <v>OT</v>
          </cell>
          <cell r="J2185">
            <v>1519.67</v>
          </cell>
          <cell r="K2185">
            <v>31.04</v>
          </cell>
        </row>
        <row r="2186">
          <cell r="A2186" t="str">
            <v>O&amp;M</v>
          </cell>
          <cell r="B2186" t="str">
            <v>Elliott Jr, James F</v>
          </cell>
          <cell r="C2186">
            <v>21430</v>
          </cell>
          <cell r="D2186" t="str">
            <v>21430</v>
          </cell>
          <cell r="E2186" t="str">
            <v>Somerville Fleet</v>
          </cell>
          <cell r="F2186" t="str">
            <v>Mat Mgmt-Trans</v>
          </cell>
          <cell r="G2186" t="str">
            <v>Somerville Fleet</v>
          </cell>
          <cell r="H2186" t="str">
            <v>120</v>
          </cell>
          <cell r="I2186" t="str">
            <v>TT</v>
          </cell>
          <cell r="J2186">
            <v>65663.31</v>
          </cell>
          <cell r="K2186">
            <v>0</v>
          </cell>
        </row>
        <row r="2187">
          <cell r="A2187" t="str">
            <v>O&amp;M</v>
          </cell>
          <cell r="B2187" t="str">
            <v>Anastasia, Donald</v>
          </cell>
          <cell r="C2187">
            <v>21435</v>
          </cell>
          <cell r="D2187" t="str">
            <v>21435</v>
          </cell>
          <cell r="E2187" t="str">
            <v>Somerville Facilities</v>
          </cell>
          <cell r="F2187" t="str">
            <v>CFO</v>
          </cell>
          <cell r="G2187" t="str">
            <v>Somerville Facilities</v>
          </cell>
          <cell r="H2187" t="str">
            <v>120</v>
          </cell>
          <cell r="I2187" t="str">
            <v>BT</v>
          </cell>
          <cell r="J2187">
            <v>59972.59</v>
          </cell>
          <cell r="K2187">
            <v>5221.45</v>
          </cell>
        </row>
        <row r="2188">
          <cell r="A2188" t="str">
            <v>CAP</v>
          </cell>
          <cell r="B2188" t="str">
            <v>Anastasia, Donald</v>
          </cell>
          <cell r="C2188">
            <v>21435</v>
          </cell>
          <cell r="D2188" t="str">
            <v>21435</v>
          </cell>
          <cell r="E2188" t="str">
            <v>Somerville Facilities</v>
          </cell>
          <cell r="F2188" t="str">
            <v>CFO</v>
          </cell>
          <cell r="G2188" t="str">
            <v>Somerville Facilities</v>
          </cell>
          <cell r="H2188" t="str">
            <v>120</v>
          </cell>
          <cell r="I2188" t="str">
            <v>CI</v>
          </cell>
          <cell r="J2188">
            <v>28324.29</v>
          </cell>
          <cell r="K2188">
            <v>560613.91</v>
          </cell>
          <cell r="L2188">
            <v>282026.26</v>
          </cell>
          <cell r="M2188">
            <v>2098</v>
          </cell>
        </row>
        <row r="2189">
          <cell r="A2189" t="str">
            <v>CAP</v>
          </cell>
          <cell r="B2189" t="str">
            <v>Anastasia, Donald</v>
          </cell>
          <cell r="C2189">
            <v>21435</v>
          </cell>
          <cell r="D2189" t="str">
            <v>21435</v>
          </cell>
          <cell r="E2189" t="str">
            <v>Somerville Facilities</v>
          </cell>
          <cell r="F2189" t="str">
            <v>CFO</v>
          </cell>
          <cell r="G2189" t="str">
            <v>Somerville Facilities</v>
          </cell>
          <cell r="H2189" t="str">
            <v>120</v>
          </cell>
          <cell r="I2189" t="str">
            <v>CM</v>
          </cell>
          <cell r="L2189">
            <v>13335</v>
          </cell>
        </row>
        <row r="2190">
          <cell r="A2190" t="str">
            <v>CAP</v>
          </cell>
          <cell r="B2190" t="str">
            <v>Anastasia, Donald</v>
          </cell>
          <cell r="C2190">
            <v>21435</v>
          </cell>
          <cell r="D2190" t="str">
            <v>21435</v>
          </cell>
          <cell r="E2190" t="str">
            <v>Somerville Facilities</v>
          </cell>
          <cell r="F2190" t="str">
            <v>CFO</v>
          </cell>
          <cell r="G2190" t="str">
            <v>Somerville Facilities</v>
          </cell>
          <cell r="H2190" t="str">
            <v>120</v>
          </cell>
          <cell r="I2190" t="str">
            <v>CT</v>
          </cell>
          <cell r="L2190">
            <v>3608.16</v>
          </cell>
        </row>
        <row r="2191">
          <cell r="A2191" t="str">
            <v>O&amp;M</v>
          </cell>
          <cell r="B2191" t="str">
            <v>Anastasia, Donald</v>
          </cell>
          <cell r="C2191">
            <v>21435</v>
          </cell>
          <cell r="D2191" t="str">
            <v>21435</v>
          </cell>
          <cell r="E2191" t="str">
            <v>Somerville Facilities</v>
          </cell>
          <cell r="F2191" t="str">
            <v>CFO</v>
          </cell>
          <cell r="G2191" t="str">
            <v>Somerville Facilities</v>
          </cell>
          <cell r="H2191" t="str">
            <v>120</v>
          </cell>
          <cell r="I2191" t="str">
            <v>IT</v>
          </cell>
          <cell r="J2191">
            <v>99289.25</v>
          </cell>
          <cell r="K2191">
            <v>-5099.79</v>
          </cell>
          <cell r="L2191">
            <v>6934.59</v>
          </cell>
          <cell r="M2191">
            <v>27400</v>
          </cell>
        </row>
        <row r="2192">
          <cell r="A2192" t="str">
            <v>O&amp;M</v>
          </cell>
          <cell r="B2192" t="str">
            <v>Anastasia, Donald</v>
          </cell>
          <cell r="C2192">
            <v>21435</v>
          </cell>
          <cell r="D2192" t="str">
            <v>21435</v>
          </cell>
          <cell r="E2192" t="str">
            <v>Somerville Facilities</v>
          </cell>
          <cell r="F2192" t="str">
            <v>CFO</v>
          </cell>
          <cell r="G2192" t="str">
            <v>Somerville Facilities</v>
          </cell>
          <cell r="H2192" t="str">
            <v>120</v>
          </cell>
          <cell r="I2192" t="str">
            <v>LT</v>
          </cell>
          <cell r="J2192">
            <v>174422.14</v>
          </cell>
          <cell r="K2192">
            <v>14888.81</v>
          </cell>
          <cell r="M2192">
            <v>383.91</v>
          </cell>
        </row>
        <row r="2193">
          <cell r="A2193" t="str">
            <v>O&amp;M</v>
          </cell>
          <cell r="B2193" t="str">
            <v>Anastasia, Donald</v>
          </cell>
          <cell r="C2193">
            <v>21435</v>
          </cell>
          <cell r="D2193" t="str">
            <v>21435</v>
          </cell>
          <cell r="E2193" t="str">
            <v>Somerville Facilities</v>
          </cell>
          <cell r="F2193" t="str">
            <v>CFO</v>
          </cell>
          <cell r="G2193" t="str">
            <v>Somerville Facilities</v>
          </cell>
          <cell r="H2193" t="str">
            <v>120</v>
          </cell>
          <cell r="I2193" t="str">
            <v>MT</v>
          </cell>
          <cell r="J2193">
            <v>4688.08</v>
          </cell>
          <cell r="K2193">
            <v>3161.93</v>
          </cell>
          <cell r="L2193">
            <v>7551.27</v>
          </cell>
        </row>
        <row r="2194">
          <cell r="A2194" t="str">
            <v>O&amp;M</v>
          </cell>
          <cell r="B2194" t="str">
            <v>Anastasia, Donald</v>
          </cell>
          <cell r="C2194">
            <v>21435</v>
          </cell>
          <cell r="D2194" t="str">
            <v>21435</v>
          </cell>
          <cell r="E2194" t="str">
            <v>Somerville Facilities</v>
          </cell>
          <cell r="F2194" t="str">
            <v>CFO</v>
          </cell>
          <cell r="G2194" t="str">
            <v>Somerville Facilities</v>
          </cell>
          <cell r="H2194" t="str">
            <v>120</v>
          </cell>
          <cell r="I2194" t="str">
            <v>OT</v>
          </cell>
          <cell r="J2194">
            <v>53616.66</v>
          </cell>
          <cell r="K2194">
            <v>77653.86</v>
          </cell>
          <cell r="L2194">
            <v>6387</v>
          </cell>
        </row>
        <row r="2195">
          <cell r="A2195" t="str">
            <v>O&amp;M</v>
          </cell>
          <cell r="B2195" t="str">
            <v>Anastasia, Donald</v>
          </cell>
          <cell r="C2195">
            <v>21435</v>
          </cell>
          <cell r="D2195" t="str">
            <v>21435</v>
          </cell>
          <cell r="E2195" t="str">
            <v>Somerville Facilities</v>
          </cell>
          <cell r="F2195" t="str">
            <v>CFO</v>
          </cell>
          <cell r="G2195" t="str">
            <v>Somerville Facilities</v>
          </cell>
          <cell r="H2195" t="str">
            <v>120</v>
          </cell>
          <cell r="I2195" t="str">
            <v>TT</v>
          </cell>
          <cell r="J2195">
            <v>48978.47</v>
          </cell>
          <cell r="K2195">
            <v>7230.32</v>
          </cell>
          <cell r="L2195">
            <v>572.76</v>
          </cell>
        </row>
        <row r="2196">
          <cell r="A2196" t="str">
            <v>O&amp;M</v>
          </cell>
          <cell r="B2196" t="str">
            <v>Rotty, Paul L</v>
          </cell>
          <cell r="C2196">
            <v>21440</v>
          </cell>
          <cell r="D2196" t="str">
            <v>21440</v>
          </cell>
          <cell r="E2196" t="str">
            <v>Somerville Warehouse and Distribution</v>
          </cell>
          <cell r="F2196" t="str">
            <v>Mat Mgmt-Trans</v>
          </cell>
          <cell r="G2196" t="str">
            <v>Somerville Warehouse and Distribution</v>
          </cell>
          <cell r="H2196" t="str">
            <v>120</v>
          </cell>
          <cell r="I2196" t="str">
            <v>BT</v>
          </cell>
          <cell r="J2196">
            <v>44626.54</v>
          </cell>
          <cell r="K2196">
            <v>1720</v>
          </cell>
          <cell r="M2196">
            <v>114830.19</v>
          </cell>
        </row>
        <row r="2197">
          <cell r="A2197" t="str">
            <v>O&amp;M</v>
          </cell>
          <cell r="B2197" t="str">
            <v>Rotty, Paul L</v>
          </cell>
          <cell r="C2197">
            <v>21440</v>
          </cell>
          <cell r="D2197" t="str">
            <v>21440</v>
          </cell>
          <cell r="E2197" t="str">
            <v>Somerville Warehouse and Distribution</v>
          </cell>
          <cell r="F2197" t="str">
            <v>Mat Mgmt-Trans</v>
          </cell>
          <cell r="G2197" t="str">
            <v>Somerville Warehouse and Distribution</v>
          </cell>
          <cell r="H2197" t="str">
            <v>120</v>
          </cell>
          <cell r="I2197" t="str">
            <v>IT</v>
          </cell>
          <cell r="J2197">
            <v>1213.75</v>
          </cell>
          <cell r="L2197">
            <v>842.1</v>
          </cell>
        </row>
        <row r="2198">
          <cell r="A2198" t="str">
            <v>O&amp;M</v>
          </cell>
          <cell r="B2198" t="str">
            <v>Rotty, Paul L</v>
          </cell>
          <cell r="C2198">
            <v>21440</v>
          </cell>
          <cell r="D2198" t="str">
            <v>21440</v>
          </cell>
          <cell r="E2198" t="str">
            <v>Somerville Warehouse and Distribution</v>
          </cell>
          <cell r="F2198" t="str">
            <v>Mat Mgmt-Trans</v>
          </cell>
          <cell r="G2198" t="str">
            <v>Somerville Warehouse and Distribution</v>
          </cell>
          <cell r="H2198" t="str">
            <v>120</v>
          </cell>
          <cell r="I2198" t="str">
            <v>LT</v>
          </cell>
          <cell r="J2198">
            <v>128539.72</v>
          </cell>
          <cell r="K2198">
            <v>4914.25</v>
          </cell>
        </row>
        <row r="2199">
          <cell r="A2199" t="str">
            <v>O&amp;M</v>
          </cell>
          <cell r="B2199" t="str">
            <v>Rotty, Paul L</v>
          </cell>
          <cell r="C2199">
            <v>21440</v>
          </cell>
          <cell r="D2199" t="str">
            <v>21440</v>
          </cell>
          <cell r="E2199" t="str">
            <v>Somerville Warehouse and Distribution</v>
          </cell>
          <cell r="F2199" t="str">
            <v>Mat Mgmt-Trans</v>
          </cell>
          <cell r="G2199" t="str">
            <v>Somerville Warehouse and Distribution</v>
          </cell>
          <cell r="H2199" t="str">
            <v>120</v>
          </cell>
          <cell r="I2199" t="str">
            <v>MT</v>
          </cell>
          <cell r="J2199">
            <v>79.59</v>
          </cell>
          <cell r="K2199">
            <v>-21952.76</v>
          </cell>
          <cell r="L2199">
            <v>22452.91</v>
          </cell>
          <cell r="M2199">
            <v>50311.91</v>
          </cell>
        </row>
        <row r="2200">
          <cell r="A2200" t="str">
            <v>O&amp;M</v>
          </cell>
          <cell r="B2200" t="str">
            <v>Rotty, Paul L</v>
          </cell>
          <cell r="C2200">
            <v>21440</v>
          </cell>
          <cell r="D2200" t="str">
            <v>21440</v>
          </cell>
          <cell r="E2200" t="str">
            <v>Somerville Warehouse and Distribution</v>
          </cell>
          <cell r="F2200" t="str">
            <v>Mat Mgmt-Trans</v>
          </cell>
          <cell r="G2200" t="str">
            <v>Somerville Warehouse and Distribution</v>
          </cell>
          <cell r="H2200" t="str">
            <v>120</v>
          </cell>
          <cell r="I2200" t="str">
            <v>TT</v>
          </cell>
          <cell r="J2200">
            <v>21403.38</v>
          </cell>
          <cell r="K2200">
            <v>1970.5</v>
          </cell>
        </row>
        <row r="2201">
          <cell r="A2201" t="str">
            <v>O&amp;M</v>
          </cell>
          <cell r="B2201" t="str">
            <v>Elliott Jr, James F</v>
          </cell>
          <cell r="C2201">
            <v>21445</v>
          </cell>
          <cell r="D2201" t="str">
            <v>21445</v>
          </cell>
          <cell r="E2201" t="str">
            <v>Walpole Fleet</v>
          </cell>
          <cell r="F2201" t="str">
            <v>Mat Mgmt-Trans</v>
          </cell>
          <cell r="G2201" t="str">
            <v>Walpole Fleet</v>
          </cell>
          <cell r="H2201" t="str">
            <v>120</v>
          </cell>
          <cell r="I2201" t="str">
            <v>BT</v>
          </cell>
          <cell r="J2201">
            <v>54438.58</v>
          </cell>
        </row>
        <row r="2202">
          <cell r="A2202" t="str">
            <v>CAP</v>
          </cell>
          <cell r="B2202" t="str">
            <v>Elliott Jr, James F</v>
          </cell>
          <cell r="C2202">
            <v>21445</v>
          </cell>
          <cell r="D2202" t="str">
            <v>21445</v>
          </cell>
          <cell r="E2202" t="str">
            <v>Walpole Fleet</v>
          </cell>
          <cell r="F2202" t="str">
            <v>Mat Mgmt-Trans</v>
          </cell>
          <cell r="G2202" t="str">
            <v>Walpole Fleet</v>
          </cell>
          <cell r="H2202" t="str">
            <v>120</v>
          </cell>
          <cell r="I2202" t="str">
            <v>CI</v>
          </cell>
          <cell r="L2202">
            <v>22641.119999999999</v>
          </cell>
        </row>
        <row r="2203">
          <cell r="A2203" t="str">
            <v>O&amp;M</v>
          </cell>
          <cell r="B2203" t="str">
            <v>Elliott Jr, James F</v>
          </cell>
          <cell r="C2203">
            <v>21445</v>
          </cell>
          <cell r="D2203" t="str">
            <v>21445</v>
          </cell>
          <cell r="E2203" t="str">
            <v>Walpole Fleet</v>
          </cell>
          <cell r="F2203" t="str">
            <v>Mat Mgmt-Trans</v>
          </cell>
          <cell r="G2203" t="str">
            <v>Walpole Fleet</v>
          </cell>
          <cell r="H2203" t="str">
            <v>120</v>
          </cell>
          <cell r="I2203" t="str">
            <v>IT</v>
          </cell>
          <cell r="J2203">
            <v>15788.73</v>
          </cell>
          <cell r="L2203">
            <v>33.770000000000003</v>
          </cell>
        </row>
        <row r="2204">
          <cell r="A2204" t="str">
            <v>O&amp;M</v>
          </cell>
          <cell r="B2204" t="str">
            <v>Elliott Jr, James F</v>
          </cell>
          <cell r="C2204">
            <v>21445</v>
          </cell>
          <cell r="D2204" t="str">
            <v>21445</v>
          </cell>
          <cell r="E2204" t="str">
            <v>Walpole Fleet</v>
          </cell>
          <cell r="F2204" t="str">
            <v>Mat Mgmt-Trans</v>
          </cell>
          <cell r="G2204" t="str">
            <v>Walpole Fleet</v>
          </cell>
          <cell r="H2204" t="str">
            <v>120</v>
          </cell>
          <cell r="I2204" t="str">
            <v>LT</v>
          </cell>
          <cell r="J2204">
            <v>160811.67000000001</v>
          </cell>
          <cell r="M2204">
            <v>275.2</v>
          </cell>
        </row>
        <row r="2205">
          <cell r="A2205" t="str">
            <v>O&amp;M</v>
          </cell>
          <cell r="B2205" t="str">
            <v>Elliott Jr, James F</v>
          </cell>
          <cell r="C2205">
            <v>21445</v>
          </cell>
          <cell r="D2205" t="str">
            <v>21445</v>
          </cell>
          <cell r="E2205" t="str">
            <v>Walpole Fleet</v>
          </cell>
          <cell r="F2205" t="str">
            <v>Mat Mgmt-Trans</v>
          </cell>
          <cell r="G2205" t="str">
            <v>Walpole Fleet</v>
          </cell>
          <cell r="H2205" t="str">
            <v>120</v>
          </cell>
          <cell r="I2205" t="str">
            <v>MT</v>
          </cell>
          <cell r="L2205">
            <v>376.25</v>
          </cell>
          <cell r="M2205">
            <v>799.67</v>
          </cell>
        </row>
        <row r="2206">
          <cell r="A2206" t="str">
            <v>O&amp;M</v>
          </cell>
          <cell r="B2206" t="str">
            <v>Elliott Jr, James F</v>
          </cell>
          <cell r="C2206">
            <v>21445</v>
          </cell>
          <cell r="D2206" t="str">
            <v>21445</v>
          </cell>
          <cell r="E2206" t="str">
            <v>Walpole Fleet</v>
          </cell>
          <cell r="F2206" t="str">
            <v>Mat Mgmt-Trans</v>
          </cell>
          <cell r="G2206" t="str">
            <v>Walpole Fleet</v>
          </cell>
          <cell r="H2206" t="str">
            <v>120</v>
          </cell>
          <cell r="I2206" t="str">
            <v>OT</v>
          </cell>
          <cell r="J2206">
            <v>198.09</v>
          </cell>
        </row>
        <row r="2207">
          <cell r="A2207" t="str">
            <v>O&amp;M</v>
          </cell>
          <cell r="B2207" t="str">
            <v>Elliott Jr, James F</v>
          </cell>
          <cell r="C2207">
            <v>21445</v>
          </cell>
          <cell r="D2207" t="str">
            <v>21445</v>
          </cell>
          <cell r="E2207" t="str">
            <v>Walpole Fleet</v>
          </cell>
          <cell r="F2207" t="str">
            <v>Mat Mgmt-Trans</v>
          </cell>
          <cell r="G2207" t="str">
            <v>Walpole Fleet</v>
          </cell>
          <cell r="H2207" t="str">
            <v>120</v>
          </cell>
          <cell r="I2207" t="str">
            <v>TT</v>
          </cell>
          <cell r="J2207">
            <v>35151.629999999997</v>
          </cell>
          <cell r="K2207">
            <v>128.69</v>
          </cell>
        </row>
        <row r="2208">
          <cell r="A2208" t="str">
            <v>O&amp;M</v>
          </cell>
          <cell r="B2208" t="str">
            <v>Anastasia, Donald</v>
          </cell>
          <cell r="C2208">
            <v>21450</v>
          </cell>
          <cell r="D2208" t="str">
            <v>21450</v>
          </cell>
          <cell r="E2208" t="str">
            <v>Walpole Facilities</v>
          </cell>
          <cell r="F2208" t="str">
            <v>CFO</v>
          </cell>
          <cell r="G2208" t="str">
            <v>Walpole Facilities</v>
          </cell>
          <cell r="H2208" t="str">
            <v>120</v>
          </cell>
          <cell r="I2208" t="str">
            <v>BT</v>
          </cell>
          <cell r="J2208">
            <v>38151.11</v>
          </cell>
          <cell r="K2208">
            <v>2276.8200000000002</v>
          </cell>
          <cell r="L2208">
            <v>1427.21</v>
          </cell>
        </row>
        <row r="2209">
          <cell r="A2209" t="str">
            <v>CAP</v>
          </cell>
          <cell r="B2209" t="str">
            <v>Anastasia, Donald</v>
          </cell>
          <cell r="C2209">
            <v>21450</v>
          </cell>
          <cell r="D2209" t="str">
            <v>21450</v>
          </cell>
          <cell r="E2209" t="str">
            <v>Walpole Facilities</v>
          </cell>
          <cell r="F2209" t="str">
            <v>CFO</v>
          </cell>
          <cell r="G2209" t="str">
            <v>Walpole Facilities</v>
          </cell>
          <cell r="H2209" t="str">
            <v>120</v>
          </cell>
          <cell r="I2209" t="str">
            <v>CI</v>
          </cell>
          <cell r="J2209">
            <v>12375</v>
          </cell>
          <cell r="K2209">
            <v>26790</v>
          </cell>
          <cell r="L2209">
            <v>206063.2</v>
          </cell>
        </row>
        <row r="2210">
          <cell r="A2210" t="str">
            <v>CAP</v>
          </cell>
          <cell r="B2210" t="str">
            <v>Anastasia, Donald</v>
          </cell>
          <cell r="C2210">
            <v>21450</v>
          </cell>
          <cell r="D2210" t="str">
            <v>21450</v>
          </cell>
          <cell r="E2210" t="str">
            <v>Walpole Facilities</v>
          </cell>
          <cell r="F2210" t="str">
            <v>CFO</v>
          </cell>
          <cell r="G2210" t="str">
            <v>Walpole Facilities</v>
          </cell>
          <cell r="H2210" t="str">
            <v>120</v>
          </cell>
          <cell r="I2210" t="str">
            <v>CM</v>
          </cell>
        </row>
        <row r="2211">
          <cell r="A2211" t="str">
            <v>CAP</v>
          </cell>
          <cell r="B2211" t="str">
            <v>Anastasia, Donald</v>
          </cell>
          <cell r="C2211">
            <v>21450</v>
          </cell>
          <cell r="D2211" t="str">
            <v>21450</v>
          </cell>
          <cell r="E2211" t="str">
            <v>Walpole Facilities</v>
          </cell>
          <cell r="F2211" t="str">
            <v>CFO</v>
          </cell>
          <cell r="G2211" t="str">
            <v>Walpole Facilities</v>
          </cell>
          <cell r="H2211" t="str">
            <v>120</v>
          </cell>
          <cell r="I2211" t="str">
            <v>CT</v>
          </cell>
          <cell r="L2211">
            <v>734.2</v>
          </cell>
        </row>
        <row r="2212">
          <cell r="A2212" t="str">
            <v>O&amp;M</v>
          </cell>
          <cell r="B2212" t="str">
            <v>Anastasia, Donald</v>
          </cell>
          <cell r="C2212">
            <v>21450</v>
          </cell>
          <cell r="D2212" t="str">
            <v>21450</v>
          </cell>
          <cell r="E2212" t="str">
            <v>Walpole Facilities</v>
          </cell>
          <cell r="F2212" t="str">
            <v>CFO</v>
          </cell>
          <cell r="G2212" t="str">
            <v>Walpole Facilities</v>
          </cell>
          <cell r="H2212" t="str">
            <v>120</v>
          </cell>
          <cell r="I2212" t="str">
            <v>IT</v>
          </cell>
          <cell r="J2212">
            <v>34047.32</v>
          </cell>
          <cell r="K2212">
            <v>5679.51</v>
          </cell>
          <cell r="L2212">
            <v>2710.94</v>
          </cell>
        </row>
        <row r="2213">
          <cell r="A2213" t="str">
            <v>O&amp;M</v>
          </cell>
          <cell r="B2213" t="str">
            <v>Anastasia, Donald</v>
          </cell>
          <cell r="C2213">
            <v>21450</v>
          </cell>
          <cell r="D2213" t="str">
            <v>21450</v>
          </cell>
          <cell r="E2213" t="str">
            <v>Walpole Facilities</v>
          </cell>
          <cell r="F2213" t="str">
            <v>CFO</v>
          </cell>
          <cell r="G2213" t="str">
            <v>Walpole Facilities</v>
          </cell>
          <cell r="H2213" t="str">
            <v>120</v>
          </cell>
          <cell r="I2213" t="str">
            <v>LT</v>
          </cell>
          <cell r="J2213">
            <v>109750.05</v>
          </cell>
          <cell r="K2213">
            <v>6558.21</v>
          </cell>
          <cell r="L2213">
            <v>4077.84</v>
          </cell>
        </row>
        <row r="2214">
          <cell r="A2214" t="str">
            <v>O&amp;M</v>
          </cell>
          <cell r="B2214" t="str">
            <v>Anastasia, Donald</v>
          </cell>
          <cell r="C2214">
            <v>21450</v>
          </cell>
          <cell r="D2214" t="str">
            <v>21450</v>
          </cell>
          <cell r="E2214" t="str">
            <v>Walpole Facilities</v>
          </cell>
          <cell r="F2214" t="str">
            <v>CFO</v>
          </cell>
          <cell r="G2214" t="str">
            <v>Walpole Facilities</v>
          </cell>
          <cell r="H2214" t="str">
            <v>120</v>
          </cell>
          <cell r="I2214" t="str">
            <v>MT</v>
          </cell>
          <cell r="K2214">
            <v>1377.49</v>
          </cell>
          <cell r="L2214">
            <v>3845.28</v>
          </cell>
          <cell r="M2214">
            <v>68628.479999999996</v>
          </cell>
        </row>
        <row r="2215">
          <cell r="A2215" t="str">
            <v>O&amp;M</v>
          </cell>
          <cell r="B2215" t="str">
            <v>Anastasia, Donald</v>
          </cell>
          <cell r="C2215">
            <v>21450</v>
          </cell>
          <cell r="D2215" t="str">
            <v>21450</v>
          </cell>
          <cell r="E2215" t="str">
            <v>Walpole Facilities</v>
          </cell>
          <cell r="F2215" t="str">
            <v>CFO</v>
          </cell>
          <cell r="G2215" t="str">
            <v>Walpole Facilities</v>
          </cell>
          <cell r="H2215" t="str">
            <v>120</v>
          </cell>
          <cell r="I2215" t="str">
            <v>OT</v>
          </cell>
          <cell r="J2215">
            <v>31506.94</v>
          </cell>
          <cell r="K2215">
            <v>12831.76</v>
          </cell>
          <cell r="L2215">
            <v>11582.97</v>
          </cell>
        </row>
        <row r="2216">
          <cell r="A2216" t="str">
            <v>O&amp;M</v>
          </cell>
          <cell r="B2216" t="str">
            <v>Anastasia, Donald</v>
          </cell>
          <cell r="C2216">
            <v>21450</v>
          </cell>
          <cell r="D2216" t="str">
            <v>21450</v>
          </cell>
          <cell r="E2216" t="str">
            <v>Walpole Facilities</v>
          </cell>
          <cell r="F2216" t="str">
            <v>CFO</v>
          </cell>
          <cell r="G2216" t="str">
            <v>Walpole Facilities</v>
          </cell>
          <cell r="H2216" t="str">
            <v>120</v>
          </cell>
          <cell r="I2216" t="str">
            <v>TT</v>
          </cell>
          <cell r="J2216">
            <v>17310.169999999998</v>
          </cell>
          <cell r="K2216">
            <v>690.33</v>
          </cell>
          <cell r="L2216">
            <v>532.16</v>
          </cell>
          <cell r="M2216">
            <v>599.09</v>
          </cell>
        </row>
        <row r="2217">
          <cell r="A2217" t="str">
            <v>O&amp;M</v>
          </cell>
          <cell r="B2217" t="str">
            <v>Rotty, Paul L</v>
          </cell>
          <cell r="C2217">
            <v>21455</v>
          </cell>
          <cell r="D2217" t="str">
            <v>21455</v>
          </cell>
          <cell r="E2217" t="str">
            <v>Walpole Warehouse and Distribution</v>
          </cell>
          <cell r="F2217" t="str">
            <v>Mat Mgmt-Trans</v>
          </cell>
          <cell r="G2217" t="str">
            <v>Walpole Warehouse and Distribution</v>
          </cell>
          <cell r="H2217" t="str">
            <v>120</v>
          </cell>
          <cell r="I2217" t="str">
            <v>BT</v>
          </cell>
          <cell r="J2217">
            <v>58513.73</v>
          </cell>
          <cell r="K2217">
            <v>1367.66</v>
          </cell>
          <cell r="M2217">
            <v>89972.07</v>
          </cell>
        </row>
        <row r="2218">
          <cell r="A2218" t="str">
            <v>O&amp;M</v>
          </cell>
          <cell r="B2218" t="str">
            <v>Rotty, Paul L</v>
          </cell>
          <cell r="C2218">
            <v>21455</v>
          </cell>
          <cell r="D2218" t="str">
            <v>21455</v>
          </cell>
          <cell r="E2218" t="str">
            <v>Walpole Warehouse and Distribution</v>
          </cell>
          <cell r="F2218" t="str">
            <v>Mat Mgmt-Trans</v>
          </cell>
          <cell r="G2218" t="str">
            <v>Walpole Warehouse and Distribution</v>
          </cell>
          <cell r="H2218" t="str">
            <v>120</v>
          </cell>
          <cell r="I2218" t="str">
            <v>IT</v>
          </cell>
          <cell r="J2218">
            <v>962.59</v>
          </cell>
          <cell r="K2218">
            <v>318.54000000000002</v>
          </cell>
          <cell r="L2218">
            <v>3268.75</v>
          </cell>
        </row>
        <row r="2219">
          <cell r="A2219" t="str">
            <v>O&amp;M</v>
          </cell>
          <cell r="B2219" t="str">
            <v>Rotty, Paul L</v>
          </cell>
          <cell r="C2219">
            <v>21455</v>
          </cell>
          <cell r="D2219" t="str">
            <v>21455</v>
          </cell>
          <cell r="E2219" t="str">
            <v>Walpole Warehouse and Distribution</v>
          </cell>
          <cell r="F2219" t="str">
            <v>Mat Mgmt-Trans</v>
          </cell>
          <cell r="G2219" t="str">
            <v>Walpole Warehouse and Distribution</v>
          </cell>
          <cell r="H2219" t="str">
            <v>120</v>
          </cell>
          <cell r="I2219" t="str">
            <v>LT</v>
          </cell>
          <cell r="J2219">
            <v>167102.39000000001</v>
          </cell>
          <cell r="K2219">
            <v>3900.73</v>
          </cell>
        </row>
        <row r="2220">
          <cell r="A2220" t="str">
            <v>O&amp;M</v>
          </cell>
          <cell r="B2220" t="str">
            <v>Rotty, Paul L</v>
          </cell>
          <cell r="C2220">
            <v>21455</v>
          </cell>
          <cell r="D2220" t="str">
            <v>21455</v>
          </cell>
          <cell r="E2220" t="str">
            <v>Walpole Warehouse and Distribution</v>
          </cell>
          <cell r="F2220" t="str">
            <v>Mat Mgmt-Trans</v>
          </cell>
          <cell r="G2220" t="str">
            <v>Walpole Warehouse and Distribution</v>
          </cell>
          <cell r="H2220" t="str">
            <v>120</v>
          </cell>
          <cell r="I2220" t="str">
            <v>MT</v>
          </cell>
          <cell r="J2220">
            <v>0</v>
          </cell>
          <cell r="K2220">
            <v>-21053.67</v>
          </cell>
          <cell r="L2220">
            <v>0</v>
          </cell>
        </row>
        <row r="2221">
          <cell r="A2221" t="str">
            <v>O&amp;M</v>
          </cell>
          <cell r="B2221" t="str">
            <v>Rotty, Paul L</v>
          </cell>
          <cell r="C2221">
            <v>21455</v>
          </cell>
          <cell r="D2221" t="str">
            <v>21455</v>
          </cell>
          <cell r="E2221" t="str">
            <v>Walpole Warehouse and Distribution</v>
          </cell>
          <cell r="F2221" t="str">
            <v>Mat Mgmt-Trans</v>
          </cell>
          <cell r="G2221" t="str">
            <v>Walpole Warehouse and Distribution</v>
          </cell>
          <cell r="H2221" t="str">
            <v>120</v>
          </cell>
          <cell r="I2221" t="str">
            <v>OT</v>
          </cell>
          <cell r="J2221">
            <v>11577.93</v>
          </cell>
          <cell r="K2221">
            <v>143.69</v>
          </cell>
          <cell r="M2221">
            <v>0</v>
          </cell>
        </row>
        <row r="2222">
          <cell r="A2222" t="str">
            <v>O&amp;M</v>
          </cell>
          <cell r="B2222" t="str">
            <v>Rotty, Paul L</v>
          </cell>
          <cell r="C2222">
            <v>21455</v>
          </cell>
          <cell r="D2222" t="str">
            <v>21455</v>
          </cell>
          <cell r="E2222" t="str">
            <v>Walpole Warehouse and Distribution</v>
          </cell>
          <cell r="F2222" t="str">
            <v>Mat Mgmt-Trans</v>
          </cell>
          <cell r="G2222" t="str">
            <v>Walpole Warehouse and Distribution</v>
          </cell>
          <cell r="H2222" t="str">
            <v>120</v>
          </cell>
          <cell r="I2222" t="str">
            <v>TT</v>
          </cell>
          <cell r="J2222">
            <v>11380.93</v>
          </cell>
          <cell r="K2222">
            <v>602.82000000000005</v>
          </cell>
        </row>
        <row r="2223">
          <cell r="A2223" t="str">
            <v>CAP</v>
          </cell>
          <cell r="B2223" t="str">
            <v>Anastasia, Donald</v>
          </cell>
          <cell r="C2223">
            <v>21456</v>
          </cell>
          <cell r="D2223" t="str">
            <v>21456</v>
          </cell>
          <cell r="E2223" t="str">
            <v>Facilities Substations</v>
          </cell>
          <cell r="F2223" t="str">
            <v>CFO</v>
          </cell>
          <cell r="G2223" t="str">
            <v>Facilities Substations</v>
          </cell>
          <cell r="H2223" t="str">
            <v>120</v>
          </cell>
          <cell r="I2223" t="str">
            <v>CI</v>
          </cell>
        </row>
        <row r="2224">
          <cell r="A2224" t="str">
            <v>O&amp;M</v>
          </cell>
          <cell r="B2224" t="str">
            <v>Anastasia, Donald</v>
          </cell>
          <cell r="C2224">
            <v>21456</v>
          </cell>
          <cell r="D2224" t="str">
            <v>21456</v>
          </cell>
          <cell r="E2224" t="str">
            <v>Facilities Substations</v>
          </cell>
          <cell r="F2224" t="str">
            <v>CFO</v>
          </cell>
          <cell r="G2224" t="str">
            <v>Facilities Substations</v>
          </cell>
          <cell r="H2224" t="str">
            <v>120</v>
          </cell>
          <cell r="I2224" t="str">
            <v>IT</v>
          </cell>
          <cell r="L2224">
            <v>3324.5</v>
          </cell>
        </row>
        <row r="2225">
          <cell r="A2225" t="str">
            <v>O&amp;M</v>
          </cell>
          <cell r="B2225" t="str">
            <v>Rotty, Paul L</v>
          </cell>
          <cell r="C2225">
            <v>21460</v>
          </cell>
          <cell r="D2225" t="str">
            <v>21460</v>
          </cell>
          <cell r="E2225" t="str">
            <v>Mass Ave Trucking Warehouse and Distribution</v>
          </cell>
          <cell r="F2225" t="str">
            <v>Mat Mgmt-Trans</v>
          </cell>
          <cell r="G2225" t="str">
            <v>Mass Ave Trucking Warehouse and Distribution</v>
          </cell>
          <cell r="H2225" t="str">
            <v>120</v>
          </cell>
          <cell r="I2225" t="str">
            <v>BT</v>
          </cell>
          <cell r="J2225">
            <v>221986.03</v>
          </cell>
          <cell r="K2225">
            <v>1207.5899999999999</v>
          </cell>
          <cell r="M2225">
            <v>4871.4799999999996</v>
          </cell>
        </row>
        <row r="2226">
          <cell r="A2226" t="str">
            <v>O&amp;M</v>
          </cell>
          <cell r="B2226" t="str">
            <v>Rotty, Paul L</v>
          </cell>
          <cell r="C2226">
            <v>21460</v>
          </cell>
          <cell r="D2226" t="str">
            <v>21460</v>
          </cell>
          <cell r="E2226" t="str">
            <v>Mass Ave Trucking Warehouse and Distribution</v>
          </cell>
          <cell r="F2226" t="str">
            <v>Mat Mgmt-Trans</v>
          </cell>
          <cell r="G2226" t="str">
            <v>Mass Ave Trucking Warehouse and Distribution</v>
          </cell>
          <cell r="H2226" t="str">
            <v>120</v>
          </cell>
          <cell r="I2226" t="str">
            <v>IT</v>
          </cell>
          <cell r="J2226">
            <v>4714.2299999999996</v>
          </cell>
          <cell r="K2226">
            <v>146.54</v>
          </cell>
          <cell r="L2226">
            <v>-1.7</v>
          </cell>
        </row>
        <row r="2227">
          <cell r="A2227" t="str">
            <v>O&amp;M</v>
          </cell>
          <cell r="B2227" t="str">
            <v>Rotty, Paul L</v>
          </cell>
          <cell r="C2227">
            <v>21460</v>
          </cell>
          <cell r="D2227" t="str">
            <v>21460</v>
          </cell>
          <cell r="E2227" t="str">
            <v>Mass Ave Trucking Warehouse and Distribution</v>
          </cell>
          <cell r="F2227" t="str">
            <v>Mat Mgmt-Trans</v>
          </cell>
          <cell r="G2227" t="str">
            <v>Mass Ave Trucking Warehouse and Distribution</v>
          </cell>
          <cell r="H2227" t="str">
            <v>120</v>
          </cell>
          <cell r="I2227" t="str">
            <v>LT</v>
          </cell>
          <cell r="J2227">
            <v>606826.34</v>
          </cell>
          <cell r="K2227">
            <v>3686.73</v>
          </cell>
        </row>
        <row r="2228">
          <cell r="A2228" t="str">
            <v>O&amp;M</v>
          </cell>
          <cell r="B2228" t="str">
            <v>Rotty, Paul L</v>
          </cell>
          <cell r="C2228">
            <v>21460</v>
          </cell>
          <cell r="D2228" t="str">
            <v>21460</v>
          </cell>
          <cell r="E2228" t="str">
            <v>Mass Ave Trucking Warehouse and Distribution</v>
          </cell>
          <cell r="F2228" t="str">
            <v>Mat Mgmt-Trans</v>
          </cell>
          <cell r="G2228" t="str">
            <v>Mass Ave Trucking Warehouse and Distribution</v>
          </cell>
          <cell r="H2228" t="str">
            <v>120</v>
          </cell>
          <cell r="I2228" t="str">
            <v>MT</v>
          </cell>
          <cell r="J2228">
            <v>-440.52</v>
          </cell>
          <cell r="K2228">
            <v>745.27</v>
          </cell>
          <cell r="L2228">
            <v>2162.86</v>
          </cell>
          <cell r="M2228">
            <v>2700.15</v>
          </cell>
        </row>
        <row r="2229">
          <cell r="A2229" t="str">
            <v>O&amp;M</v>
          </cell>
          <cell r="B2229" t="str">
            <v>Rotty, Paul L</v>
          </cell>
          <cell r="C2229">
            <v>21460</v>
          </cell>
          <cell r="D2229" t="str">
            <v>21460</v>
          </cell>
          <cell r="E2229" t="str">
            <v>Mass Ave Trucking Warehouse and Distribution</v>
          </cell>
          <cell r="F2229" t="str">
            <v>Mat Mgmt-Trans</v>
          </cell>
          <cell r="G2229" t="str">
            <v>Mass Ave Trucking Warehouse and Distribution</v>
          </cell>
          <cell r="H2229" t="str">
            <v>120</v>
          </cell>
          <cell r="I2229" t="str">
            <v>OT</v>
          </cell>
          <cell r="J2229">
            <v>10421.83</v>
          </cell>
          <cell r="K2229">
            <v>115</v>
          </cell>
          <cell r="L2229">
            <v>30</v>
          </cell>
        </row>
        <row r="2230">
          <cell r="A2230" t="str">
            <v>O&amp;M</v>
          </cell>
          <cell r="B2230" t="str">
            <v>Rotty, Paul L</v>
          </cell>
          <cell r="C2230">
            <v>21460</v>
          </cell>
          <cell r="D2230" t="str">
            <v>21460</v>
          </cell>
          <cell r="E2230" t="str">
            <v>Mass Ave Trucking Warehouse and Distribution</v>
          </cell>
          <cell r="F2230" t="str">
            <v>Mat Mgmt-Trans</v>
          </cell>
          <cell r="G2230" t="str">
            <v>Mass Ave Trucking Warehouse and Distribution</v>
          </cell>
          <cell r="H2230" t="str">
            <v>120</v>
          </cell>
          <cell r="I2230" t="str">
            <v>TT</v>
          </cell>
          <cell r="J2230">
            <v>98076.34</v>
          </cell>
          <cell r="K2230">
            <v>1867.07</v>
          </cell>
        </row>
        <row r="2231">
          <cell r="A2231" t="str">
            <v>O&amp;M</v>
          </cell>
          <cell r="B2231" t="str">
            <v>Elliott Jr, James F</v>
          </cell>
          <cell r="C2231">
            <v>21465</v>
          </cell>
          <cell r="D2231" t="str">
            <v>21465</v>
          </cell>
          <cell r="E2231" t="str">
            <v>Fleet Services Admin</v>
          </cell>
          <cell r="F2231" t="str">
            <v>Mat Mgmt-Trans</v>
          </cell>
          <cell r="G2231" t="str">
            <v>Fleet Services Admin</v>
          </cell>
          <cell r="H2231" t="str">
            <v>120</v>
          </cell>
          <cell r="I2231" t="str">
            <v>BT</v>
          </cell>
          <cell r="J2231">
            <v>22403.89</v>
          </cell>
        </row>
        <row r="2232">
          <cell r="A2232" t="str">
            <v>O&amp;M</v>
          </cell>
          <cell r="B2232" t="str">
            <v>Elliott Jr, James F</v>
          </cell>
          <cell r="C2232">
            <v>21465</v>
          </cell>
          <cell r="D2232" t="str">
            <v>21465</v>
          </cell>
          <cell r="E2232" t="str">
            <v>Fleet Services Admin</v>
          </cell>
          <cell r="F2232" t="str">
            <v>Mat Mgmt-Trans</v>
          </cell>
          <cell r="G2232" t="str">
            <v>Fleet Services Admin</v>
          </cell>
          <cell r="H2232" t="str">
            <v>120</v>
          </cell>
          <cell r="I2232" t="str">
            <v>IT</v>
          </cell>
          <cell r="J2232">
            <v>2603.61</v>
          </cell>
          <cell r="K2232">
            <v>16806</v>
          </cell>
        </row>
        <row r="2233">
          <cell r="A2233" t="str">
            <v>O&amp;M</v>
          </cell>
          <cell r="B2233" t="str">
            <v>Elliott Jr, James F</v>
          </cell>
          <cell r="C2233">
            <v>21465</v>
          </cell>
          <cell r="D2233" t="str">
            <v>21465</v>
          </cell>
          <cell r="E2233" t="str">
            <v>Fleet Services Admin</v>
          </cell>
          <cell r="F2233" t="str">
            <v>Mat Mgmt-Trans</v>
          </cell>
          <cell r="G2233" t="str">
            <v>Fleet Services Admin</v>
          </cell>
          <cell r="H2233" t="str">
            <v>120</v>
          </cell>
          <cell r="I2233" t="str">
            <v>LT</v>
          </cell>
          <cell r="J2233">
            <v>64076.82</v>
          </cell>
          <cell r="L2233">
            <v>333.94</v>
          </cell>
          <cell r="M2233">
            <v>164.76</v>
          </cell>
        </row>
        <row r="2234">
          <cell r="A2234" t="str">
            <v>O&amp;M</v>
          </cell>
          <cell r="B2234" t="str">
            <v>Elliott Jr, James F</v>
          </cell>
          <cell r="C2234">
            <v>21465</v>
          </cell>
          <cell r="D2234" t="str">
            <v>21465</v>
          </cell>
          <cell r="E2234" t="str">
            <v>Fleet Services Admin</v>
          </cell>
          <cell r="F2234" t="str">
            <v>Mat Mgmt-Trans</v>
          </cell>
          <cell r="G2234" t="str">
            <v>Fleet Services Admin</v>
          </cell>
          <cell r="H2234" t="str">
            <v>120</v>
          </cell>
          <cell r="I2234" t="str">
            <v>MT</v>
          </cell>
          <cell r="J2234">
            <v>384</v>
          </cell>
          <cell r="M2234">
            <v>504</v>
          </cell>
        </row>
        <row r="2235">
          <cell r="A2235" t="str">
            <v>O&amp;M</v>
          </cell>
          <cell r="B2235" t="str">
            <v>Elliott Jr, James F</v>
          </cell>
          <cell r="C2235">
            <v>21465</v>
          </cell>
          <cell r="D2235" t="str">
            <v>21465</v>
          </cell>
          <cell r="E2235" t="str">
            <v>Fleet Services Admin</v>
          </cell>
          <cell r="F2235" t="str">
            <v>Mat Mgmt-Trans</v>
          </cell>
          <cell r="G2235" t="str">
            <v>Fleet Services Admin</v>
          </cell>
          <cell r="H2235" t="str">
            <v>120</v>
          </cell>
          <cell r="I2235" t="str">
            <v>OT</v>
          </cell>
          <cell r="J2235">
            <v>5643.74</v>
          </cell>
          <cell r="K2235">
            <v>261606.55</v>
          </cell>
          <cell r="L2235">
            <v>91493.7</v>
          </cell>
          <cell r="M2235">
            <v>184.21</v>
          </cell>
        </row>
        <row r="2236">
          <cell r="A2236" t="str">
            <v>O&amp;M</v>
          </cell>
          <cell r="B2236" t="str">
            <v>Elliott Jr, James F</v>
          </cell>
          <cell r="C2236">
            <v>21465</v>
          </cell>
          <cell r="D2236" t="str">
            <v>21465</v>
          </cell>
          <cell r="E2236" t="str">
            <v>Fleet Services Admin</v>
          </cell>
          <cell r="F2236" t="str">
            <v>Mat Mgmt-Trans</v>
          </cell>
          <cell r="G2236" t="str">
            <v>Fleet Services Admin</v>
          </cell>
          <cell r="H2236" t="str">
            <v>120</v>
          </cell>
          <cell r="I2236" t="str">
            <v>TT</v>
          </cell>
          <cell r="J2236">
            <v>9335.52</v>
          </cell>
          <cell r="K2236">
            <v>0</v>
          </cell>
          <cell r="M2236">
            <v>677.04</v>
          </cell>
        </row>
        <row r="2237">
          <cell r="A2237" t="str">
            <v>O&amp;M</v>
          </cell>
          <cell r="B2237" t="str">
            <v>Elliott Jr, James F</v>
          </cell>
          <cell r="C2237">
            <v>21470</v>
          </cell>
          <cell r="D2237" t="str">
            <v>21470</v>
          </cell>
          <cell r="E2237" t="str">
            <v>Mass Ave Fleet</v>
          </cell>
          <cell r="F2237" t="str">
            <v>Mat Mgmt-Trans</v>
          </cell>
          <cell r="G2237" t="str">
            <v>Mass Ave Fleet</v>
          </cell>
          <cell r="H2237" t="str">
            <v>120</v>
          </cell>
          <cell r="I2237" t="str">
            <v>BT</v>
          </cell>
          <cell r="J2237">
            <v>616801.5</v>
          </cell>
          <cell r="K2237">
            <v>16201.43</v>
          </cell>
          <cell r="L2237">
            <v>1095.4000000000001</v>
          </cell>
          <cell r="M2237">
            <v>9918.32</v>
          </cell>
        </row>
        <row r="2238">
          <cell r="A2238" t="str">
            <v>CAP</v>
          </cell>
          <cell r="B2238" t="str">
            <v>Elliott Jr, James F</v>
          </cell>
          <cell r="C2238">
            <v>21470</v>
          </cell>
          <cell r="D2238" t="str">
            <v>21470</v>
          </cell>
          <cell r="E2238" t="str">
            <v>Mass Ave Fleet</v>
          </cell>
          <cell r="F2238" t="str">
            <v>Mat Mgmt-Trans</v>
          </cell>
          <cell r="G2238" t="str">
            <v>Mass Ave Fleet</v>
          </cell>
          <cell r="H2238" t="str">
            <v>120</v>
          </cell>
          <cell r="I2238" t="str">
            <v>CI</v>
          </cell>
          <cell r="L2238">
            <v>22641.119999999999</v>
          </cell>
        </row>
        <row r="2239">
          <cell r="A2239" t="str">
            <v>O&amp;M</v>
          </cell>
          <cell r="B2239" t="str">
            <v>Elliott Jr, James F</v>
          </cell>
          <cell r="C2239">
            <v>21470</v>
          </cell>
          <cell r="D2239" t="str">
            <v>21470</v>
          </cell>
          <cell r="E2239" t="str">
            <v>Mass Ave Fleet</v>
          </cell>
          <cell r="F2239" t="str">
            <v>Mat Mgmt-Trans</v>
          </cell>
          <cell r="G2239" t="str">
            <v>Mass Ave Fleet</v>
          </cell>
          <cell r="H2239" t="str">
            <v>120</v>
          </cell>
          <cell r="I2239" t="str">
            <v>IT</v>
          </cell>
          <cell r="J2239">
            <v>1866112.74</v>
          </cell>
          <cell r="K2239">
            <v>99610.47</v>
          </cell>
          <cell r="L2239">
            <v>5711.04</v>
          </cell>
        </row>
        <row r="2240">
          <cell r="A2240" t="str">
            <v>O&amp;M</v>
          </cell>
          <cell r="B2240" t="str">
            <v>Elliott Jr, James F</v>
          </cell>
          <cell r="C2240">
            <v>21470</v>
          </cell>
          <cell r="D2240" t="str">
            <v>21470</v>
          </cell>
          <cell r="E2240" t="str">
            <v>Mass Ave Fleet</v>
          </cell>
          <cell r="F2240" t="str">
            <v>Mat Mgmt-Trans</v>
          </cell>
          <cell r="G2240" t="str">
            <v>Mass Ave Fleet</v>
          </cell>
          <cell r="H2240" t="str">
            <v>120</v>
          </cell>
          <cell r="I2240" t="str">
            <v>LT</v>
          </cell>
          <cell r="J2240">
            <v>1769800.02</v>
          </cell>
          <cell r="K2240">
            <v>46666.9</v>
          </cell>
          <cell r="L2240">
            <v>3020.07</v>
          </cell>
          <cell r="M2240">
            <v>0</v>
          </cell>
        </row>
        <row r="2241">
          <cell r="A2241" t="str">
            <v>O&amp;M</v>
          </cell>
          <cell r="B2241" t="str">
            <v>Elliott Jr, James F</v>
          </cell>
          <cell r="C2241">
            <v>21470</v>
          </cell>
          <cell r="D2241" t="str">
            <v>21470</v>
          </cell>
          <cell r="E2241" t="str">
            <v>Mass Ave Fleet</v>
          </cell>
          <cell r="F2241" t="str">
            <v>Mat Mgmt-Trans</v>
          </cell>
          <cell r="G2241" t="str">
            <v>Mass Ave Fleet</v>
          </cell>
          <cell r="H2241" t="str">
            <v>120</v>
          </cell>
          <cell r="I2241" t="str">
            <v>MT</v>
          </cell>
          <cell r="J2241">
            <v>3452.54</v>
          </cell>
          <cell r="K2241">
            <v>10847.24</v>
          </cell>
          <cell r="L2241">
            <v>7039.37</v>
          </cell>
          <cell r="M2241">
            <v>271.25</v>
          </cell>
        </row>
        <row r="2242">
          <cell r="A2242" t="str">
            <v>O&amp;M</v>
          </cell>
          <cell r="B2242" t="str">
            <v>Elliott Jr, James F</v>
          </cell>
          <cell r="C2242">
            <v>21470</v>
          </cell>
          <cell r="D2242" t="str">
            <v>21470</v>
          </cell>
          <cell r="E2242" t="str">
            <v>Mass Ave Fleet</v>
          </cell>
          <cell r="F2242" t="str">
            <v>Mat Mgmt-Trans</v>
          </cell>
          <cell r="G2242" t="str">
            <v>Mass Ave Fleet</v>
          </cell>
          <cell r="H2242" t="str">
            <v>120</v>
          </cell>
          <cell r="I2242" t="str">
            <v>OT</v>
          </cell>
          <cell r="J2242">
            <v>198536.72</v>
          </cell>
          <cell r="K2242">
            <v>35751.699999999997</v>
          </cell>
          <cell r="L2242">
            <v>24347.66</v>
          </cell>
        </row>
        <row r="2243">
          <cell r="A2243" t="str">
            <v>O&amp;M</v>
          </cell>
          <cell r="B2243" t="str">
            <v>Elliott Jr, James F</v>
          </cell>
          <cell r="C2243">
            <v>21470</v>
          </cell>
          <cell r="D2243" t="str">
            <v>21470</v>
          </cell>
          <cell r="E2243" t="str">
            <v>Mass Ave Fleet</v>
          </cell>
          <cell r="F2243" t="str">
            <v>Mat Mgmt-Trans</v>
          </cell>
          <cell r="G2243" t="str">
            <v>Mass Ave Fleet</v>
          </cell>
          <cell r="H2243" t="str">
            <v>120</v>
          </cell>
          <cell r="I2243" t="str">
            <v>TT</v>
          </cell>
          <cell r="J2243">
            <v>503855.13</v>
          </cell>
          <cell r="K2243">
            <v>2398.0100000000002</v>
          </cell>
          <cell r="L2243">
            <v>29.34</v>
          </cell>
        </row>
        <row r="2244">
          <cell r="A2244" t="str">
            <v>O&amp;M</v>
          </cell>
          <cell r="B2244" t="str">
            <v>Anastasia, Donald</v>
          </cell>
          <cell r="C2244">
            <v>21475</v>
          </cell>
          <cell r="D2244" t="str">
            <v>21475</v>
          </cell>
          <cell r="E2244" t="str">
            <v>Mass Ave Facilities</v>
          </cell>
          <cell r="F2244" t="str">
            <v>CFO</v>
          </cell>
          <cell r="G2244" t="str">
            <v>Mass Ave Facilities</v>
          </cell>
          <cell r="H2244" t="str">
            <v>120</v>
          </cell>
          <cell r="I2244" t="str">
            <v>BT</v>
          </cell>
          <cell r="J2244">
            <v>199057.12</v>
          </cell>
          <cell r="K2244">
            <v>4844.97</v>
          </cell>
          <cell r="L2244">
            <v>8415.27</v>
          </cell>
        </row>
        <row r="2245">
          <cell r="A2245" t="str">
            <v>CAP</v>
          </cell>
          <cell r="B2245" t="str">
            <v>Anastasia, Donald</v>
          </cell>
          <cell r="C2245">
            <v>21475</v>
          </cell>
          <cell r="D2245" t="str">
            <v>21475</v>
          </cell>
          <cell r="E2245" t="str">
            <v>Mass Ave Facilities</v>
          </cell>
          <cell r="F2245" t="str">
            <v>CFO</v>
          </cell>
          <cell r="G2245" t="str">
            <v>Mass Ave Facilities</v>
          </cell>
          <cell r="H2245" t="str">
            <v>120</v>
          </cell>
          <cell r="I2245" t="str">
            <v>CB</v>
          </cell>
          <cell r="L2245">
            <v>105.67</v>
          </cell>
        </row>
        <row r="2246">
          <cell r="A2246" t="str">
            <v>CAP</v>
          </cell>
          <cell r="B2246" t="str">
            <v>Anastasia, Donald</v>
          </cell>
          <cell r="C2246">
            <v>21475</v>
          </cell>
          <cell r="D2246" t="str">
            <v>21475</v>
          </cell>
          <cell r="E2246" t="str">
            <v>Mass Ave Facilities</v>
          </cell>
          <cell r="F2246" t="str">
            <v>CFO</v>
          </cell>
          <cell r="G2246" t="str">
            <v>Mass Ave Facilities</v>
          </cell>
          <cell r="H2246" t="str">
            <v>120</v>
          </cell>
          <cell r="I2246" t="str">
            <v>CI</v>
          </cell>
          <cell r="J2246">
            <v>269722.57</v>
          </cell>
          <cell r="K2246">
            <v>2300813.73</v>
          </cell>
          <cell r="L2246">
            <v>1431517.29</v>
          </cell>
        </row>
        <row r="2247">
          <cell r="A2247" t="str">
            <v>CAP</v>
          </cell>
          <cell r="B2247" t="str">
            <v>Anastasia, Donald</v>
          </cell>
          <cell r="C2247">
            <v>21475</v>
          </cell>
          <cell r="D2247" t="str">
            <v>21475</v>
          </cell>
          <cell r="E2247" t="str">
            <v>Mass Ave Facilities</v>
          </cell>
          <cell r="F2247" t="str">
            <v>CFO</v>
          </cell>
          <cell r="G2247" t="str">
            <v>Mass Ave Facilities</v>
          </cell>
          <cell r="H2247" t="str">
            <v>120</v>
          </cell>
          <cell r="I2247" t="str">
            <v>CL</v>
          </cell>
          <cell r="L2247">
            <v>240.16</v>
          </cell>
        </row>
        <row r="2248">
          <cell r="A2248" t="str">
            <v>CAP</v>
          </cell>
          <cell r="B2248" t="str">
            <v>Anastasia, Donald</v>
          </cell>
          <cell r="C2248">
            <v>21475</v>
          </cell>
          <cell r="D2248" t="str">
            <v>21475</v>
          </cell>
          <cell r="E2248" t="str">
            <v>Mass Ave Facilities</v>
          </cell>
          <cell r="F2248" t="str">
            <v>CFO</v>
          </cell>
          <cell r="G2248" t="str">
            <v>Mass Ave Facilities</v>
          </cell>
          <cell r="H2248" t="str">
            <v>120</v>
          </cell>
          <cell r="I2248" t="str">
            <v>CM</v>
          </cell>
          <cell r="K2248">
            <v>6177.25</v>
          </cell>
          <cell r="L2248">
            <v>17399.21</v>
          </cell>
        </row>
        <row r="2249">
          <cell r="A2249" t="str">
            <v>CAP</v>
          </cell>
          <cell r="B2249" t="str">
            <v>Anastasia, Donald</v>
          </cell>
          <cell r="C2249">
            <v>21475</v>
          </cell>
          <cell r="D2249" t="str">
            <v>21475</v>
          </cell>
          <cell r="E2249" t="str">
            <v>Mass Ave Facilities</v>
          </cell>
          <cell r="F2249" t="str">
            <v>CFO</v>
          </cell>
          <cell r="G2249" t="str">
            <v>Mass Ave Facilities</v>
          </cell>
          <cell r="H2249" t="str">
            <v>120</v>
          </cell>
          <cell r="I2249" t="str">
            <v>CO</v>
          </cell>
          <cell r="L2249">
            <v>-10099</v>
          </cell>
        </row>
        <row r="2250">
          <cell r="A2250" t="str">
            <v>CAP</v>
          </cell>
          <cell r="B2250" t="str">
            <v>Anastasia, Donald</v>
          </cell>
          <cell r="C2250">
            <v>21475</v>
          </cell>
          <cell r="D2250" t="str">
            <v>21475</v>
          </cell>
          <cell r="E2250" t="str">
            <v>Mass Ave Facilities</v>
          </cell>
          <cell r="F2250" t="str">
            <v>CFO</v>
          </cell>
          <cell r="G2250" t="str">
            <v>Mass Ave Facilities</v>
          </cell>
          <cell r="H2250" t="str">
            <v>120</v>
          </cell>
          <cell r="I2250" t="str">
            <v>CT</v>
          </cell>
          <cell r="K2250">
            <v>261</v>
          </cell>
        </row>
        <row r="2251">
          <cell r="A2251" t="str">
            <v>O&amp;M</v>
          </cell>
          <cell r="B2251" t="str">
            <v>Anastasia, Donald</v>
          </cell>
          <cell r="C2251">
            <v>21475</v>
          </cell>
          <cell r="D2251" t="str">
            <v>21475</v>
          </cell>
          <cell r="E2251" t="str">
            <v>Mass Ave Facilities</v>
          </cell>
          <cell r="F2251" t="str">
            <v>CFO</v>
          </cell>
          <cell r="G2251" t="str">
            <v>Mass Ave Facilities</v>
          </cell>
          <cell r="H2251" t="str">
            <v>120</v>
          </cell>
          <cell r="I2251" t="str">
            <v>IT</v>
          </cell>
          <cell r="J2251">
            <v>666571.24</v>
          </cell>
          <cell r="K2251">
            <v>100463.38</v>
          </cell>
          <cell r="L2251">
            <v>15025.01</v>
          </cell>
        </row>
        <row r="2252">
          <cell r="A2252" t="str">
            <v>O&amp;M</v>
          </cell>
          <cell r="B2252" t="str">
            <v>Anastasia, Donald</v>
          </cell>
          <cell r="C2252">
            <v>21475</v>
          </cell>
          <cell r="D2252" t="str">
            <v>21475</v>
          </cell>
          <cell r="E2252" t="str">
            <v>Mass Ave Facilities</v>
          </cell>
          <cell r="F2252" t="str">
            <v>CFO</v>
          </cell>
          <cell r="G2252" t="str">
            <v>Mass Ave Facilities</v>
          </cell>
          <cell r="H2252" t="str">
            <v>120</v>
          </cell>
          <cell r="I2252" t="str">
            <v>LT</v>
          </cell>
          <cell r="J2252">
            <v>551812.89</v>
          </cell>
          <cell r="K2252">
            <v>13890.57</v>
          </cell>
          <cell r="L2252">
            <v>12836.81</v>
          </cell>
        </row>
        <row r="2253">
          <cell r="A2253" t="str">
            <v>O&amp;M</v>
          </cell>
          <cell r="B2253" t="str">
            <v>Anastasia, Donald</v>
          </cell>
          <cell r="C2253">
            <v>21475</v>
          </cell>
          <cell r="D2253" t="str">
            <v>21475</v>
          </cell>
          <cell r="E2253" t="str">
            <v>Mass Ave Facilities</v>
          </cell>
          <cell r="F2253" t="str">
            <v>CFO</v>
          </cell>
          <cell r="G2253" t="str">
            <v>Mass Ave Facilities</v>
          </cell>
          <cell r="H2253" t="str">
            <v>120</v>
          </cell>
          <cell r="I2253" t="str">
            <v>MT</v>
          </cell>
          <cell r="J2253">
            <v>53548</v>
          </cell>
          <cell r="K2253">
            <v>32695.56</v>
          </cell>
          <cell r="L2253">
            <v>29614.93</v>
          </cell>
          <cell r="M2253">
            <v>378382.74</v>
          </cell>
        </row>
        <row r="2254">
          <cell r="A2254" t="str">
            <v>O&amp;M</v>
          </cell>
          <cell r="B2254" t="str">
            <v>Anastasia, Donald</v>
          </cell>
          <cell r="C2254">
            <v>21475</v>
          </cell>
          <cell r="D2254" t="str">
            <v>21475</v>
          </cell>
          <cell r="E2254" t="str">
            <v>Mass Ave Facilities</v>
          </cell>
          <cell r="F2254" t="str">
            <v>CFO</v>
          </cell>
          <cell r="G2254" t="str">
            <v>Mass Ave Facilities</v>
          </cell>
          <cell r="H2254" t="str">
            <v>120</v>
          </cell>
          <cell r="I2254" t="str">
            <v>OT</v>
          </cell>
          <cell r="J2254">
            <v>172910.62</v>
          </cell>
          <cell r="K2254">
            <v>102713.08</v>
          </cell>
          <cell r="L2254">
            <v>146671.53</v>
          </cell>
        </row>
        <row r="2255">
          <cell r="A2255" t="str">
            <v>O&amp;M</v>
          </cell>
          <cell r="B2255" t="str">
            <v>Anastasia, Donald</v>
          </cell>
          <cell r="C2255">
            <v>21475</v>
          </cell>
          <cell r="D2255" t="str">
            <v>21475</v>
          </cell>
          <cell r="E2255" t="str">
            <v>Mass Ave Facilities</v>
          </cell>
          <cell r="F2255" t="str">
            <v>CFO</v>
          </cell>
          <cell r="G2255" t="str">
            <v>Mass Ave Facilities</v>
          </cell>
          <cell r="H2255" t="str">
            <v>120</v>
          </cell>
          <cell r="I2255" t="str">
            <v>TT</v>
          </cell>
          <cell r="J2255">
            <v>167216.59</v>
          </cell>
          <cell r="K2255">
            <v>15786.36</v>
          </cell>
          <cell r="L2255">
            <v>10690.63</v>
          </cell>
          <cell r="M2255">
            <v>10.7</v>
          </cell>
        </row>
        <row r="2256">
          <cell r="A2256" t="str">
            <v>O&amp;M</v>
          </cell>
          <cell r="B2256" t="str">
            <v>Rotty, Paul L</v>
          </cell>
          <cell r="C2256">
            <v>21480</v>
          </cell>
          <cell r="D2256" t="str">
            <v>21480</v>
          </cell>
          <cell r="E2256" t="str">
            <v>Mass Ave Warehouse and Distribution</v>
          </cell>
          <cell r="F2256" t="str">
            <v>Mat Mgmt-Trans</v>
          </cell>
          <cell r="G2256" t="str">
            <v>Mass Ave Warehouse and Distribution</v>
          </cell>
          <cell r="H2256" t="str">
            <v>120</v>
          </cell>
          <cell r="I2256" t="str">
            <v>BT</v>
          </cell>
          <cell r="J2256">
            <v>349909.73</v>
          </cell>
          <cell r="K2256">
            <v>10978.64</v>
          </cell>
          <cell r="L2256">
            <v>984</v>
          </cell>
          <cell r="M2256">
            <v>851880.34</v>
          </cell>
        </row>
        <row r="2257">
          <cell r="A2257" t="str">
            <v>CAP</v>
          </cell>
          <cell r="B2257" t="str">
            <v>Rotty, Paul L</v>
          </cell>
          <cell r="C2257">
            <v>21480</v>
          </cell>
          <cell r="D2257" t="str">
            <v>21480</v>
          </cell>
          <cell r="E2257" t="str">
            <v>Mass Ave Warehouse and Distribution</v>
          </cell>
          <cell r="F2257" t="str">
            <v>Mat Mgmt-Trans</v>
          </cell>
          <cell r="G2257" t="str">
            <v>Mass Ave Warehouse and Distribution</v>
          </cell>
          <cell r="H2257" t="str">
            <v>120</v>
          </cell>
          <cell r="I2257" t="str">
            <v>CI</v>
          </cell>
          <cell r="J2257">
            <v>16575.330000000002</v>
          </cell>
          <cell r="K2257">
            <v>0</v>
          </cell>
        </row>
        <row r="2258">
          <cell r="A2258" t="str">
            <v>O&amp;M</v>
          </cell>
          <cell r="B2258" t="str">
            <v>Rotty, Paul L</v>
          </cell>
          <cell r="C2258">
            <v>21480</v>
          </cell>
          <cell r="D2258" t="str">
            <v>21480</v>
          </cell>
          <cell r="E2258" t="str">
            <v>Mass Ave Warehouse and Distribution</v>
          </cell>
          <cell r="F2258" t="str">
            <v>Mat Mgmt-Trans</v>
          </cell>
          <cell r="G2258" t="str">
            <v>Mass Ave Warehouse and Distribution</v>
          </cell>
          <cell r="H2258" t="str">
            <v>120</v>
          </cell>
          <cell r="I2258" t="str">
            <v>IT</v>
          </cell>
          <cell r="J2258">
            <v>18511.84</v>
          </cell>
          <cell r="K2258">
            <v>17643.87</v>
          </cell>
          <cell r="L2258">
            <v>20505.349999999999</v>
          </cell>
        </row>
        <row r="2259">
          <cell r="A2259" t="str">
            <v>O&amp;M</v>
          </cell>
          <cell r="B2259" t="str">
            <v>Rotty, Paul L</v>
          </cell>
          <cell r="C2259">
            <v>21480</v>
          </cell>
          <cell r="D2259" t="str">
            <v>21480</v>
          </cell>
          <cell r="E2259" t="str">
            <v>Mass Ave Warehouse and Distribution</v>
          </cell>
          <cell r="F2259" t="str">
            <v>Mat Mgmt-Trans</v>
          </cell>
          <cell r="G2259" t="str">
            <v>Mass Ave Warehouse and Distribution</v>
          </cell>
          <cell r="H2259" t="str">
            <v>120</v>
          </cell>
          <cell r="I2259" t="str">
            <v>LT</v>
          </cell>
          <cell r="J2259">
            <v>995006.66</v>
          </cell>
          <cell r="K2259">
            <v>38371.72</v>
          </cell>
          <cell r="L2259">
            <v>14046.87</v>
          </cell>
        </row>
        <row r="2260">
          <cell r="A2260" t="str">
            <v>O&amp;M</v>
          </cell>
          <cell r="B2260" t="str">
            <v>Rotty, Paul L</v>
          </cell>
          <cell r="C2260">
            <v>21480</v>
          </cell>
          <cell r="D2260" t="str">
            <v>21480</v>
          </cell>
          <cell r="E2260" t="str">
            <v>Mass Ave Warehouse and Distribution</v>
          </cell>
          <cell r="F2260" t="str">
            <v>Mat Mgmt-Trans</v>
          </cell>
          <cell r="G2260" t="str">
            <v>Mass Ave Warehouse and Distribution</v>
          </cell>
          <cell r="H2260" t="str">
            <v>120</v>
          </cell>
          <cell r="I2260" t="str">
            <v>MT</v>
          </cell>
          <cell r="J2260">
            <v>4562.32</v>
          </cell>
          <cell r="K2260">
            <v>-90456.25</v>
          </cell>
          <cell r="L2260">
            <v>6245.52</v>
          </cell>
          <cell r="M2260">
            <v>371.56</v>
          </cell>
        </row>
        <row r="2261">
          <cell r="A2261" t="str">
            <v>O&amp;M</v>
          </cell>
          <cell r="B2261" t="str">
            <v>Rotty, Paul L</v>
          </cell>
          <cell r="C2261">
            <v>21480</v>
          </cell>
          <cell r="D2261" t="str">
            <v>21480</v>
          </cell>
          <cell r="E2261" t="str">
            <v>Mass Ave Warehouse and Distribution</v>
          </cell>
          <cell r="F2261" t="str">
            <v>Mat Mgmt-Trans</v>
          </cell>
          <cell r="G2261" t="str">
            <v>Mass Ave Warehouse and Distribution</v>
          </cell>
          <cell r="H2261" t="str">
            <v>120</v>
          </cell>
          <cell r="I2261" t="str">
            <v>OT</v>
          </cell>
          <cell r="J2261">
            <v>7501.56</v>
          </cell>
          <cell r="K2261">
            <v>-518.52</v>
          </cell>
          <cell r="L2261">
            <v>-45300.56</v>
          </cell>
          <cell r="M2261">
            <v>9660.2999999999993</v>
          </cell>
        </row>
        <row r="2262">
          <cell r="A2262" t="str">
            <v>O&amp;M</v>
          </cell>
          <cell r="B2262" t="str">
            <v>Rotty, Paul L</v>
          </cell>
          <cell r="C2262">
            <v>21480</v>
          </cell>
          <cell r="D2262" t="str">
            <v>21480</v>
          </cell>
          <cell r="E2262" t="str">
            <v>Mass Ave Warehouse and Distribution</v>
          </cell>
          <cell r="F2262" t="str">
            <v>Mat Mgmt-Trans</v>
          </cell>
          <cell r="G2262" t="str">
            <v>Mass Ave Warehouse and Distribution</v>
          </cell>
          <cell r="H2262" t="str">
            <v>120</v>
          </cell>
          <cell r="I2262" t="str">
            <v>TT</v>
          </cell>
          <cell r="J2262">
            <v>289060.73</v>
          </cell>
          <cell r="K2262">
            <v>79430.720000000001</v>
          </cell>
          <cell r="L2262">
            <v>44062.82</v>
          </cell>
        </row>
        <row r="2263">
          <cell r="A2263" t="str">
            <v>O&amp;M</v>
          </cell>
          <cell r="B2263" t="str">
            <v>Anastasia, Donald</v>
          </cell>
          <cell r="C2263">
            <v>21485</v>
          </cell>
          <cell r="D2263" t="str">
            <v>21485</v>
          </cell>
          <cell r="E2263" t="str">
            <v>Facilities Admin</v>
          </cell>
          <cell r="F2263" t="str">
            <v>CFO</v>
          </cell>
          <cell r="G2263" t="str">
            <v>Facilities Admin</v>
          </cell>
          <cell r="H2263" t="str">
            <v>120</v>
          </cell>
          <cell r="I2263" t="str">
            <v>IT</v>
          </cell>
          <cell r="K2263">
            <v>54.16</v>
          </cell>
        </row>
        <row r="2264">
          <cell r="A2264" t="str">
            <v>O&amp;M</v>
          </cell>
          <cell r="B2264" t="str">
            <v>Anastasia, Donald</v>
          </cell>
          <cell r="C2264">
            <v>21485</v>
          </cell>
          <cell r="D2264" t="str">
            <v>21485</v>
          </cell>
          <cell r="E2264" t="str">
            <v>Facilities Admin</v>
          </cell>
          <cell r="F2264" t="str">
            <v>CFO</v>
          </cell>
          <cell r="G2264" t="str">
            <v>Facilities Admin</v>
          </cell>
          <cell r="H2264" t="str">
            <v>120</v>
          </cell>
          <cell r="I2264" t="str">
            <v>OT</v>
          </cell>
          <cell r="J2264">
            <v>207.21</v>
          </cell>
          <cell r="M2264">
            <v>1481.49</v>
          </cell>
        </row>
        <row r="2265">
          <cell r="A2265" t="str">
            <v>O&amp;M</v>
          </cell>
          <cell r="B2265" t="str">
            <v>Anastasia, Donald</v>
          </cell>
          <cell r="C2265">
            <v>21485</v>
          </cell>
          <cell r="D2265" t="str">
            <v>21485</v>
          </cell>
          <cell r="E2265" t="str">
            <v>Facilities Admin</v>
          </cell>
          <cell r="F2265" t="str">
            <v>CFO</v>
          </cell>
          <cell r="G2265" t="str">
            <v>Facilities Admin</v>
          </cell>
          <cell r="H2265" t="str">
            <v>120</v>
          </cell>
          <cell r="I2265" t="str">
            <v>TT</v>
          </cell>
          <cell r="K2265">
            <v>0</v>
          </cell>
        </row>
        <row r="2266">
          <cell r="A2266" t="str">
            <v>O&amp;M</v>
          </cell>
          <cell r="B2266" t="str">
            <v>Elliott Jr, James F</v>
          </cell>
          <cell r="C2266">
            <v>21490</v>
          </cell>
          <cell r="D2266" t="str">
            <v>21490</v>
          </cell>
          <cell r="E2266" t="str">
            <v>New Bedford Fleet</v>
          </cell>
          <cell r="F2266" t="str">
            <v>Mat Mgmt-Trans</v>
          </cell>
          <cell r="G2266" t="str">
            <v>New Bedford Fleet</v>
          </cell>
          <cell r="H2266" t="str">
            <v>120</v>
          </cell>
          <cell r="I2266" t="str">
            <v>BT</v>
          </cell>
          <cell r="J2266">
            <v>139.38</v>
          </cell>
        </row>
        <row r="2267">
          <cell r="A2267" t="str">
            <v>O&amp;M</v>
          </cell>
          <cell r="B2267" t="str">
            <v>Elliott Jr, James F</v>
          </cell>
          <cell r="C2267">
            <v>21490</v>
          </cell>
          <cell r="D2267" t="str">
            <v>21490</v>
          </cell>
          <cell r="E2267" t="str">
            <v>New Bedford Fleet</v>
          </cell>
          <cell r="F2267" t="str">
            <v>Mat Mgmt-Trans</v>
          </cell>
          <cell r="G2267" t="str">
            <v>New Bedford Fleet</v>
          </cell>
          <cell r="H2267" t="str">
            <v>120</v>
          </cell>
          <cell r="I2267" t="str">
            <v>IT</v>
          </cell>
          <cell r="J2267">
            <v>104.19</v>
          </cell>
        </row>
        <row r="2268">
          <cell r="A2268" t="str">
            <v>O&amp;M</v>
          </cell>
          <cell r="B2268" t="str">
            <v>Elliott Jr, James F</v>
          </cell>
          <cell r="C2268">
            <v>21490</v>
          </cell>
          <cell r="D2268" t="str">
            <v>21490</v>
          </cell>
          <cell r="E2268" t="str">
            <v>New Bedford Fleet</v>
          </cell>
          <cell r="F2268" t="str">
            <v>Mat Mgmt-Trans</v>
          </cell>
          <cell r="G2268" t="str">
            <v>New Bedford Fleet</v>
          </cell>
          <cell r="H2268" t="str">
            <v>120</v>
          </cell>
          <cell r="I2268" t="str">
            <v>LT</v>
          </cell>
          <cell r="J2268">
            <v>398.24</v>
          </cell>
        </row>
        <row r="2269">
          <cell r="A2269" t="str">
            <v>O&amp;M</v>
          </cell>
          <cell r="B2269" t="str">
            <v>Elliott Jr, James F</v>
          </cell>
          <cell r="C2269">
            <v>21490</v>
          </cell>
          <cell r="D2269" t="str">
            <v>21490</v>
          </cell>
          <cell r="E2269" t="str">
            <v>New Bedford Fleet</v>
          </cell>
          <cell r="F2269" t="str">
            <v>Mat Mgmt-Trans</v>
          </cell>
          <cell r="G2269" t="str">
            <v>New Bedford Fleet</v>
          </cell>
          <cell r="H2269" t="str">
            <v>120</v>
          </cell>
          <cell r="I2269" t="str">
            <v>OT</v>
          </cell>
          <cell r="J2269">
            <v>446.82</v>
          </cell>
          <cell r="M2269">
            <v>22862.799999999999</v>
          </cell>
        </row>
        <row r="2270">
          <cell r="A2270" t="str">
            <v>CAP</v>
          </cell>
          <cell r="B2270" t="str">
            <v>Anastasia, Donald</v>
          </cell>
          <cell r="C2270">
            <v>21495</v>
          </cell>
          <cell r="D2270" t="str">
            <v>21495</v>
          </cell>
          <cell r="E2270" t="str">
            <v>New Bedford Facilities</v>
          </cell>
          <cell r="F2270" t="str">
            <v>CFO</v>
          </cell>
          <cell r="G2270" t="str">
            <v>New Bedford Facilities</v>
          </cell>
          <cell r="H2270" t="str">
            <v>120</v>
          </cell>
          <cell r="I2270" t="str">
            <v>CI</v>
          </cell>
          <cell r="K2270">
            <v>8000</v>
          </cell>
          <cell r="M2270">
            <v>1139.99</v>
          </cell>
        </row>
        <row r="2271">
          <cell r="A2271" t="str">
            <v>O&amp;M</v>
          </cell>
          <cell r="B2271" t="str">
            <v>Anastasia, Donald</v>
          </cell>
          <cell r="C2271">
            <v>21495</v>
          </cell>
          <cell r="D2271" t="str">
            <v>21495</v>
          </cell>
          <cell r="E2271" t="str">
            <v>New Bedford Facilities</v>
          </cell>
          <cell r="F2271" t="str">
            <v>CFO</v>
          </cell>
          <cell r="G2271" t="str">
            <v>New Bedford Facilities</v>
          </cell>
          <cell r="H2271" t="str">
            <v>120</v>
          </cell>
          <cell r="I2271" t="str">
            <v>IT</v>
          </cell>
          <cell r="J2271">
            <v>-29903.91</v>
          </cell>
          <cell r="K2271">
            <v>-495.16</v>
          </cell>
        </row>
        <row r="2272">
          <cell r="A2272" t="str">
            <v>CAP</v>
          </cell>
          <cell r="B2272" t="str">
            <v>Thompson, George T</v>
          </cell>
          <cell r="C2272">
            <v>21510</v>
          </cell>
          <cell r="D2272" t="str">
            <v>21510</v>
          </cell>
          <cell r="E2272" t="str">
            <v>CI Energy Effciciency Programs</v>
          </cell>
          <cell r="F2272" t="str">
            <v>Customer Care</v>
          </cell>
          <cell r="G2272" t="str">
            <v>CI Energy Effciciency Programs</v>
          </cell>
          <cell r="H2272" t="str">
            <v>120</v>
          </cell>
          <cell r="I2272" t="str">
            <v>CI</v>
          </cell>
          <cell r="L2272">
            <v>0</v>
          </cell>
          <cell r="M2272">
            <v>12226.19</v>
          </cell>
        </row>
        <row r="2273">
          <cell r="A2273" t="str">
            <v>CAP</v>
          </cell>
          <cell r="B2273" t="str">
            <v>Rotty, Paul L</v>
          </cell>
          <cell r="C2273">
            <v>21515</v>
          </cell>
          <cell r="D2273" t="str">
            <v>21515</v>
          </cell>
          <cell r="E2273" t="str">
            <v>New Bedford Warehouse and Distribution</v>
          </cell>
          <cell r="F2273" t="str">
            <v>Mat Mgmt-Trans</v>
          </cell>
          <cell r="G2273" t="str">
            <v>New Bedford Warehouse and Distribution</v>
          </cell>
          <cell r="H2273" t="str">
            <v>120</v>
          </cell>
          <cell r="I2273" t="str">
            <v>CT</v>
          </cell>
          <cell r="L2273">
            <v>946.03</v>
          </cell>
        </row>
        <row r="2274">
          <cell r="A2274" t="str">
            <v>O&amp;M</v>
          </cell>
          <cell r="B2274" t="str">
            <v>Rotty, Paul L</v>
          </cell>
          <cell r="C2274">
            <v>21515</v>
          </cell>
          <cell r="D2274" t="str">
            <v>21515</v>
          </cell>
          <cell r="E2274" t="str">
            <v>New Bedford Warehouse and Distribution</v>
          </cell>
          <cell r="F2274" t="str">
            <v>Mat Mgmt-Trans</v>
          </cell>
          <cell r="G2274" t="str">
            <v>New Bedford Warehouse and Distribution</v>
          </cell>
          <cell r="H2274" t="str">
            <v>120</v>
          </cell>
          <cell r="I2274" t="str">
            <v>IT</v>
          </cell>
          <cell r="J2274">
            <v>29.84</v>
          </cell>
          <cell r="L2274">
            <v>333</v>
          </cell>
          <cell r="M2274">
            <v>1428.4</v>
          </cell>
        </row>
        <row r="2275">
          <cell r="A2275" t="str">
            <v>O&amp;M</v>
          </cell>
          <cell r="B2275" t="str">
            <v>Rotty, Paul L</v>
          </cell>
          <cell r="C2275">
            <v>21515</v>
          </cell>
          <cell r="D2275" t="str">
            <v>21515</v>
          </cell>
          <cell r="E2275" t="str">
            <v>New Bedford Warehouse and Distribution</v>
          </cell>
          <cell r="F2275" t="str">
            <v>Mat Mgmt-Trans</v>
          </cell>
          <cell r="G2275" t="str">
            <v>New Bedford Warehouse and Distribution</v>
          </cell>
          <cell r="H2275" t="str">
            <v>120</v>
          </cell>
          <cell r="I2275" t="str">
            <v>MT</v>
          </cell>
          <cell r="J2275">
            <v>0</v>
          </cell>
        </row>
        <row r="2276">
          <cell r="A2276" t="str">
            <v>O&amp;M</v>
          </cell>
          <cell r="B2276" t="str">
            <v>Rotty, Paul L</v>
          </cell>
          <cell r="C2276">
            <v>21515</v>
          </cell>
          <cell r="D2276" t="str">
            <v>21515</v>
          </cell>
          <cell r="E2276" t="str">
            <v>New Bedford Warehouse and Distribution</v>
          </cell>
          <cell r="F2276" t="str">
            <v>Mat Mgmt-Trans</v>
          </cell>
          <cell r="G2276" t="str">
            <v>New Bedford Warehouse and Distribution</v>
          </cell>
          <cell r="H2276" t="str">
            <v>120</v>
          </cell>
          <cell r="I2276" t="str">
            <v>OT</v>
          </cell>
          <cell r="J2276">
            <v>1696.56</v>
          </cell>
          <cell r="M2276">
            <v>23419.54</v>
          </cell>
        </row>
        <row r="2277">
          <cell r="A2277" t="str">
            <v>CAP</v>
          </cell>
          <cell r="B2277" t="str">
            <v>Anastasia, Donald</v>
          </cell>
          <cell r="C2277">
            <v>21516</v>
          </cell>
          <cell r="D2277" t="str">
            <v>21516</v>
          </cell>
          <cell r="E2277" t="str">
            <v>New Bedford Gas</v>
          </cell>
          <cell r="F2277" t="str">
            <v>CFO</v>
          </cell>
          <cell r="G2277" t="str">
            <v>New Bedford Gas</v>
          </cell>
          <cell r="H2277" t="str">
            <v>120</v>
          </cell>
          <cell r="I2277" t="str">
            <v>CI</v>
          </cell>
          <cell r="L2277">
            <v>0</v>
          </cell>
          <cell r="M2277">
            <v>1586.18</v>
          </cell>
        </row>
        <row r="2278">
          <cell r="A2278" t="str">
            <v>O&amp;M</v>
          </cell>
          <cell r="B2278" t="str">
            <v>Anastasia, Donald</v>
          </cell>
          <cell r="C2278">
            <v>21516</v>
          </cell>
          <cell r="D2278" t="str">
            <v>21516</v>
          </cell>
          <cell r="E2278" t="str">
            <v>New Bedford Gas</v>
          </cell>
          <cell r="F2278" t="str">
            <v>CFO</v>
          </cell>
          <cell r="G2278" t="str">
            <v>New Bedford Gas</v>
          </cell>
          <cell r="H2278" t="str">
            <v>120</v>
          </cell>
          <cell r="I2278" t="str">
            <v>IT</v>
          </cell>
          <cell r="K2278">
            <v>0</v>
          </cell>
        </row>
        <row r="2279">
          <cell r="A2279" t="str">
            <v>CAP</v>
          </cell>
          <cell r="B2279" t="str">
            <v>Elliott Jr, James F</v>
          </cell>
          <cell r="C2279">
            <v>21520</v>
          </cell>
          <cell r="D2279" t="str">
            <v>21520</v>
          </cell>
          <cell r="E2279" t="str">
            <v>Plymouth Fleet</v>
          </cell>
          <cell r="F2279" t="str">
            <v>Mat Mgmt-Trans</v>
          </cell>
          <cell r="G2279" t="str">
            <v>Plymouth Fleet</v>
          </cell>
          <cell r="H2279" t="str">
            <v>120</v>
          </cell>
          <cell r="I2279" t="str">
            <v>CI</v>
          </cell>
          <cell r="L2279">
            <v>0</v>
          </cell>
          <cell r="M2279">
            <v>26796.32</v>
          </cell>
        </row>
        <row r="2280">
          <cell r="A2280" t="str">
            <v>O&amp;M</v>
          </cell>
          <cell r="B2280" t="str">
            <v>Elliott Jr, James F</v>
          </cell>
          <cell r="C2280">
            <v>21520</v>
          </cell>
          <cell r="D2280" t="str">
            <v>21520</v>
          </cell>
          <cell r="E2280" t="str">
            <v>Plymouth Fleet</v>
          </cell>
          <cell r="F2280" t="str">
            <v>Mat Mgmt-Trans</v>
          </cell>
          <cell r="G2280" t="str">
            <v>Plymouth Fleet</v>
          </cell>
          <cell r="H2280" t="str">
            <v>120</v>
          </cell>
          <cell r="I2280" t="str">
            <v>IT</v>
          </cell>
          <cell r="J2280">
            <v>0</v>
          </cell>
        </row>
        <row r="2281">
          <cell r="A2281" t="str">
            <v>CAP</v>
          </cell>
          <cell r="B2281" t="str">
            <v>Anastasia, Donald</v>
          </cell>
          <cell r="C2281">
            <v>21525</v>
          </cell>
          <cell r="D2281" t="str">
            <v>21525</v>
          </cell>
          <cell r="E2281" t="str">
            <v>Plymouth Facilities</v>
          </cell>
          <cell r="F2281" t="str">
            <v>CFO</v>
          </cell>
          <cell r="G2281" t="str">
            <v>Plymouth Facilities</v>
          </cell>
          <cell r="H2281" t="str">
            <v>120</v>
          </cell>
          <cell r="I2281" t="str">
            <v>CI</v>
          </cell>
          <cell r="L2281">
            <v>4272</v>
          </cell>
          <cell r="M2281">
            <v>8972</v>
          </cell>
        </row>
        <row r="2282">
          <cell r="A2282" t="str">
            <v>O&amp;M</v>
          </cell>
          <cell r="B2282" t="str">
            <v>Anastasia, Donald</v>
          </cell>
          <cell r="C2282">
            <v>21525</v>
          </cell>
          <cell r="D2282" t="str">
            <v>21525</v>
          </cell>
          <cell r="E2282" t="str">
            <v>Plymouth Facilities</v>
          </cell>
          <cell r="F2282" t="str">
            <v>CFO</v>
          </cell>
          <cell r="G2282" t="str">
            <v>Plymouth Facilities</v>
          </cell>
          <cell r="H2282" t="str">
            <v>120</v>
          </cell>
          <cell r="I2282" t="str">
            <v>IT</v>
          </cell>
          <cell r="J2282">
            <v>8128.57</v>
          </cell>
        </row>
        <row r="2283">
          <cell r="A2283" t="str">
            <v>O&amp;M</v>
          </cell>
          <cell r="B2283" t="str">
            <v>Rotty, Paul L</v>
          </cell>
          <cell r="C2283">
            <v>21530</v>
          </cell>
          <cell r="D2283" t="str">
            <v>21530</v>
          </cell>
          <cell r="E2283" t="str">
            <v>Plymouth Warehouse and Distribution</v>
          </cell>
          <cell r="F2283" t="str">
            <v>Mat Mgmt-Trans</v>
          </cell>
          <cell r="G2283" t="str">
            <v>Plymouth Warehouse and Distribution</v>
          </cell>
          <cell r="H2283" t="str">
            <v>120</v>
          </cell>
          <cell r="I2283" t="str">
            <v>IT</v>
          </cell>
          <cell r="J2283">
            <v>132.12</v>
          </cell>
          <cell r="K2283">
            <v>326.02999999999997</v>
          </cell>
        </row>
        <row r="2284">
          <cell r="A2284" t="str">
            <v>O&amp;M</v>
          </cell>
          <cell r="B2284" t="str">
            <v>Rotty, Paul L</v>
          </cell>
          <cell r="C2284">
            <v>21530</v>
          </cell>
          <cell r="D2284" t="str">
            <v>21530</v>
          </cell>
          <cell r="E2284" t="str">
            <v>Plymouth Warehouse and Distribution</v>
          </cell>
          <cell r="F2284" t="str">
            <v>Mat Mgmt-Trans</v>
          </cell>
          <cell r="G2284" t="str">
            <v>Plymouth Warehouse and Distribution</v>
          </cell>
          <cell r="H2284" t="str">
            <v>120</v>
          </cell>
          <cell r="I2284" t="str">
            <v>MT</v>
          </cell>
          <cell r="J2284">
            <v>0</v>
          </cell>
          <cell r="M2284">
            <v>14626.12</v>
          </cell>
        </row>
        <row r="2285">
          <cell r="A2285" t="str">
            <v>O&amp;M</v>
          </cell>
          <cell r="B2285" t="str">
            <v>Rotty, Paul L</v>
          </cell>
          <cell r="C2285">
            <v>21530</v>
          </cell>
          <cell r="D2285" t="str">
            <v>21530</v>
          </cell>
          <cell r="E2285" t="str">
            <v>Plymouth Warehouse and Distribution</v>
          </cell>
          <cell r="F2285" t="str">
            <v>Mat Mgmt-Trans</v>
          </cell>
          <cell r="G2285" t="str">
            <v>Plymouth Warehouse and Distribution</v>
          </cell>
          <cell r="H2285" t="str">
            <v>120</v>
          </cell>
          <cell r="I2285" t="str">
            <v>OT</v>
          </cell>
          <cell r="K2285">
            <v>-150.94999999999999</v>
          </cell>
        </row>
        <row r="2286">
          <cell r="A2286" t="str">
            <v>O&amp;M</v>
          </cell>
          <cell r="B2286" t="str">
            <v>Elliott Jr, James F</v>
          </cell>
          <cell r="C2286">
            <v>21535</v>
          </cell>
          <cell r="D2286" t="str">
            <v>21535</v>
          </cell>
          <cell r="E2286" t="str">
            <v>Yarmouth Fleet</v>
          </cell>
          <cell r="F2286" t="str">
            <v>Mat Mgmt-Trans</v>
          </cell>
          <cell r="G2286" t="str">
            <v>Yarmouth Fleet</v>
          </cell>
          <cell r="H2286" t="str">
            <v>120</v>
          </cell>
          <cell r="I2286" t="str">
            <v>IT</v>
          </cell>
          <cell r="J2286">
            <v>0</v>
          </cell>
        </row>
        <row r="2287">
          <cell r="A2287" t="str">
            <v>O&amp;M</v>
          </cell>
          <cell r="B2287" t="str">
            <v>Elliott Jr, James F</v>
          </cell>
          <cell r="C2287">
            <v>21535</v>
          </cell>
          <cell r="D2287" t="str">
            <v>21535</v>
          </cell>
          <cell r="E2287" t="str">
            <v>Yarmouth Fleet</v>
          </cell>
          <cell r="F2287" t="str">
            <v>Mat Mgmt-Trans</v>
          </cell>
          <cell r="G2287" t="str">
            <v>Yarmouth Fleet</v>
          </cell>
          <cell r="H2287" t="str">
            <v>120</v>
          </cell>
          <cell r="I2287" t="str">
            <v>OT</v>
          </cell>
          <cell r="K2287">
            <v>-2439.9299999999998</v>
          </cell>
          <cell r="M2287">
            <v>50037</v>
          </cell>
        </row>
        <row r="2288">
          <cell r="A2288" t="str">
            <v>CAP</v>
          </cell>
          <cell r="B2288" t="str">
            <v>Anastasia, Donald</v>
          </cell>
          <cell r="C2288">
            <v>21540</v>
          </cell>
          <cell r="D2288" t="str">
            <v>21540</v>
          </cell>
          <cell r="E2288" t="str">
            <v>Yarmouth Facilities</v>
          </cell>
          <cell r="F2288" t="str">
            <v>CFO</v>
          </cell>
          <cell r="G2288" t="str">
            <v>Yarmouth Facilities</v>
          </cell>
          <cell r="H2288" t="str">
            <v>120</v>
          </cell>
          <cell r="I2288" t="str">
            <v>CI</v>
          </cell>
          <cell r="L2288">
            <v>6123</v>
          </cell>
          <cell r="M2288">
            <v>3194.61</v>
          </cell>
        </row>
        <row r="2289">
          <cell r="A2289" t="str">
            <v>O&amp;M</v>
          </cell>
          <cell r="B2289" t="str">
            <v>Anastasia, Donald</v>
          </cell>
          <cell r="C2289">
            <v>21540</v>
          </cell>
          <cell r="D2289" t="str">
            <v>21540</v>
          </cell>
          <cell r="E2289" t="str">
            <v>Yarmouth Facilities</v>
          </cell>
          <cell r="F2289" t="str">
            <v>CFO</v>
          </cell>
          <cell r="G2289" t="str">
            <v>Yarmouth Facilities</v>
          </cell>
          <cell r="H2289" t="str">
            <v>120</v>
          </cell>
          <cell r="I2289" t="str">
            <v>IT</v>
          </cell>
          <cell r="J2289">
            <v>13507.58</v>
          </cell>
          <cell r="L2289">
            <v>125</v>
          </cell>
          <cell r="M2289">
            <v>122.59</v>
          </cell>
        </row>
        <row r="2290">
          <cell r="A2290" t="str">
            <v>O&amp;M</v>
          </cell>
          <cell r="B2290" t="str">
            <v>Anastasia, Donald</v>
          </cell>
          <cell r="C2290">
            <v>21540</v>
          </cell>
          <cell r="D2290" t="str">
            <v>21540</v>
          </cell>
          <cell r="E2290" t="str">
            <v>Yarmouth Facilities</v>
          </cell>
          <cell r="F2290" t="str">
            <v>CFO</v>
          </cell>
          <cell r="G2290" t="str">
            <v>Yarmouth Facilities</v>
          </cell>
          <cell r="H2290" t="str">
            <v>120</v>
          </cell>
          <cell r="I2290" t="str">
            <v>OT</v>
          </cell>
          <cell r="K2290">
            <v>877.66</v>
          </cell>
          <cell r="L2290">
            <v>308.60000000000002</v>
          </cell>
        </row>
        <row r="2291">
          <cell r="A2291" t="str">
            <v>O&amp;M</v>
          </cell>
          <cell r="B2291" t="str">
            <v>Rotty, Paul L</v>
          </cell>
          <cell r="C2291">
            <v>21545</v>
          </cell>
          <cell r="D2291" t="str">
            <v>21545</v>
          </cell>
          <cell r="E2291" t="str">
            <v>Yarmouth Warehouse and Distribution</v>
          </cell>
          <cell r="F2291" t="str">
            <v>Mat Mgmt-Trans</v>
          </cell>
          <cell r="G2291" t="str">
            <v>Yarmouth Warehouse and Distribution</v>
          </cell>
          <cell r="H2291" t="str">
            <v>120</v>
          </cell>
          <cell r="I2291" t="str">
            <v>IT</v>
          </cell>
          <cell r="J2291">
            <v>0</v>
          </cell>
        </row>
        <row r="2292">
          <cell r="A2292" t="str">
            <v>O&amp;M</v>
          </cell>
          <cell r="B2292" t="str">
            <v>Rotty, Paul L</v>
          </cell>
          <cell r="C2292">
            <v>21545</v>
          </cell>
          <cell r="D2292" t="str">
            <v>21545</v>
          </cell>
          <cell r="E2292" t="str">
            <v>Yarmouth Warehouse and Distribution</v>
          </cell>
          <cell r="F2292" t="str">
            <v>Mat Mgmt-Trans</v>
          </cell>
          <cell r="G2292" t="str">
            <v>Yarmouth Warehouse and Distribution</v>
          </cell>
          <cell r="H2292" t="str">
            <v>120</v>
          </cell>
          <cell r="I2292" t="str">
            <v>MT</v>
          </cell>
          <cell r="J2292">
            <v>0</v>
          </cell>
        </row>
        <row r="2293">
          <cell r="A2293" t="str">
            <v>O&amp;M</v>
          </cell>
          <cell r="B2293" t="str">
            <v>Rotty, Paul L</v>
          </cell>
          <cell r="C2293">
            <v>21545</v>
          </cell>
          <cell r="D2293" t="str">
            <v>21545</v>
          </cell>
          <cell r="E2293" t="str">
            <v>Yarmouth Warehouse and Distribution</v>
          </cell>
          <cell r="F2293" t="str">
            <v>Mat Mgmt-Trans</v>
          </cell>
          <cell r="G2293" t="str">
            <v>Yarmouth Warehouse and Distribution</v>
          </cell>
          <cell r="H2293" t="str">
            <v>120</v>
          </cell>
          <cell r="I2293" t="str">
            <v>OT</v>
          </cell>
          <cell r="J2293">
            <v>522.9</v>
          </cell>
        </row>
        <row r="2294">
          <cell r="A2294" t="str">
            <v>O&amp;M</v>
          </cell>
          <cell r="B2294" t="str">
            <v>Elliott Jr, James F</v>
          </cell>
          <cell r="C2294">
            <v>21550</v>
          </cell>
          <cell r="D2294" t="str">
            <v>21550</v>
          </cell>
          <cell r="E2294" t="str">
            <v>Wareham Regional Fleet</v>
          </cell>
          <cell r="F2294" t="str">
            <v>Mat Mgmt-Trans</v>
          </cell>
          <cell r="G2294" t="str">
            <v>Wareham Regional Fleet</v>
          </cell>
          <cell r="H2294" t="str">
            <v>120</v>
          </cell>
          <cell r="I2294" t="str">
            <v>BT</v>
          </cell>
          <cell r="J2294">
            <v>20234.650000000001</v>
          </cell>
          <cell r="K2294">
            <v>9036.5499999999993</v>
          </cell>
        </row>
        <row r="2295">
          <cell r="A2295" t="str">
            <v>O&amp;M</v>
          </cell>
          <cell r="B2295" t="str">
            <v>Elliott Jr, James F</v>
          </cell>
          <cell r="C2295">
            <v>21550</v>
          </cell>
          <cell r="D2295" t="str">
            <v>21550</v>
          </cell>
          <cell r="E2295" t="str">
            <v>Wareham Regional Fleet</v>
          </cell>
          <cell r="F2295" t="str">
            <v>Mat Mgmt-Trans</v>
          </cell>
          <cell r="G2295" t="str">
            <v>Wareham Regional Fleet</v>
          </cell>
          <cell r="H2295" t="str">
            <v>120</v>
          </cell>
          <cell r="I2295" t="str">
            <v>IT</v>
          </cell>
          <cell r="J2295">
            <v>276.5</v>
          </cell>
          <cell r="L2295">
            <v>297.87</v>
          </cell>
          <cell r="M2295">
            <v>0</v>
          </cell>
        </row>
        <row r="2296">
          <cell r="A2296" t="str">
            <v>O&amp;M</v>
          </cell>
          <cell r="B2296" t="str">
            <v>Elliott Jr, James F</v>
          </cell>
          <cell r="C2296">
            <v>21550</v>
          </cell>
          <cell r="D2296" t="str">
            <v>21550</v>
          </cell>
          <cell r="E2296" t="str">
            <v>Wareham Regional Fleet</v>
          </cell>
          <cell r="F2296" t="str">
            <v>Mat Mgmt-Trans</v>
          </cell>
          <cell r="G2296" t="str">
            <v>Wareham Regional Fleet</v>
          </cell>
          <cell r="H2296" t="str">
            <v>120</v>
          </cell>
          <cell r="I2296" t="str">
            <v>LT</v>
          </cell>
          <cell r="J2296">
            <v>58482</v>
          </cell>
          <cell r="K2296">
            <v>25819.71</v>
          </cell>
        </row>
        <row r="2297">
          <cell r="A2297" t="str">
            <v>O&amp;M</v>
          </cell>
          <cell r="B2297" t="str">
            <v>Elliott Jr, James F</v>
          </cell>
          <cell r="C2297">
            <v>21550</v>
          </cell>
          <cell r="D2297" t="str">
            <v>21550</v>
          </cell>
          <cell r="E2297" t="str">
            <v>Wareham Regional Fleet</v>
          </cell>
          <cell r="F2297" t="str">
            <v>Mat Mgmt-Trans</v>
          </cell>
          <cell r="G2297" t="str">
            <v>Wareham Regional Fleet</v>
          </cell>
          <cell r="H2297" t="str">
            <v>120</v>
          </cell>
          <cell r="I2297" t="str">
            <v>OT</v>
          </cell>
          <cell r="J2297">
            <v>148.94</v>
          </cell>
        </row>
        <row r="2298">
          <cell r="A2298" t="str">
            <v>O&amp;M</v>
          </cell>
          <cell r="B2298" t="str">
            <v>Elliott Jr, James F</v>
          </cell>
          <cell r="C2298">
            <v>21550</v>
          </cell>
          <cell r="D2298" t="str">
            <v>21550</v>
          </cell>
          <cell r="E2298" t="str">
            <v>Wareham Regional Fleet</v>
          </cell>
          <cell r="F2298" t="str">
            <v>Mat Mgmt-Trans</v>
          </cell>
          <cell r="G2298" t="str">
            <v>Wareham Regional Fleet</v>
          </cell>
          <cell r="H2298" t="str">
            <v>120</v>
          </cell>
          <cell r="I2298" t="str">
            <v>TT</v>
          </cell>
          <cell r="J2298">
            <v>6621.2</v>
          </cell>
          <cell r="K2298">
            <v>136.52000000000001</v>
          </cell>
        </row>
        <row r="2299">
          <cell r="A2299" t="str">
            <v>CAP</v>
          </cell>
          <cell r="B2299" t="str">
            <v>Anastasia, Donald</v>
          </cell>
          <cell r="C2299">
            <v>21555</v>
          </cell>
          <cell r="D2299" t="str">
            <v>21555</v>
          </cell>
          <cell r="E2299" t="str">
            <v>Wareham Regional Facilities</v>
          </cell>
          <cell r="F2299" t="str">
            <v>CFO</v>
          </cell>
          <cell r="G2299" t="str">
            <v>Wareham Regional Facilities</v>
          </cell>
          <cell r="H2299" t="str">
            <v>120</v>
          </cell>
          <cell r="I2299" t="str">
            <v>CI</v>
          </cell>
          <cell r="J2299">
            <v>174046</v>
          </cell>
          <cell r="K2299">
            <v>0</v>
          </cell>
          <cell r="L2299">
            <v>0</v>
          </cell>
        </row>
        <row r="2300">
          <cell r="A2300" t="str">
            <v>O&amp;M</v>
          </cell>
          <cell r="B2300" t="str">
            <v>Anastasia, Donald</v>
          </cell>
          <cell r="C2300">
            <v>21555</v>
          </cell>
          <cell r="D2300" t="str">
            <v>21555</v>
          </cell>
          <cell r="E2300" t="str">
            <v>Wareham Regional Facilities</v>
          </cell>
          <cell r="F2300" t="str">
            <v>CFO</v>
          </cell>
          <cell r="G2300" t="str">
            <v>Wareham Regional Facilities</v>
          </cell>
          <cell r="H2300" t="str">
            <v>120</v>
          </cell>
          <cell r="I2300" t="str">
            <v>IT</v>
          </cell>
          <cell r="J2300">
            <v>-166009.56</v>
          </cell>
          <cell r="K2300">
            <v>325</v>
          </cell>
        </row>
        <row r="2301">
          <cell r="A2301" t="str">
            <v>O&amp;M</v>
          </cell>
          <cell r="B2301" t="str">
            <v>Anastasia, Donald</v>
          </cell>
          <cell r="C2301">
            <v>21555</v>
          </cell>
          <cell r="D2301" t="str">
            <v>21555</v>
          </cell>
          <cell r="E2301" t="str">
            <v>Wareham Regional Facilities</v>
          </cell>
          <cell r="F2301" t="str">
            <v>CFO</v>
          </cell>
          <cell r="G2301" t="str">
            <v>Wareham Regional Facilities</v>
          </cell>
          <cell r="H2301" t="str">
            <v>120</v>
          </cell>
          <cell r="I2301" t="str">
            <v>OT</v>
          </cell>
          <cell r="J2301">
            <v>-28206.92</v>
          </cell>
        </row>
        <row r="2302">
          <cell r="A2302" t="str">
            <v>O&amp;M</v>
          </cell>
          <cell r="B2302" t="str">
            <v>Elliott Jr, James F</v>
          </cell>
          <cell r="C2302">
            <v>21565</v>
          </cell>
          <cell r="D2302" t="str">
            <v>21565</v>
          </cell>
          <cell r="E2302" t="str">
            <v>Waltham Garage Fleet</v>
          </cell>
          <cell r="F2302" t="str">
            <v>Mat Mgmt-Trans</v>
          </cell>
          <cell r="G2302" t="str">
            <v>Waltham Garage Fleet</v>
          </cell>
          <cell r="H2302" t="str">
            <v>120</v>
          </cell>
          <cell r="I2302" t="str">
            <v>BT</v>
          </cell>
          <cell r="J2302">
            <v>66123.8</v>
          </cell>
        </row>
        <row r="2303">
          <cell r="A2303" t="str">
            <v>CAP</v>
          </cell>
          <cell r="B2303" t="str">
            <v>Elliott Jr, James F</v>
          </cell>
          <cell r="C2303">
            <v>21565</v>
          </cell>
          <cell r="D2303" t="str">
            <v>21565</v>
          </cell>
          <cell r="E2303" t="str">
            <v>Waltham Garage Fleet</v>
          </cell>
          <cell r="F2303" t="str">
            <v>Mat Mgmt-Trans</v>
          </cell>
          <cell r="G2303" t="str">
            <v>Waltham Garage Fleet</v>
          </cell>
          <cell r="H2303" t="str">
            <v>120</v>
          </cell>
          <cell r="I2303" t="str">
            <v>CI</v>
          </cell>
          <cell r="L2303">
            <v>22641.119999999999</v>
          </cell>
        </row>
        <row r="2304">
          <cell r="A2304" t="str">
            <v>O&amp;M</v>
          </cell>
          <cell r="B2304" t="str">
            <v>Elliott Jr, James F</v>
          </cell>
          <cell r="C2304">
            <v>21565</v>
          </cell>
          <cell r="D2304" t="str">
            <v>21565</v>
          </cell>
          <cell r="E2304" t="str">
            <v>Waltham Garage Fleet</v>
          </cell>
          <cell r="F2304" t="str">
            <v>Mat Mgmt-Trans</v>
          </cell>
          <cell r="G2304" t="str">
            <v>Waltham Garage Fleet</v>
          </cell>
          <cell r="H2304" t="str">
            <v>120</v>
          </cell>
          <cell r="I2304" t="str">
            <v>IT</v>
          </cell>
          <cell r="J2304">
            <v>19860.7</v>
          </cell>
          <cell r="L2304">
            <v>237.07</v>
          </cell>
          <cell r="M2304">
            <v>297488.90000000002</v>
          </cell>
        </row>
        <row r="2305">
          <cell r="A2305" t="str">
            <v>O&amp;M</v>
          </cell>
          <cell r="B2305" t="str">
            <v>Elliott Jr, James F</v>
          </cell>
          <cell r="C2305">
            <v>21565</v>
          </cell>
          <cell r="D2305" t="str">
            <v>21565</v>
          </cell>
          <cell r="E2305" t="str">
            <v>Waltham Garage Fleet</v>
          </cell>
          <cell r="F2305" t="str">
            <v>Mat Mgmt-Trans</v>
          </cell>
          <cell r="G2305" t="str">
            <v>Waltham Garage Fleet</v>
          </cell>
          <cell r="H2305" t="str">
            <v>120</v>
          </cell>
          <cell r="I2305" t="str">
            <v>LT</v>
          </cell>
          <cell r="J2305">
            <v>192420.77</v>
          </cell>
        </row>
        <row r="2306">
          <cell r="A2306" t="str">
            <v>O&amp;M</v>
          </cell>
          <cell r="B2306" t="str">
            <v>Elliott Jr, James F</v>
          </cell>
          <cell r="C2306">
            <v>21565</v>
          </cell>
          <cell r="D2306" t="str">
            <v>21565</v>
          </cell>
          <cell r="E2306" t="str">
            <v>Waltham Garage Fleet</v>
          </cell>
          <cell r="F2306" t="str">
            <v>Mat Mgmt-Trans</v>
          </cell>
          <cell r="G2306" t="str">
            <v>Waltham Garage Fleet</v>
          </cell>
          <cell r="H2306" t="str">
            <v>120</v>
          </cell>
          <cell r="I2306" t="str">
            <v>MT</v>
          </cell>
          <cell r="J2306">
            <v>408.07</v>
          </cell>
          <cell r="K2306">
            <v>2108.4899999999998</v>
          </cell>
          <cell r="M2306">
            <v>212.01</v>
          </cell>
        </row>
        <row r="2307">
          <cell r="A2307" t="str">
            <v>O&amp;M</v>
          </cell>
          <cell r="B2307" t="str">
            <v>Elliott Jr, James F</v>
          </cell>
          <cell r="C2307">
            <v>21565</v>
          </cell>
          <cell r="D2307" t="str">
            <v>21565</v>
          </cell>
          <cell r="E2307" t="str">
            <v>Waltham Garage Fleet</v>
          </cell>
          <cell r="F2307" t="str">
            <v>Mat Mgmt-Trans</v>
          </cell>
          <cell r="G2307" t="str">
            <v>Waltham Garage Fleet</v>
          </cell>
          <cell r="H2307" t="str">
            <v>120</v>
          </cell>
          <cell r="I2307" t="str">
            <v>OT</v>
          </cell>
          <cell r="J2307">
            <v>933.67</v>
          </cell>
        </row>
        <row r="2308">
          <cell r="A2308" t="str">
            <v>O&amp;M</v>
          </cell>
          <cell r="B2308" t="str">
            <v>Elliott Jr, James F</v>
          </cell>
          <cell r="C2308">
            <v>21565</v>
          </cell>
          <cell r="D2308" t="str">
            <v>21565</v>
          </cell>
          <cell r="E2308" t="str">
            <v>Waltham Garage Fleet</v>
          </cell>
          <cell r="F2308" t="str">
            <v>Mat Mgmt-Trans</v>
          </cell>
          <cell r="G2308" t="str">
            <v>Waltham Garage Fleet</v>
          </cell>
          <cell r="H2308" t="str">
            <v>120</v>
          </cell>
          <cell r="I2308" t="str">
            <v>TT</v>
          </cell>
          <cell r="J2308">
            <v>73407.960000000006</v>
          </cell>
          <cell r="K2308">
            <v>0</v>
          </cell>
        </row>
        <row r="2309">
          <cell r="A2309" t="str">
            <v>O&amp;M</v>
          </cell>
          <cell r="B2309" t="str">
            <v>Elliott Jr, James F</v>
          </cell>
          <cell r="C2309">
            <v>21567</v>
          </cell>
          <cell r="D2309" t="str">
            <v>21567</v>
          </cell>
          <cell r="E2309" t="str">
            <v>Worcester Fleet</v>
          </cell>
          <cell r="F2309" t="str">
            <v>Mat Mgmt-Trans</v>
          </cell>
          <cell r="G2309" t="str">
            <v>Worcester Fleet</v>
          </cell>
          <cell r="H2309" t="str">
            <v>120</v>
          </cell>
          <cell r="I2309" t="str">
            <v>IT</v>
          </cell>
          <cell r="J2309">
            <v>0</v>
          </cell>
        </row>
        <row r="2310">
          <cell r="A2310" t="str">
            <v>O&amp;M</v>
          </cell>
          <cell r="B2310" t="str">
            <v>Anastasia, Donald</v>
          </cell>
          <cell r="C2310">
            <v>21570</v>
          </cell>
          <cell r="D2310" t="str">
            <v>21570</v>
          </cell>
          <cell r="E2310" t="str">
            <v>Worcester Facility</v>
          </cell>
          <cell r="F2310" t="str">
            <v>CFO</v>
          </cell>
          <cell r="G2310" t="str">
            <v>Worcester Facility</v>
          </cell>
          <cell r="H2310" t="str">
            <v>120</v>
          </cell>
          <cell r="I2310" t="str">
            <v>IT</v>
          </cell>
          <cell r="K2310">
            <v>0</v>
          </cell>
          <cell r="M2310">
            <v>29.77</v>
          </cell>
        </row>
        <row r="2311">
          <cell r="A2311" t="str">
            <v>CAP</v>
          </cell>
          <cell r="B2311" t="str">
            <v>Anastasia, Donald</v>
          </cell>
          <cell r="C2311">
            <v>21576</v>
          </cell>
          <cell r="D2311" t="str">
            <v>21576</v>
          </cell>
          <cell r="E2311" t="str">
            <v>Summit</v>
          </cell>
          <cell r="F2311" t="str">
            <v>CFO</v>
          </cell>
          <cell r="G2311" t="str">
            <v>Summit</v>
          </cell>
          <cell r="H2311" t="str">
            <v>120</v>
          </cell>
          <cell r="I2311" t="str">
            <v>CB</v>
          </cell>
          <cell r="K2311">
            <v>742.26</v>
          </cell>
          <cell r="M2311">
            <v>405202.69</v>
          </cell>
        </row>
        <row r="2312">
          <cell r="A2312" t="str">
            <v>CAP</v>
          </cell>
          <cell r="B2312" t="str">
            <v>Anastasia, Donald</v>
          </cell>
          <cell r="C2312">
            <v>21576</v>
          </cell>
          <cell r="D2312" t="str">
            <v>21576</v>
          </cell>
          <cell r="E2312" t="str">
            <v>Summit</v>
          </cell>
          <cell r="F2312" t="str">
            <v>CFO</v>
          </cell>
          <cell r="G2312" t="str">
            <v>Summit</v>
          </cell>
          <cell r="H2312" t="str">
            <v>120</v>
          </cell>
          <cell r="I2312" t="str">
            <v>CI</v>
          </cell>
          <cell r="K2312">
            <v>6496080.2799999993</v>
          </cell>
          <cell r="L2312">
            <v>450193.77</v>
          </cell>
        </row>
        <row r="2313">
          <cell r="A2313" t="str">
            <v>CAP</v>
          </cell>
          <cell r="B2313" t="str">
            <v>Anastasia, Donald</v>
          </cell>
          <cell r="C2313">
            <v>21576</v>
          </cell>
          <cell r="D2313" t="str">
            <v>21576</v>
          </cell>
          <cell r="E2313" t="str">
            <v>Summit</v>
          </cell>
          <cell r="F2313" t="str">
            <v>CFO</v>
          </cell>
          <cell r="G2313" t="str">
            <v>Summit</v>
          </cell>
          <cell r="H2313" t="str">
            <v>120</v>
          </cell>
          <cell r="I2313" t="str">
            <v>CL</v>
          </cell>
          <cell r="K2313">
            <v>1687.02</v>
          </cell>
        </row>
        <row r="2314">
          <cell r="A2314" t="str">
            <v>CAP</v>
          </cell>
          <cell r="B2314" t="str">
            <v>Anastasia, Donald</v>
          </cell>
          <cell r="C2314">
            <v>21576</v>
          </cell>
          <cell r="D2314" t="str">
            <v>21576</v>
          </cell>
          <cell r="E2314" t="str">
            <v>Summit</v>
          </cell>
          <cell r="F2314" t="str">
            <v>CFO</v>
          </cell>
          <cell r="G2314" t="str">
            <v>Summit</v>
          </cell>
          <cell r="H2314" t="str">
            <v>120</v>
          </cell>
          <cell r="I2314" t="str">
            <v>CT</v>
          </cell>
          <cell r="K2314">
            <v>210.88</v>
          </cell>
        </row>
        <row r="2315">
          <cell r="A2315" t="str">
            <v>O&amp;M</v>
          </cell>
          <cell r="B2315" t="str">
            <v>Anastasia, Donald</v>
          </cell>
          <cell r="C2315">
            <v>21576</v>
          </cell>
          <cell r="D2315" t="str">
            <v>21576</v>
          </cell>
          <cell r="E2315" t="str">
            <v>Facilities - Westwood - 26</v>
          </cell>
          <cell r="F2315" t="str">
            <v>CFO</v>
          </cell>
          <cell r="G2315" t="str">
            <v>Summit</v>
          </cell>
          <cell r="H2315" t="str">
            <v>120</v>
          </cell>
          <cell r="I2315" t="str">
            <v>IT</v>
          </cell>
          <cell r="J2315">
            <v>92244.36</v>
          </cell>
          <cell r="M2315">
            <v>3970028.53</v>
          </cell>
        </row>
        <row r="2316">
          <cell r="A2316" t="str">
            <v>O&amp;M</v>
          </cell>
          <cell r="B2316" t="str">
            <v>Anastasia, Donald</v>
          </cell>
          <cell r="C2316">
            <v>21576</v>
          </cell>
          <cell r="D2316" t="str">
            <v>21576</v>
          </cell>
          <cell r="E2316" t="str">
            <v>Summit</v>
          </cell>
          <cell r="F2316" t="str">
            <v>CFO</v>
          </cell>
          <cell r="G2316" t="str">
            <v>Summit</v>
          </cell>
          <cell r="H2316" t="str">
            <v>120</v>
          </cell>
          <cell r="I2316" t="str">
            <v>IT</v>
          </cell>
          <cell r="K2316">
            <v>7104.52</v>
          </cell>
          <cell r="L2316">
            <v>-19413.59</v>
          </cell>
        </row>
        <row r="2317">
          <cell r="A2317" t="str">
            <v>O&amp;M</v>
          </cell>
          <cell r="B2317" t="str">
            <v>Anastasia, Donald</v>
          </cell>
          <cell r="C2317">
            <v>21576</v>
          </cell>
          <cell r="D2317" t="str">
            <v>21576</v>
          </cell>
          <cell r="E2317" t="str">
            <v>Summit</v>
          </cell>
          <cell r="F2317" t="str">
            <v>CFO</v>
          </cell>
          <cell r="G2317" t="str">
            <v>Summit</v>
          </cell>
          <cell r="H2317" t="str">
            <v>120</v>
          </cell>
          <cell r="I2317" t="str">
            <v>MT</v>
          </cell>
          <cell r="L2317">
            <v>57.75</v>
          </cell>
          <cell r="M2317">
            <v>1431.68</v>
          </cell>
        </row>
        <row r="2318">
          <cell r="A2318" t="str">
            <v>O&amp;M</v>
          </cell>
          <cell r="B2318" t="str">
            <v>Anastasia, Donald</v>
          </cell>
          <cell r="C2318">
            <v>21576</v>
          </cell>
          <cell r="D2318" t="str">
            <v>21576</v>
          </cell>
          <cell r="E2318" t="str">
            <v>Facilities - Westwood - 26</v>
          </cell>
          <cell r="F2318" t="str">
            <v>CFO</v>
          </cell>
          <cell r="G2318" t="str">
            <v>Summit</v>
          </cell>
          <cell r="H2318" t="str">
            <v>120</v>
          </cell>
          <cell r="I2318" t="str">
            <v>OT</v>
          </cell>
          <cell r="J2318">
            <v>11678.89</v>
          </cell>
        </row>
        <row r="2319">
          <cell r="A2319" t="str">
            <v>O&amp;M</v>
          </cell>
          <cell r="B2319" t="str">
            <v>Anastasia, Donald</v>
          </cell>
          <cell r="C2319">
            <v>21576</v>
          </cell>
          <cell r="D2319" t="str">
            <v>21576</v>
          </cell>
          <cell r="E2319" t="str">
            <v>Summit</v>
          </cell>
          <cell r="F2319" t="str">
            <v>CFO</v>
          </cell>
          <cell r="G2319" t="str">
            <v>Summit</v>
          </cell>
          <cell r="H2319" t="str">
            <v>120</v>
          </cell>
          <cell r="I2319" t="str">
            <v>OT</v>
          </cell>
          <cell r="L2319">
            <v>25</v>
          </cell>
        </row>
        <row r="2320">
          <cell r="A2320" t="str">
            <v>CAP</v>
          </cell>
          <cell r="B2320" t="str">
            <v>Anastasia, Donald</v>
          </cell>
          <cell r="C2320">
            <v>21577</v>
          </cell>
          <cell r="D2320" t="str">
            <v>21577</v>
          </cell>
          <cell r="E2320" t="str">
            <v>Facilities - Westwood - 151</v>
          </cell>
          <cell r="F2320" t="str">
            <v>CFO</v>
          </cell>
          <cell r="G2320" t="str">
            <v>Facilities - Westwood - 151</v>
          </cell>
          <cell r="H2320" t="str">
            <v>120</v>
          </cell>
          <cell r="I2320" t="str">
            <v>CI</v>
          </cell>
          <cell r="J2320">
            <v>25372.5</v>
          </cell>
        </row>
        <row r="2321">
          <cell r="A2321" t="str">
            <v>O&amp;M</v>
          </cell>
          <cell r="B2321" t="str">
            <v>Anastasia, Donald</v>
          </cell>
          <cell r="C2321">
            <v>21577</v>
          </cell>
          <cell r="D2321" t="str">
            <v>21577</v>
          </cell>
          <cell r="E2321" t="str">
            <v>Facilities - Westwood - 151</v>
          </cell>
          <cell r="F2321" t="str">
            <v>CFO</v>
          </cell>
          <cell r="G2321" t="str">
            <v>Facilities - Westwood - 151</v>
          </cell>
          <cell r="H2321" t="str">
            <v>120</v>
          </cell>
          <cell r="I2321" t="str">
            <v>IT</v>
          </cell>
          <cell r="J2321">
            <v>464750</v>
          </cell>
          <cell r="K2321">
            <v>37661.56</v>
          </cell>
        </row>
        <row r="2322">
          <cell r="A2322" t="str">
            <v>O&amp;M</v>
          </cell>
          <cell r="B2322" t="str">
            <v>Anastasia, Donald</v>
          </cell>
          <cell r="C2322">
            <v>21578</v>
          </cell>
          <cell r="D2322" t="str">
            <v>21578</v>
          </cell>
          <cell r="E2322" t="str">
            <v>Facilities - Prudential</v>
          </cell>
          <cell r="F2322" t="str">
            <v>CFO</v>
          </cell>
          <cell r="G2322" t="str">
            <v>Facilities - Prudential</v>
          </cell>
          <cell r="H2322" t="str">
            <v>120</v>
          </cell>
          <cell r="I2322" t="str">
            <v>BT</v>
          </cell>
          <cell r="J2322">
            <v>65218.39</v>
          </cell>
          <cell r="K2322">
            <v>12569.93</v>
          </cell>
        </row>
        <row r="2323">
          <cell r="A2323" t="str">
            <v>O&amp;M</v>
          </cell>
          <cell r="B2323" t="str">
            <v>Anastasia, Donald</v>
          </cell>
          <cell r="C2323">
            <v>21578</v>
          </cell>
          <cell r="D2323" t="str">
            <v>21578</v>
          </cell>
          <cell r="E2323" t="str">
            <v>Facilities - Prudential</v>
          </cell>
          <cell r="F2323" t="str">
            <v>CFO</v>
          </cell>
          <cell r="G2323" t="str">
            <v>Facilities - Prudential</v>
          </cell>
          <cell r="H2323" t="str">
            <v>120</v>
          </cell>
          <cell r="I2323" t="str">
            <v>IT</v>
          </cell>
          <cell r="J2323">
            <v>352533.54</v>
          </cell>
          <cell r="K2323">
            <v>47799.63</v>
          </cell>
          <cell r="L2323">
            <v>70.709999999999994</v>
          </cell>
        </row>
        <row r="2324">
          <cell r="A2324" t="str">
            <v>O&amp;M</v>
          </cell>
          <cell r="B2324" t="str">
            <v>Anastasia, Donald</v>
          </cell>
          <cell r="C2324">
            <v>21578</v>
          </cell>
          <cell r="D2324" t="str">
            <v>21578</v>
          </cell>
          <cell r="E2324" t="str">
            <v>Facilities - Prudential</v>
          </cell>
          <cell r="F2324" t="str">
            <v>CFO</v>
          </cell>
          <cell r="G2324" t="str">
            <v>Facilities - Prudential</v>
          </cell>
          <cell r="H2324" t="str">
            <v>120</v>
          </cell>
          <cell r="I2324" t="str">
            <v>LT</v>
          </cell>
          <cell r="J2324">
            <v>189940.34</v>
          </cell>
          <cell r="K2324">
            <v>35751.519999999997</v>
          </cell>
        </row>
        <row r="2325">
          <cell r="A2325" t="str">
            <v>O&amp;M</v>
          </cell>
          <cell r="B2325" t="str">
            <v>Anastasia, Donald</v>
          </cell>
          <cell r="C2325">
            <v>21578</v>
          </cell>
          <cell r="D2325" t="str">
            <v>21578</v>
          </cell>
          <cell r="E2325" t="str">
            <v>Facilities - Prudential</v>
          </cell>
          <cell r="F2325" t="str">
            <v>CFO</v>
          </cell>
          <cell r="G2325" t="str">
            <v>Facilities - Prudential</v>
          </cell>
          <cell r="H2325" t="str">
            <v>120</v>
          </cell>
          <cell r="I2325" t="str">
            <v>OT</v>
          </cell>
          <cell r="J2325">
            <v>20843.560000000001</v>
          </cell>
          <cell r="K2325">
            <v>2218.0300000000002</v>
          </cell>
        </row>
        <row r="2326">
          <cell r="A2326" t="str">
            <v>O&amp;M</v>
          </cell>
          <cell r="B2326" t="str">
            <v>Anastasia, Donald</v>
          </cell>
          <cell r="C2326">
            <v>21578</v>
          </cell>
          <cell r="D2326" t="str">
            <v>21578</v>
          </cell>
          <cell r="E2326" t="str">
            <v>Facilities - Prudential</v>
          </cell>
          <cell r="F2326" t="str">
            <v>CFO</v>
          </cell>
          <cell r="G2326" t="str">
            <v>Facilities - Prudential</v>
          </cell>
          <cell r="H2326" t="str">
            <v>120</v>
          </cell>
          <cell r="I2326" t="str">
            <v>TT</v>
          </cell>
          <cell r="J2326">
            <v>14394.93</v>
          </cell>
          <cell r="K2326">
            <v>8658.0499999999993</v>
          </cell>
        </row>
        <row r="2327">
          <cell r="A2327" t="str">
            <v>O&amp;M</v>
          </cell>
          <cell r="B2327" t="str">
            <v>McSherry, Susan</v>
          </cell>
          <cell r="C2327">
            <v>21580</v>
          </cell>
          <cell r="D2327" t="str">
            <v>21580</v>
          </cell>
          <cell r="E2327" t="str">
            <v>F &amp; A Performance Management</v>
          </cell>
          <cell r="F2327" t="str">
            <v>CFO</v>
          </cell>
          <cell r="G2327" t="str">
            <v>F &amp; A Performance Management</v>
          </cell>
          <cell r="H2327" t="str">
            <v>120</v>
          </cell>
          <cell r="I2327" t="str">
            <v>BT</v>
          </cell>
          <cell r="L2327">
            <v>52499.32</v>
          </cell>
        </row>
        <row r="2328">
          <cell r="A2328" t="str">
            <v>O&amp;M</v>
          </cell>
          <cell r="B2328" t="str">
            <v>McSherry, Susan</v>
          </cell>
          <cell r="C2328">
            <v>21580</v>
          </cell>
          <cell r="D2328" t="str">
            <v>21580</v>
          </cell>
          <cell r="E2328" t="str">
            <v>Supply Chain Performance</v>
          </cell>
          <cell r="F2328" t="str">
            <v>CFO</v>
          </cell>
          <cell r="G2328" t="str">
            <v>F &amp; A Performance Management</v>
          </cell>
          <cell r="H2328" t="str">
            <v>120</v>
          </cell>
          <cell r="I2328" t="str">
            <v>BT</v>
          </cell>
          <cell r="J2328">
            <v>48916.81</v>
          </cell>
          <cell r="K2328">
            <v>9812.6200000000008</v>
          </cell>
        </row>
        <row r="2329">
          <cell r="A2329" t="str">
            <v>O&amp;M</v>
          </cell>
          <cell r="B2329" t="str">
            <v>McSherry, Susan</v>
          </cell>
          <cell r="C2329">
            <v>21580</v>
          </cell>
          <cell r="D2329" t="str">
            <v>21580</v>
          </cell>
          <cell r="E2329" t="str">
            <v>F &amp; A Performance Management</v>
          </cell>
          <cell r="F2329" t="str">
            <v>CFO</v>
          </cell>
          <cell r="G2329" t="str">
            <v>F &amp; A Performance Management</v>
          </cell>
          <cell r="H2329" t="str">
            <v>120</v>
          </cell>
          <cell r="I2329" t="str">
            <v>IT</v>
          </cell>
          <cell r="L2329">
            <v>15623.8</v>
          </cell>
        </row>
        <row r="2330">
          <cell r="A2330" t="str">
            <v>O&amp;M</v>
          </cell>
          <cell r="B2330" t="str">
            <v>McSherry, Susan</v>
          </cell>
          <cell r="C2330">
            <v>21580</v>
          </cell>
          <cell r="D2330" t="str">
            <v>21580</v>
          </cell>
          <cell r="E2330" t="str">
            <v>Supply Chain Performance</v>
          </cell>
          <cell r="F2330" t="str">
            <v>CFO</v>
          </cell>
          <cell r="G2330" t="str">
            <v>F &amp; A Performance Management</v>
          </cell>
          <cell r="H2330" t="str">
            <v>120</v>
          </cell>
          <cell r="I2330" t="str">
            <v>IT</v>
          </cell>
          <cell r="J2330">
            <v>7044.03</v>
          </cell>
          <cell r="K2330">
            <v>-3784.58</v>
          </cell>
        </row>
        <row r="2331">
          <cell r="A2331" t="str">
            <v>O&amp;M</v>
          </cell>
          <cell r="B2331" t="str">
            <v>McSherry, Susan</v>
          </cell>
          <cell r="C2331">
            <v>21580</v>
          </cell>
          <cell r="D2331" t="str">
            <v>21580</v>
          </cell>
          <cell r="E2331" t="str">
            <v>F &amp; A Performance Management</v>
          </cell>
          <cell r="F2331" t="str">
            <v>CFO</v>
          </cell>
          <cell r="G2331" t="str">
            <v>F &amp; A Performance Management</v>
          </cell>
          <cell r="H2331" t="str">
            <v>120</v>
          </cell>
          <cell r="I2331" t="str">
            <v>LT</v>
          </cell>
          <cell r="L2331">
            <v>148097.48000000001</v>
          </cell>
        </row>
        <row r="2332">
          <cell r="A2332" t="str">
            <v>O&amp;M</v>
          </cell>
          <cell r="B2332" t="str">
            <v>McSherry, Susan</v>
          </cell>
          <cell r="C2332">
            <v>21580</v>
          </cell>
          <cell r="D2332" t="str">
            <v>21580</v>
          </cell>
          <cell r="E2332" t="str">
            <v>Supply Chain Performance</v>
          </cell>
          <cell r="F2332" t="str">
            <v>CFO</v>
          </cell>
          <cell r="G2332" t="str">
            <v>F &amp; A Performance Management</v>
          </cell>
          <cell r="H2332" t="str">
            <v>120</v>
          </cell>
          <cell r="I2332" t="str">
            <v>LT</v>
          </cell>
          <cell r="J2332">
            <v>163643.72</v>
          </cell>
          <cell r="K2332">
            <v>28822.97</v>
          </cell>
        </row>
        <row r="2333">
          <cell r="A2333" t="str">
            <v>O&amp;M</v>
          </cell>
          <cell r="B2333" t="str">
            <v>McSherry, Susan</v>
          </cell>
          <cell r="C2333">
            <v>21580</v>
          </cell>
          <cell r="D2333" t="str">
            <v>21580</v>
          </cell>
          <cell r="E2333" t="str">
            <v>Supply Chain Performance</v>
          </cell>
          <cell r="F2333" t="str">
            <v>CFO</v>
          </cell>
          <cell r="G2333" t="str">
            <v>F &amp; A Performance Management</v>
          </cell>
          <cell r="H2333" t="str">
            <v>120</v>
          </cell>
          <cell r="I2333" t="str">
            <v>MT</v>
          </cell>
          <cell r="J2333">
            <v>0</v>
          </cell>
        </row>
        <row r="2334">
          <cell r="A2334" t="str">
            <v>O&amp;M</v>
          </cell>
          <cell r="B2334" t="str">
            <v>McSherry, Susan</v>
          </cell>
          <cell r="C2334">
            <v>21580</v>
          </cell>
          <cell r="D2334" t="str">
            <v>21580</v>
          </cell>
          <cell r="E2334" t="str">
            <v>F &amp; A Performance Management</v>
          </cell>
          <cell r="F2334" t="str">
            <v>CFO</v>
          </cell>
          <cell r="G2334" t="str">
            <v>F &amp; A Performance Management</v>
          </cell>
          <cell r="H2334" t="str">
            <v>120</v>
          </cell>
          <cell r="I2334" t="str">
            <v>OT</v>
          </cell>
        </row>
        <row r="2335">
          <cell r="A2335" t="str">
            <v>O&amp;M</v>
          </cell>
          <cell r="B2335" t="str">
            <v>McSherry, Susan</v>
          </cell>
          <cell r="C2335">
            <v>21580</v>
          </cell>
          <cell r="D2335" t="str">
            <v>21580</v>
          </cell>
          <cell r="E2335" t="str">
            <v>Supply Chain Performance</v>
          </cell>
          <cell r="F2335" t="str">
            <v>CFO</v>
          </cell>
          <cell r="G2335" t="str">
            <v>F &amp; A Performance Management</v>
          </cell>
          <cell r="H2335" t="str">
            <v>120</v>
          </cell>
          <cell r="I2335" t="str">
            <v>OT</v>
          </cell>
          <cell r="J2335">
            <v>197466.77</v>
          </cell>
          <cell r="K2335">
            <v>374.7</v>
          </cell>
        </row>
        <row r="2336">
          <cell r="A2336" t="str">
            <v>O&amp;M</v>
          </cell>
          <cell r="B2336" t="str">
            <v>McSherry, Susan</v>
          </cell>
          <cell r="C2336">
            <v>21580</v>
          </cell>
          <cell r="D2336" t="str">
            <v>21580</v>
          </cell>
          <cell r="E2336" t="str">
            <v>Supply Chain Performance</v>
          </cell>
          <cell r="F2336" t="str">
            <v>CFO</v>
          </cell>
          <cell r="G2336" t="str">
            <v>F &amp; A Performance Management</v>
          </cell>
          <cell r="H2336" t="str">
            <v>120</v>
          </cell>
          <cell r="I2336" t="str">
            <v>TT</v>
          </cell>
          <cell r="J2336">
            <v>735.27</v>
          </cell>
        </row>
        <row r="2337">
          <cell r="A2337" t="str">
            <v>O&amp;M</v>
          </cell>
          <cell r="C2337">
            <v>21581</v>
          </cell>
          <cell r="D2337" t="str">
            <v>21581</v>
          </cell>
          <cell r="E2337" t="str">
            <v>Fleet Billing Revenue</v>
          </cell>
          <cell r="F2337" t="str">
            <v>Fleet Billing</v>
          </cell>
          <cell r="H2337" t="str">
            <v>120</v>
          </cell>
          <cell r="I2337" t="str">
            <v>OT</v>
          </cell>
          <cell r="K2337">
            <v>-1266127.3999999999</v>
          </cell>
          <cell r="L2337">
            <v>-1232938.8600000001</v>
          </cell>
        </row>
        <row r="2338">
          <cell r="A2338" t="str">
            <v>O&amp;M</v>
          </cell>
          <cell r="B2338" t="str">
            <v>Anastasia, Donald</v>
          </cell>
          <cell r="C2338">
            <v>21585</v>
          </cell>
          <cell r="D2338" t="str">
            <v>21585</v>
          </cell>
          <cell r="E2338" t="str">
            <v>Asset Performance - Facilities</v>
          </cell>
          <cell r="F2338" t="str">
            <v>CFO</v>
          </cell>
          <cell r="G2338" t="str">
            <v>Facilities - Shared Costs</v>
          </cell>
          <cell r="H2338" t="str">
            <v>120</v>
          </cell>
          <cell r="I2338" t="str">
            <v>BT</v>
          </cell>
          <cell r="J2338">
            <v>121427.62</v>
          </cell>
        </row>
        <row r="2339">
          <cell r="A2339" t="str">
            <v>O&amp;M</v>
          </cell>
          <cell r="B2339" t="str">
            <v>Anastasia, Donald</v>
          </cell>
          <cell r="C2339">
            <v>21585</v>
          </cell>
          <cell r="D2339" t="str">
            <v>21585</v>
          </cell>
          <cell r="E2339" t="str">
            <v>Facilities - Shared Costs</v>
          </cell>
          <cell r="F2339" t="str">
            <v>CFO</v>
          </cell>
          <cell r="G2339" t="str">
            <v>Facilities - Shared Costs</v>
          </cell>
          <cell r="H2339" t="str">
            <v>120</v>
          </cell>
          <cell r="I2339" t="str">
            <v>BT</v>
          </cell>
          <cell r="K2339">
            <v>1.33</v>
          </cell>
        </row>
        <row r="2340">
          <cell r="A2340" t="str">
            <v>CAP</v>
          </cell>
          <cell r="B2340" t="str">
            <v>Anastasia, Donald</v>
          </cell>
          <cell r="C2340">
            <v>21585</v>
          </cell>
          <cell r="D2340" t="str">
            <v>21585</v>
          </cell>
          <cell r="E2340" t="str">
            <v>Asset Performance - Facilities</v>
          </cell>
          <cell r="F2340" t="str">
            <v>CFO</v>
          </cell>
          <cell r="G2340" t="str">
            <v>Facilities - Shared Costs</v>
          </cell>
          <cell r="H2340" t="str">
            <v>120</v>
          </cell>
          <cell r="I2340" t="str">
            <v>CI</v>
          </cell>
          <cell r="J2340">
            <v>11281.2</v>
          </cell>
        </row>
        <row r="2341">
          <cell r="A2341" t="str">
            <v>O&amp;M</v>
          </cell>
          <cell r="B2341" t="str">
            <v>Anastasia, Donald</v>
          </cell>
          <cell r="C2341">
            <v>21585</v>
          </cell>
          <cell r="D2341" t="str">
            <v>21585</v>
          </cell>
          <cell r="E2341" t="str">
            <v>Asset Performance - Facilities</v>
          </cell>
          <cell r="F2341" t="str">
            <v>CFO</v>
          </cell>
          <cell r="G2341" t="str">
            <v>Facilities - Shared Costs</v>
          </cell>
          <cell r="H2341" t="str">
            <v>120</v>
          </cell>
          <cell r="I2341" t="str">
            <v>IT</v>
          </cell>
          <cell r="J2341">
            <v>1622672.02</v>
          </cell>
        </row>
        <row r="2342">
          <cell r="A2342" t="str">
            <v>O&amp;M</v>
          </cell>
          <cell r="B2342" t="str">
            <v>Anastasia, Donald</v>
          </cell>
          <cell r="C2342">
            <v>21585</v>
          </cell>
          <cell r="D2342" t="str">
            <v>21585</v>
          </cell>
          <cell r="E2342" t="str">
            <v>Facilities - Shared Costs</v>
          </cell>
          <cell r="F2342" t="str">
            <v>CFO</v>
          </cell>
          <cell r="G2342" t="str">
            <v>Facilities - Shared Costs</v>
          </cell>
          <cell r="H2342" t="str">
            <v>120</v>
          </cell>
          <cell r="I2342" t="str">
            <v>IT</v>
          </cell>
          <cell r="K2342">
            <v>248510.95</v>
          </cell>
          <cell r="L2342">
            <v>128.35</v>
          </cell>
        </row>
        <row r="2343">
          <cell r="A2343" t="str">
            <v>O&amp;M</v>
          </cell>
          <cell r="B2343" t="str">
            <v>Anastasia, Donald</v>
          </cell>
          <cell r="C2343">
            <v>21585</v>
          </cell>
          <cell r="D2343" t="str">
            <v>21585</v>
          </cell>
          <cell r="E2343" t="str">
            <v>Asset Performance - Facilities</v>
          </cell>
          <cell r="F2343" t="str">
            <v>CFO</v>
          </cell>
          <cell r="G2343" t="str">
            <v>Facilities - Shared Costs</v>
          </cell>
          <cell r="H2343" t="str">
            <v>120</v>
          </cell>
          <cell r="I2343" t="str">
            <v>LT</v>
          </cell>
          <cell r="J2343">
            <v>349603.53</v>
          </cell>
        </row>
        <row r="2344">
          <cell r="A2344" t="str">
            <v>O&amp;M</v>
          </cell>
          <cell r="B2344" t="str">
            <v>Anastasia, Donald</v>
          </cell>
          <cell r="C2344">
            <v>21585</v>
          </cell>
          <cell r="D2344" t="str">
            <v>21585</v>
          </cell>
          <cell r="E2344" t="str">
            <v>Facilities - Shared Costs</v>
          </cell>
          <cell r="F2344" t="str">
            <v>CFO</v>
          </cell>
          <cell r="G2344" t="str">
            <v>Facilities - Shared Costs</v>
          </cell>
          <cell r="H2344" t="str">
            <v>120</v>
          </cell>
          <cell r="I2344" t="str">
            <v>LT</v>
          </cell>
          <cell r="K2344">
            <v>-3714.99</v>
          </cell>
        </row>
        <row r="2345">
          <cell r="A2345" t="str">
            <v>O&amp;M</v>
          </cell>
          <cell r="B2345" t="str">
            <v>Anastasia, Donald</v>
          </cell>
          <cell r="C2345">
            <v>21585</v>
          </cell>
          <cell r="D2345" t="str">
            <v>21585</v>
          </cell>
          <cell r="E2345" t="str">
            <v>Asset Performance - Facilities</v>
          </cell>
          <cell r="F2345" t="str">
            <v>CFO</v>
          </cell>
          <cell r="G2345" t="str">
            <v>Facilities - Shared Costs</v>
          </cell>
          <cell r="H2345" t="str">
            <v>120</v>
          </cell>
          <cell r="I2345" t="str">
            <v>MT</v>
          </cell>
          <cell r="J2345">
            <v>327.54000000000002</v>
          </cell>
          <cell r="M2345">
            <v>16516.669999999998</v>
          </cell>
        </row>
        <row r="2346">
          <cell r="A2346" t="str">
            <v>O&amp;M</v>
          </cell>
          <cell r="B2346" t="str">
            <v>Anastasia, Donald</v>
          </cell>
          <cell r="C2346">
            <v>21585</v>
          </cell>
          <cell r="D2346" t="str">
            <v>21585</v>
          </cell>
          <cell r="E2346" t="str">
            <v>Facilities - Shared Costs</v>
          </cell>
          <cell r="F2346" t="str">
            <v>CFO</v>
          </cell>
          <cell r="G2346" t="str">
            <v>Facilities - Shared Costs</v>
          </cell>
          <cell r="H2346" t="str">
            <v>120</v>
          </cell>
          <cell r="I2346" t="str">
            <v>MT</v>
          </cell>
          <cell r="K2346">
            <v>12.25</v>
          </cell>
        </row>
        <row r="2347">
          <cell r="A2347" t="str">
            <v>O&amp;M</v>
          </cell>
          <cell r="B2347" t="str">
            <v>Anastasia, Donald</v>
          </cell>
          <cell r="C2347">
            <v>21585</v>
          </cell>
          <cell r="D2347" t="str">
            <v>21585</v>
          </cell>
          <cell r="E2347" t="str">
            <v>Asset Performance - Facilities</v>
          </cell>
          <cell r="F2347" t="str">
            <v>CFO</v>
          </cell>
          <cell r="G2347" t="str">
            <v>Facilities - Shared Costs</v>
          </cell>
          <cell r="H2347" t="str">
            <v>120</v>
          </cell>
          <cell r="I2347" t="str">
            <v>OT</v>
          </cell>
          <cell r="J2347">
            <v>115776.54</v>
          </cell>
        </row>
        <row r="2348">
          <cell r="A2348" t="str">
            <v>O&amp;M</v>
          </cell>
          <cell r="B2348" t="str">
            <v>Anastasia, Donald</v>
          </cell>
          <cell r="C2348">
            <v>21585</v>
          </cell>
          <cell r="D2348" t="str">
            <v>21585</v>
          </cell>
          <cell r="E2348" t="str">
            <v>Facilities - Shared Costs</v>
          </cell>
          <cell r="F2348" t="str">
            <v>CFO</v>
          </cell>
          <cell r="G2348" t="str">
            <v>Facilities - Shared Costs</v>
          </cell>
          <cell r="H2348" t="str">
            <v>120</v>
          </cell>
          <cell r="I2348" t="str">
            <v>OT</v>
          </cell>
          <cell r="K2348">
            <v>14264.31</v>
          </cell>
          <cell r="L2348">
            <v>9908.4599999999991</v>
          </cell>
        </row>
        <row r="2349">
          <cell r="A2349" t="str">
            <v>O&amp;M</v>
          </cell>
          <cell r="B2349" t="str">
            <v>Anastasia, Donald</v>
          </cell>
          <cell r="C2349">
            <v>21585</v>
          </cell>
          <cell r="D2349" t="str">
            <v>21585</v>
          </cell>
          <cell r="E2349" t="str">
            <v>Asset Performance - Facilities</v>
          </cell>
          <cell r="F2349" t="str">
            <v>CFO</v>
          </cell>
          <cell r="G2349" t="str">
            <v>Facilities - Shared Costs</v>
          </cell>
          <cell r="H2349" t="str">
            <v>120</v>
          </cell>
          <cell r="I2349" t="str">
            <v>TT</v>
          </cell>
          <cell r="J2349">
            <v>0</v>
          </cell>
        </row>
        <row r="2350">
          <cell r="A2350" t="str">
            <v>O&amp;M</v>
          </cell>
          <cell r="B2350" t="str">
            <v>Elliott Jr, James F</v>
          </cell>
          <cell r="C2350">
            <v>21590</v>
          </cell>
          <cell r="D2350" t="str">
            <v>21590</v>
          </cell>
          <cell r="E2350" t="str">
            <v>Asset Performance - Fleet</v>
          </cell>
          <cell r="F2350" t="str">
            <v>Mat Mgmt-Trans</v>
          </cell>
          <cell r="G2350" t="str">
            <v>Asset Performance - Fleet</v>
          </cell>
          <cell r="H2350" t="str">
            <v>120</v>
          </cell>
          <cell r="I2350" t="str">
            <v>BT</v>
          </cell>
          <cell r="J2350">
            <v>177333.41</v>
          </cell>
        </row>
        <row r="2351">
          <cell r="A2351" t="str">
            <v>O&amp;M</v>
          </cell>
          <cell r="B2351" t="str">
            <v>Elliott Jr, James F</v>
          </cell>
          <cell r="C2351">
            <v>21590</v>
          </cell>
          <cell r="D2351" t="str">
            <v>21590</v>
          </cell>
          <cell r="E2351" t="str">
            <v>Asset Performance - Fleet</v>
          </cell>
          <cell r="F2351" t="str">
            <v>Mat Mgmt-Trans</v>
          </cell>
          <cell r="G2351" t="str">
            <v>Asset Performance - Fleet</v>
          </cell>
          <cell r="H2351" t="str">
            <v>120</v>
          </cell>
          <cell r="I2351" t="str">
            <v>IT</v>
          </cell>
          <cell r="J2351">
            <v>7994555</v>
          </cell>
          <cell r="K2351">
            <v>27040.44</v>
          </cell>
          <cell r="L2351">
            <v>35807.040000000001</v>
          </cell>
        </row>
        <row r="2352">
          <cell r="A2352" t="str">
            <v>O&amp;M</v>
          </cell>
          <cell r="B2352" t="str">
            <v>Elliott Jr, James F</v>
          </cell>
          <cell r="C2352">
            <v>21590</v>
          </cell>
          <cell r="D2352" t="str">
            <v>21590</v>
          </cell>
          <cell r="E2352" t="str">
            <v>Asset Performance - Fleet</v>
          </cell>
          <cell r="F2352" t="str">
            <v>Mat Mgmt-Trans</v>
          </cell>
          <cell r="G2352" t="str">
            <v>Asset Performance - Fleet</v>
          </cell>
          <cell r="H2352" t="str">
            <v>120</v>
          </cell>
          <cell r="I2352" t="str">
            <v>LT</v>
          </cell>
          <cell r="J2352">
            <v>549291.26</v>
          </cell>
        </row>
        <row r="2353">
          <cell r="A2353" t="str">
            <v>O&amp;M</v>
          </cell>
          <cell r="B2353" t="str">
            <v>Elliott Jr, James F</v>
          </cell>
          <cell r="C2353">
            <v>21590</v>
          </cell>
          <cell r="D2353" t="str">
            <v>21590</v>
          </cell>
          <cell r="E2353" t="str">
            <v>Asset Performance - Fleet</v>
          </cell>
          <cell r="F2353" t="str">
            <v>Mat Mgmt-Trans</v>
          </cell>
          <cell r="G2353" t="str">
            <v>Asset Performance - Fleet</v>
          </cell>
          <cell r="H2353" t="str">
            <v>120</v>
          </cell>
          <cell r="I2353" t="str">
            <v>MT</v>
          </cell>
          <cell r="J2353">
            <v>849224.64</v>
          </cell>
          <cell r="K2353">
            <v>1043551.6</v>
          </cell>
          <cell r="L2353">
            <v>1067446.8600000001</v>
          </cell>
          <cell r="M2353">
            <v>6098.02</v>
          </cell>
        </row>
        <row r="2354">
          <cell r="A2354" t="str">
            <v>O&amp;M</v>
          </cell>
          <cell r="B2354" t="str">
            <v>Elliott Jr, James F</v>
          </cell>
          <cell r="C2354">
            <v>21590</v>
          </cell>
          <cell r="D2354" t="str">
            <v>21590</v>
          </cell>
          <cell r="E2354" t="str">
            <v>Asset Performance - Fleet</v>
          </cell>
          <cell r="F2354" t="str">
            <v>Mat Mgmt-Trans</v>
          </cell>
          <cell r="G2354" t="str">
            <v>Asset Performance - Fleet</v>
          </cell>
          <cell r="H2354" t="str">
            <v>120</v>
          </cell>
          <cell r="I2354" t="str">
            <v>OT</v>
          </cell>
          <cell r="J2354">
            <v>-15147395.25</v>
          </cell>
          <cell r="K2354">
            <v>-291377.96999999997</v>
          </cell>
          <cell r="L2354">
            <v>-4645.04</v>
          </cell>
        </row>
        <row r="2355">
          <cell r="A2355" t="str">
            <v>O&amp;M</v>
          </cell>
          <cell r="B2355" t="str">
            <v>Elliott Jr, James F</v>
          </cell>
          <cell r="C2355">
            <v>21590</v>
          </cell>
          <cell r="D2355" t="str">
            <v>21590</v>
          </cell>
          <cell r="E2355" t="str">
            <v>Asset Performance - Fleet</v>
          </cell>
          <cell r="F2355" t="str">
            <v>Mat Mgmt-Trans</v>
          </cell>
          <cell r="G2355" t="str">
            <v>Asset Performance - Fleet</v>
          </cell>
          <cell r="H2355" t="str">
            <v>120</v>
          </cell>
          <cell r="I2355" t="str">
            <v>TT</v>
          </cell>
          <cell r="J2355">
            <v>172894.42</v>
          </cell>
          <cell r="K2355">
            <v>0</v>
          </cell>
        </row>
        <row r="2356">
          <cell r="A2356" t="str">
            <v>O&amp;M</v>
          </cell>
          <cell r="B2356" t="str">
            <v>Rotty, Paul L</v>
          </cell>
          <cell r="C2356">
            <v>21595</v>
          </cell>
          <cell r="D2356" t="str">
            <v>21595</v>
          </cell>
          <cell r="E2356" t="str">
            <v>Asset Performance - Warehouse and Distribution</v>
          </cell>
          <cell r="F2356" t="str">
            <v>Mat Mgmt-Trans</v>
          </cell>
          <cell r="G2356" t="str">
            <v>Asset Performance - Warehouse and Distribution</v>
          </cell>
          <cell r="H2356" t="str">
            <v>120</v>
          </cell>
          <cell r="I2356" t="str">
            <v>BT</v>
          </cell>
          <cell r="J2356">
            <v>78.459999999999994</v>
          </cell>
        </row>
        <row r="2357">
          <cell r="A2357" t="str">
            <v>O&amp;M</v>
          </cell>
          <cell r="B2357" t="str">
            <v>Rotty, Paul L</v>
          </cell>
          <cell r="C2357">
            <v>21595</v>
          </cell>
          <cell r="D2357" t="str">
            <v>21595</v>
          </cell>
          <cell r="E2357" t="str">
            <v>Asset Performance - Warehouse and Distribution</v>
          </cell>
          <cell r="F2357" t="str">
            <v>Mat Mgmt-Trans</v>
          </cell>
          <cell r="G2357" t="str">
            <v>Asset Performance - Warehouse and Distribution</v>
          </cell>
          <cell r="H2357" t="str">
            <v>120</v>
          </cell>
          <cell r="I2357" t="str">
            <v>IT</v>
          </cell>
          <cell r="J2357">
            <v>442462.42</v>
          </cell>
          <cell r="K2357">
            <v>737.08</v>
          </cell>
        </row>
        <row r="2358">
          <cell r="A2358" t="str">
            <v>O&amp;M</v>
          </cell>
          <cell r="B2358" t="str">
            <v>Rotty, Paul L</v>
          </cell>
          <cell r="C2358">
            <v>21595</v>
          </cell>
          <cell r="D2358" t="str">
            <v>21595</v>
          </cell>
          <cell r="E2358" t="str">
            <v>Asset Performance - Warehouse and Distribution</v>
          </cell>
          <cell r="F2358" t="str">
            <v>Mat Mgmt-Trans</v>
          </cell>
          <cell r="G2358" t="str">
            <v>Asset Performance - Warehouse and Distribution</v>
          </cell>
          <cell r="H2358" t="str">
            <v>120</v>
          </cell>
          <cell r="I2358" t="str">
            <v>LT</v>
          </cell>
          <cell r="J2358">
            <v>-292.86</v>
          </cell>
          <cell r="M2358">
            <v>246.26</v>
          </cell>
        </row>
        <row r="2359">
          <cell r="A2359" t="str">
            <v>O&amp;M</v>
          </cell>
          <cell r="B2359" t="str">
            <v>Rotty, Paul L</v>
          </cell>
          <cell r="C2359">
            <v>21595</v>
          </cell>
          <cell r="D2359" t="str">
            <v>21595</v>
          </cell>
          <cell r="E2359" t="str">
            <v>Asset Performance - Warehouse and Distribution</v>
          </cell>
          <cell r="F2359" t="str">
            <v>Mat Mgmt-Trans</v>
          </cell>
          <cell r="G2359" t="str">
            <v>Asset Performance - Warehouse and Distribution</v>
          </cell>
          <cell r="H2359" t="str">
            <v>120</v>
          </cell>
          <cell r="I2359" t="str">
            <v>MT</v>
          </cell>
          <cell r="J2359">
            <v>-7432.05</v>
          </cell>
        </row>
        <row r="2360">
          <cell r="A2360" t="str">
            <v>O&amp;M</v>
          </cell>
          <cell r="B2360" t="str">
            <v>Rotty, Paul L</v>
          </cell>
          <cell r="C2360">
            <v>21595</v>
          </cell>
          <cell r="D2360" t="str">
            <v>21595</v>
          </cell>
          <cell r="E2360" t="str">
            <v>Asset Performance - Warehouse and Distribution</v>
          </cell>
          <cell r="F2360" t="str">
            <v>Mat Mgmt-Trans</v>
          </cell>
          <cell r="G2360" t="str">
            <v>Asset Performance - Warehouse and Distribution</v>
          </cell>
          <cell r="H2360" t="str">
            <v>120</v>
          </cell>
          <cell r="I2360" t="str">
            <v>OT</v>
          </cell>
          <cell r="J2360">
            <v>837879.62</v>
          </cell>
          <cell r="K2360">
            <v>4029.46</v>
          </cell>
          <cell r="L2360">
            <v>593.16999999999996</v>
          </cell>
        </row>
        <row r="2361">
          <cell r="A2361" t="str">
            <v>O&amp;M</v>
          </cell>
          <cell r="C2361">
            <v>21600</v>
          </cell>
          <cell r="D2361" t="str">
            <v>21600</v>
          </cell>
          <cell r="E2361" t="str">
            <v>Materials Disposal</v>
          </cell>
          <cell r="H2361" t="str">
            <v>120</v>
          </cell>
          <cell r="I2361" t="str">
            <v>MT</v>
          </cell>
          <cell r="J2361">
            <v>0</v>
          </cell>
          <cell r="M2361">
            <v>8798.09</v>
          </cell>
        </row>
        <row r="2362">
          <cell r="A2362" t="str">
            <v>O&amp;M</v>
          </cell>
          <cell r="C2362">
            <v>21600</v>
          </cell>
          <cell r="D2362" t="str">
            <v>21600</v>
          </cell>
          <cell r="E2362" t="str">
            <v>Materials Disposal</v>
          </cell>
          <cell r="H2362" t="str">
            <v>120</v>
          </cell>
          <cell r="I2362" t="str">
            <v>OT</v>
          </cell>
          <cell r="K2362">
            <v>-380</v>
          </cell>
        </row>
        <row r="2363">
          <cell r="A2363" t="str">
            <v>O&amp;M</v>
          </cell>
          <cell r="B2363" t="str">
            <v>Weafer Jr,Robert J</v>
          </cell>
          <cell r="C2363">
            <v>21605</v>
          </cell>
          <cell r="D2363" t="str">
            <v>21605</v>
          </cell>
          <cell r="E2363" t="str">
            <v>Process Management</v>
          </cell>
          <cell r="F2363" t="str">
            <v>CFO</v>
          </cell>
          <cell r="G2363" t="str">
            <v>Process Management</v>
          </cell>
          <cell r="H2363" t="str">
            <v>120</v>
          </cell>
          <cell r="I2363" t="str">
            <v>BT</v>
          </cell>
          <cell r="J2363">
            <v>158760.29999999999</v>
          </cell>
          <cell r="K2363">
            <v>16874.73</v>
          </cell>
          <cell r="M2363">
            <v>414128.61</v>
          </cell>
        </row>
        <row r="2364">
          <cell r="A2364" t="str">
            <v>O&amp;M</v>
          </cell>
          <cell r="B2364" t="str">
            <v>Weafer Jr,Robert J</v>
          </cell>
          <cell r="C2364">
            <v>21605</v>
          </cell>
          <cell r="D2364" t="str">
            <v>21605</v>
          </cell>
          <cell r="E2364" t="str">
            <v>Process Management</v>
          </cell>
          <cell r="F2364" t="str">
            <v>CFO</v>
          </cell>
          <cell r="G2364" t="str">
            <v>Process Management</v>
          </cell>
          <cell r="H2364" t="str">
            <v>120</v>
          </cell>
          <cell r="I2364" t="str">
            <v>IT</v>
          </cell>
          <cell r="J2364">
            <v>1622567.99</v>
          </cell>
          <cell r="K2364">
            <v>10132.64</v>
          </cell>
          <cell r="L2364">
            <v>5967.71</v>
          </cell>
        </row>
        <row r="2365">
          <cell r="A2365" t="str">
            <v>O&amp;M</v>
          </cell>
          <cell r="B2365" t="str">
            <v>Weafer Jr,Robert J</v>
          </cell>
          <cell r="C2365">
            <v>21605</v>
          </cell>
          <cell r="D2365" t="str">
            <v>21605</v>
          </cell>
          <cell r="E2365" t="str">
            <v>Process Management</v>
          </cell>
          <cell r="F2365" t="str">
            <v>CFO</v>
          </cell>
          <cell r="G2365" t="str">
            <v>Process Management</v>
          </cell>
          <cell r="H2365" t="str">
            <v>120</v>
          </cell>
          <cell r="I2365" t="str">
            <v>LT</v>
          </cell>
          <cell r="J2365">
            <v>470023.57</v>
          </cell>
          <cell r="K2365">
            <v>48212.52</v>
          </cell>
          <cell r="M2365">
            <v>-883.6</v>
          </cell>
        </row>
        <row r="2366">
          <cell r="A2366" t="str">
            <v>O&amp;M</v>
          </cell>
          <cell r="B2366" t="str">
            <v>Weafer Jr,Robert J</v>
          </cell>
          <cell r="C2366">
            <v>21605</v>
          </cell>
          <cell r="D2366" t="str">
            <v>21605</v>
          </cell>
          <cell r="E2366" t="str">
            <v>Process Management</v>
          </cell>
          <cell r="F2366" t="str">
            <v>CFO</v>
          </cell>
          <cell r="G2366" t="str">
            <v>Process Management</v>
          </cell>
          <cell r="H2366" t="str">
            <v>120</v>
          </cell>
          <cell r="I2366" t="str">
            <v>MT</v>
          </cell>
          <cell r="J2366">
            <v>704.45</v>
          </cell>
        </row>
        <row r="2367">
          <cell r="A2367" t="str">
            <v>O&amp;M</v>
          </cell>
          <cell r="B2367" t="str">
            <v>Weafer Jr,Robert J</v>
          </cell>
          <cell r="C2367">
            <v>21605</v>
          </cell>
          <cell r="D2367" t="str">
            <v>21605</v>
          </cell>
          <cell r="E2367" t="str">
            <v>Process Management</v>
          </cell>
          <cell r="F2367" t="str">
            <v>CFO</v>
          </cell>
          <cell r="G2367" t="str">
            <v>Process Management</v>
          </cell>
          <cell r="H2367" t="str">
            <v>120</v>
          </cell>
          <cell r="I2367" t="str">
            <v>OT</v>
          </cell>
          <cell r="J2367">
            <v>71309.600000000006</v>
          </cell>
          <cell r="K2367">
            <v>6145.7</v>
          </cell>
          <cell r="L2367">
            <v>4867.2700000000004</v>
          </cell>
        </row>
        <row r="2368">
          <cell r="A2368" t="str">
            <v>O&amp;M</v>
          </cell>
          <cell r="B2368" t="str">
            <v>Weafer Jr,Robert J</v>
          </cell>
          <cell r="C2368">
            <v>21605</v>
          </cell>
          <cell r="D2368" t="str">
            <v>21605</v>
          </cell>
          <cell r="E2368" t="str">
            <v>Process Management</v>
          </cell>
          <cell r="F2368" t="str">
            <v>CFO</v>
          </cell>
          <cell r="G2368" t="str">
            <v>Process Management</v>
          </cell>
          <cell r="H2368" t="str">
            <v>120</v>
          </cell>
          <cell r="I2368" t="str">
            <v>TT</v>
          </cell>
          <cell r="J2368">
            <v>3325.08</v>
          </cell>
          <cell r="K2368">
            <v>413.33</v>
          </cell>
          <cell r="M2368">
            <v>84</v>
          </cell>
        </row>
        <row r="2369">
          <cell r="A2369" t="str">
            <v>O&amp;M</v>
          </cell>
          <cell r="B2369" t="str">
            <v>Weafer Jr,Robert J</v>
          </cell>
          <cell r="C2369">
            <v>21610</v>
          </cell>
          <cell r="D2369" t="str">
            <v>21610</v>
          </cell>
          <cell r="E2369" t="str">
            <v>Purchasing and Contracts</v>
          </cell>
          <cell r="F2369" t="str">
            <v>CFO</v>
          </cell>
          <cell r="G2369" t="str">
            <v>Purchasing and Contracts</v>
          </cell>
          <cell r="H2369" t="str">
            <v>120</v>
          </cell>
          <cell r="I2369" t="str">
            <v>BT</v>
          </cell>
          <cell r="J2369">
            <v>184321.59</v>
          </cell>
          <cell r="K2369">
            <v>119007.3</v>
          </cell>
        </row>
        <row r="2370">
          <cell r="A2370" t="str">
            <v>O&amp;M</v>
          </cell>
          <cell r="B2370" t="str">
            <v>Weafer Jr,Robert J</v>
          </cell>
          <cell r="C2370">
            <v>21610</v>
          </cell>
          <cell r="D2370" t="str">
            <v>21610</v>
          </cell>
          <cell r="E2370" t="str">
            <v>Purchasing and Contracts</v>
          </cell>
          <cell r="F2370" t="str">
            <v>CFO</v>
          </cell>
          <cell r="G2370" t="str">
            <v>Purchasing and Contracts</v>
          </cell>
          <cell r="H2370" t="str">
            <v>120</v>
          </cell>
          <cell r="I2370" t="str">
            <v>IT</v>
          </cell>
          <cell r="J2370">
            <v>21053.01</v>
          </cell>
          <cell r="K2370">
            <v>7978.45</v>
          </cell>
          <cell r="L2370">
            <v>6820.46</v>
          </cell>
        </row>
        <row r="2371">
          <cell r="A2371" t="str">
            <v>O&amp;M</v>
          </cell>
          <cell r="B2371" t="str">
            <v>Weafer Jr,Robert J</v>
          </cell>
          <cell r="C2371">
            <v>21610</v>
          </cell>
          <cell r="D2371" t="str">
            <v>21610</v>
          </cell>
          <cell r="E2371" t="str">
            <v>Purchasing and Contracts</v>
          </cell>
          <cell r="F2371" t="str">
            <v>CFO</v>
          </cell>
          <cell r="G2371" t="str">
            <v>Purchasing and Contracts</v>
          </cell>
          <cell r="H2371" t="str">
            <v>120</v>
          </cell>
          <cell r="I2371" t="str">
            <v>LT</v>
          </cell>
          <cell r="J2371">
            <v>527969.18999999994</v>
          </cell>
          <cell r="K2371">
            <v>351197.48</v>
          </cell>
          <cell r="M2371">
            <v>337.32</v>
          </cell>
        </row>
        <row r="2372">
          <cell r="A2372" t="str">
            <v>O&amp;M</v>
          </cell>
          <cell r="B2372" t="str">
            <v>Weafer Jr,Robert J</v>
          </cell>
          <cell r="C2372">
            <v>21610</v>
          </cell>
          <cell r="D2372" t="str">
            <v>21610</v>
          </cell>
          <cell r="E2372" t="str">
            <v>Purchasing and Contracts</v>
          </cell>
          <cell r="F2372" t="str">
            <v>CFO</v>
          </cell>
          <cell r="G2372" t="str">
            <v>Purchasing and Contracts</v>
          </cell>
          <cell r="H2372" t="str">
            <v>120</v>
          </cell>
          <cell r="I2372" t="str">
            <v>MT</v>
          </cell>
          <cell r="J2372">
            <v>125613.98</v>
          </cell>
          <cell r="K2372">
            <v>807.81</v>
          </cell>
          <cell r="L2372">
            <v>193.04</v>
          </cell>
        </row>
        <row r="2373">
          <cell r="A2373" t="str">
            <v>O&amp;M</v>
          </cell>
          <cell r="B2373" t="str">
            <v>Weafer Jr,Robert J</v>
          </cell>
          <cell r="C2373">
            <v>21610</v>
          </cell>
          <cell r="D2373" t="str">
            <v>21610</v>
          </cell>
          <cell r="E2373" t="str">
            <v>Purchasing and Contracts</v>
          </cell>
          <cell r="F2373" t="str">
            <v>CFO</v>
          </cell>
          <cell r="G2373" t="str">
            <v>Purchasing and Contracts</v>
          </cell>
          <cell r="H2373" t="str">
            <v>120</v>
          </cell>
          <cell r="I2373" t="str">
            <v>OT</v>
          </cell>
          <cell r="J2373">
            <v>7725.35</v>
          </cell>
          <cell r="K2373">
            <v>-11463.34</v>
          </cell>
          <cell r="M2373">
            <v>4027.89</v>
          </cell>
        </row>
        <row r="2374">
          <cell r="A2374" t="str">
            <v>O&amp;M</v>
          </cell>
          <cell r="B2374" t="str">
            <v>Weafer Jr,Robert J</v>
          </cell>
          <cell r="C2374">
            <v>21610</v>
          </cell>
          <cell r="D2374" t="str">
            <v>21610</v>
          </cell>
          <cell r="E2374" t="str">
            <v>Purchasing and Contracts</v>
          </cell>
          <cell r="F2374" t="str">
            <v>CFO</v>
          </cell>
          <cell r="G2374" t="str">
            <v>Purchasing and Contracts</v>
          </cell>
          <cell r="H2374" t="str">
            <v>120</v>
          </cell>
          <cell r="I2374" t="str">
            <v>TT</v>
          </cell>
          <cell r="J2374">
            <v>78899.05</v>
          </cell>
          <cell r="K2374">
            <v>43304.32</v>
          </cell>
          <cell r="L2374">
            <v>30.09</v>
          </cell>
        </row>
        <row r="2375">
          <cell r="A2375" t="str">
            <v>O&amp;M</v>
          </cell>
          <cell r="B2375" t="str">
            <v>Weafer Jr,Robert J</v>
          </cell>
          <cell r="C2375">
            <v>21615</v>
          </cell>
          <cell r="D2375" t="str">
            <v>21615</v>
          </cell>
          <cell r="E2375" t="str">
            <v>Materials and Management</v>
          </cell>
          <cell r="F2375" t="str">
            <v>CFO</v>
          </cell>
          <cell r="G2375" t="str">
            <v>Materials and Management</v>
          </cell>
          <cell r="H2375" t="str">
            <v>120</v>
          </cell>
          <cell r="I2375" t="str">
            <v>BT</v>
          </cell>
          <cell r="J2375">
            <v>66151.61</v>
          </cell>
          <cell r="K2375">
            <v>1657.94</v>
          </cell>
        </row>
        <row r="2376">
          <cell r="A2376" t="str">
            <v>O&amp;M</v>
          </cell>
          <cell r="B2376" t="str">
            <v>Weafer Jr,Robert J</v>
          </cell>
          <cell r="C2376">
            <v>21615</v>
          </cell>
          <cell r="D2376" t="str">
            <v>21615</v>
          </cell>
          <cell r="E2376" t="str">
            <v>Materials and Management</v>
          </cell>
          <cell r="F2376" t="str">
            <v>CFO</v>
          </cell>
          <cell r="G2376" t="str">
            <v>Materials and Management</v>
          </cell>
          <cell r="H2376" t="str">
            <v>120</v>
          </cell>
          <cell r="I2376" t="str">
            <v>LT</v>
          </cell>
          <cell r="J2376">
            <v>220582.27</v>
          </cell>
          <cell r="K2376">
            <v>5628.91</v>
          </cell>
          <cell r="M2376">
            <v>1728.5</v>
          </cell>
        </row>
        <row r="2377">
          <cell r="A2377" t="str">
            <v>O&amp;M</v>
          </cell>
          <cell r="B2377" t="str">
            <v>Weafer Jr,Robert J</v>
          </cell>
          <cell r="C2377">
            <v>21615</v>
          </cell>
          <cell r="D2377" t="str">
            <v>21615</v>
          </cell>
          <cell r="E2377" t="str">
            <v>Materials and Management</v>
          </cell>
          <cell r="F2377" t="str">
            <v>CFO</v>
          </cell>
          <cell r="G2377" t="str">
            <v>Materials and Management</v>
          </cell>
          <cell r="H2377" t="str">
            <v>120</v>
          </cell>
          <cell r="I2377" t="str">
            <v>TT</v>
          </cell>
          <cell r="J2377">
            <v>2355.02</v>
          </cell>
        </row>
        <row r="2378">
          <cell r="A2378" t="str">
            <v>O&amp;M</v>
          </cell>
          <cell r="C2378">
            <v>21700</v>
          </cell>
          <cell r="D2378" t="str">
            <v>21700</v>
          </cell>
          <cell r="E2378" t="str">
            <v>AS - CUSTOMER CARE DIRECT CHARGES</v>
          </cell>
          <cell r="H2378" t="str">
            <v>120</v>
          </cell>
          <cell r="I2378" t="str">
            <v>BT</v>
          </cell>
          <cell r="K2378">
            <v>107.89</v>
          </cell>
          <cell r="L2378">
            <v>983.77</v>
          </cell>
        </row>
        <row r="2379">
          <cell r="A2379" t="str">
            <v>CAP</v>
          </cell>
          <cell r="C2379">
            <v>21700</v>
          </cell>
          <cell r="D2379" t="str">
            <v>21700</v>
          </cell>
          <cell r="E2379" t="str">
            <v>AS - CUSTOMER CARE DIRECT CHARGES</v>
          </cell>
          <cell r="H2379" t="str">
            <v>120</v>
          </cell>
          <cell r="I2379" t="str">
            <v>CO</v>
          </cell>
          <cell r="L2379">
            <v>-318011.43</v>
          </cell>
        </row>
        <row r="2380">
          <cell r="A2380" t="str">
            <v>O&amp;M</v>
          </cell>
          <cell r="C2380">
            <v>21700</v>
          </cell>
          <cell r="D2380" t="str">
            <v>21700</v>
          </cell>
          <cell r="E2380" t="str">
            <v>AS - CUSTOMER CARE DIRECT CHARGES</v>
          </cell>
          <cell r="H2380" t="str">
            <v>120</v>
          </cell>
          <cell r="I2380" t="str">
            <v>IT</v>
          </cell>
          <cell r="J2380">
            <v>10686.54</v>
          </cell>
        </row>
        <row r="2381">
          <cell r="A2381" t="str">
            <v>O&amp;M</v>
          </cell>
          <cell r="C2381">
            <v>21700</v>
          </cell>
          <cell r="D2381" t="str">
            <v>21700</v>
          </cell>
          <cell r="E2381" t="str">
            <v>AS - CUSTOMER CARE DIRECT CHARGES</v>
          </cell>
          <cell r="H2381" t="str">
            <v>120</v>
          </cell>
          <cell r="I2381" t="str">
            <v>LT</v>
          </cell>
          <cell r="J2381">
            <v>195516</v>
          </cell>
          <cell r="K2381">
            <v>341.6</v>
          </cell>
          <cell r="L2381">
            <v>10327.49</v>
          </cell>
        </row>
        <row r="2382">
          <cell r="A2382" t="str">
            <v>O&amp;M</v>
          </cell>
          <cell r="C2382">
            <v>21700</v>
          </cell>
          <cell r="D2382" t="str">
            <v>21700</v>
          </cell>
          <cell r="E2382" t="str">
            <v>AS - CUSTOMER CARE DIRECT CHARGES</v>
          </cell>
          <cell r="H2382" t="str">
            <v>120</v>
          </cell>
          <cell r="I2382" t="str">
            <v>OT</v>
          </cell>
          <cell r="J2382">
            <v>0</v>
          </cell>
          <cell r="K2382">
            <v>485476</v>
          </cell>
          <cell r="L2382">
            <v>0</v>
          </cell>
          <cell r="M2382">
            <v>-320291.07</v>
          </cell>
        </row>
        <row r="2383">
          <cell r="A2383" t="str">
            <v>O&amp;M</v>
          </cell>
          <cell r="C2383">
            <v>21700</v>
          </cell>
          <cell r="D2383" t="str">
            <v>21700</v>
          </cell>
          <cell r="E2383" t="str">
            <v>AS - CUSTOMER CARE DIRECT CHARGES</v>
          </cell>
          <cell r="H2383" t="str">
            <v>120</v>
          </cell>
          <cell r="I2383" t="str">
            <v>TT</v>
          </cell>
          <cell r="K2383">
            <v>393.08</v>
          </cell>
          <cell r="L2383">
            <v>524.15</v>
          </cell>
          <cell r="M2383">
            <v>585</v>
          </cell>
        </row>
        <row r="2384">
          <cell r="A2384" t="str">
            <v>O&amp;M</v>
          </cell>
          <cell r="C2384">
            <v>21710</v>
          </cell>
          <cell r="D2384" t="str">
            <v>21710</v>
          </cell>
          <cell r="E2384" t="str">
            <v>Field Services Director</v>
          </cell>
          <cell r="H2384" t="str">
            <v>120</v>
          </cell>
          <cell r="I2384" t="str">
            <v>BT</v>
          </cell>
          <cell r="J2384">
            <v>0</v>
          </cell>
          <cell r="L2384">
            <v>-12446.8</v>
          </cell>
        </row>
        <row r="2385">
          <cell r="A2385" t="str">
            <v>O&amp;M</v>
          </cell>
          <cell r="C2385">
            <v>21710</v>
          </cell>
          <cell r="D2385" t="str">
            <v>21710</v>
          </cell>
          <cell r="E2385" t="str">
            <v>Field Services Director</v>
          </cell>
          <cell r="H2385" t="str">
            <v>120</v>
          </cell>
          <cell r="I2385" t="str">
            <v>IT</v>
          </cell>
          <cell r="J2385">
            <v>583</v>
          </cell>
          <cell r="K2385">
            <v>53.98</v>
          </cell>
          <cell r="L2385">
            <v>-146.72</v>
          </cell>
        </row>
        <row r="2386">
          <cell r="A2386" t="str">
            <v>O&amp;M</v>
          </cell>
          <cell r="C2386">
            <v>21710</v>
          </cell>
          <cell r="D2386" t="str">
            <v>21710</v>
          </cell>
          <cell r="E2386" t="str">
            <v>Field Services Director</v>
          </cell>
          <cell r="H2386" t="str">
            <v>120</v>
          </cell>
          <cell r="I2386" t="str">
            <v>LT</v>
          </cell>
          <cell r="J2386">
            <v>0</v>
          </cell>
          <cell r="L2386">
            <v>-37020.25</v>
          </cell>
        </row>
        <row r="2387">
          <cell r="A2387" t="str">
            <v>O&amp;M</v>
          </cell>
          <cell r="C2387">
            <v>21710</v>
          </cell>
          <cell r="D2387" t="str">
            <v>21710</v>
          </cell>
          <cell r="E2387" t="str">
            <v>Field Services Director</v>
          </cell>
          <cell r="H2387" t="str">
            <v>120</v>
          </cell>
          <cell r="I2387" t="str">
            <v>OT</v>
          </cell>
          <cell r="J2387">
            <v>0</v>
          </cell>
        </row>
        <row r="2388">
          <cell r="A2388" t="str">
            <v>O&amp;M</v>
          </cell>
          <cell r="B2388" t="str">
            <v>Segreve,Mary Louise</v>
          </cell>
          <cell r="C2388">
            <v>21715</v>
          </cell>
          <cell r="D2388" t="str">
            <v>21715</v>
          </cell>
          <cell r="E2388" t="str">
            <v>Central Operations</v>
          </cell>
          <cell r="F2388" t="str">
            <v>Customer Care</v>
          </cell>
          <cell r="G2388" t="str">
            <v>Meter Reading Support</v>
          </cell>
          <cell r="H2388" t="str">
            <v>120</v>
          </cell>
          <cell r="I2388" t="str">
            <v>BT</v>
          </cell>
          <cell r="J2388">
            <v>49175.96</v>
          </cell>
          <cell r="K2388">
            <v>22286.73</v>
          </cell>
          <cell r="M2388">
            <v>1075401.03</v>
          </cell>
        </row>
        <row r="2389">
          <cell r="A2389" t="str">
            <v>O&amp;M</v>
          </cell>
          <cell r="B2389" t="str">
            <v>Segreve,Mary Louise</v>
          </cell>
          <cell r="C2389">
            <v>21715</v>
          </cell>
          <cell r="D2389" t="str">
            <v>21715</v>
          </cell>
          <cell r="E2389" t="str">
            <v>Field Services Support</v>
          </cell>
          <cell r="F2389" t="str">
            <v>Customer Care</v>
          </cell>
          <cell r="G2389" t="str">
            <v>Meter Reading Support</v>
          </cell>
          <cell r="H2389" t="str">
            <v>120</v>
          </cell>
          <cell r="I2389" t="str">
            <v>BT</v>
          </cell>
          <cell r="L2389">
            <v>836</v>
          </cell>
        </row>
        <row r="2390">
          <cell r="A2390" t="str">
            <v>CAP</v>
          </cell>
          <cell r="B2390" t="str">
            <v>Segreve,Mary Louise</v>
          </cell>
          <cell r="C2390">
            <v>21715</v>
          </cell>
          <cell r="D2390" t="str">
            <v>21715</v>
          </cell>
          <cell r="E2390" t="str">
            <v>Central Operations</v>
          </cell>
          <cell r="F2390" t="str">
            <v>Customer Care</v>
          </cell>
          <cell r="G2390" t="str">
            <v>Meter Reading Support</v>
          </cell>
          <cell r="H2390" t="str">
            <v>120</v>
          </cell>
          <cell r="I2390" t="str">
            <v>CI</v>
          </cell>
          <cell r="K2390">
            <v>2568</v>
          </cell>
        </row>
        <row r="2391">
          <cell r="A2391" t="str">
            <v>CAP</v>
          </cell>
          <cell r="B2391" t="str">
            <v>Segreve,Mary Louise</v>
          </cell>
          <cell r="C2391">
            <v>21715</v>
          </cell>
          <cell r="D2391" t="str">
            <v>21715</v>
          </cell>
          <cell r="E2391" t="str">
            <v>Field Services Support</v>
          </cell>
          <cell r="F2391" t="str">
            <v>Customer Care</v>
          </cell>
          <cell r="G2391" t="str">
            <v>Meter Reading Support</v>
          </cell>
          <cell r="H2391" t="str">
            <v>120</v>
          </cell>
          <cell r="I2391" t="str">
            <v>CI</v>
          </cell>
          <cell r="L2391">
            <v>753880.78</v>
          </cell>
          <cell r="M2391">
            <v>2824.96</v>
          </cell>
        </row>
        <row r="2392">
          <cell r="A2392" t="str">
            <v>O&amp;M</v>
          </cell>
          <cell r="B2392" t="str">
            <v>Segreve,Mary Louise</v>
          </cell>
          <cell r="C2392">
            <v>21715</v>
          </cell>
          <cell r="D2392" t="str">
            <v>21715</v>
          </cell>
          <cell r="E2392" t="str">
            <v>Central Operations</v>
          </cell>
          <cell r="F2392" t="str">
            <v>Customer Care</v>
          </cell>
          <cell r="G2392" t="str">
            <v>Meter Reading Support</v>
          </cell>
          <cell r="H2392" t="str">
            <v>120</v>
          </cell>
          <cell r="I2392" t="str">
            <v>IT</v>
          </cell>
          <cell r="J2392">
            <v>1933.61</v>
          </cell>
          <cell r="K2392">
            <v>21268.73</v>
          </cell>
        </row>
        <row r="2393">
          <cell r="A2393" t="str">
            <v>O&amp;M</v>
          </cell>
          <cell r="B2393" t="str">
            <v>Segreve,Mary Louise</v>
          </cell>
          <cell r="C2393">
            <v>21715</v>
          </cell>
          <cell r="D2393" t="str">
            <v>21715</v>
          </cell>
          <cell r="E2393" t="str">
            <v>Field Services Support</v>
          </cell>
          <cell r="F2393" t="str">
            <v>Customer Care</v>
          </cell>
          <cell r="G2393" t="str">
            <v>Meter Reading Support</v>
          </cell>
          <cell r="H2393" t="str">
            <v>120</v>
          </cell>
          <cell r="I2393" t="str">
            <v>IT</v>
          </cell>
          <cell r="L2393">
            <v>96801.61</v>
          </cell>
        </row>
        <row r="2394">
          <cell r="A2394" t="str">
            <v>O&amp;M</v>
          </cell>
          <cell r="B2394" t="str">
            <v>Segreve,Mary Louise</v>
          </cell>
          <cell r="C2394">
            <v>21715</v>
          </cell>
          <cell r="D2394" t="str">
            <v>21715</v>
          </cell>
          <cell r="E2394" t="str">
            <v>Central Operations</v>
          </cell>
          <cell r="F2394" t="str">
            <v>Customer Care</v>
          </cell>
          <cell r="G2394" t="str">
            <v>Meter Reading Support</v>
          </cell>
          <cell r="H2394" t="str">
            <v>120</v>
          </cell>
          <cell r="I2394" t="str">
            <v>LT</v>
          </cell>
          <cell r="J2394">
            <v>141950.72</v>
          </cell>
          <cell r="K2394">
            <v>63767.78</v>
          </cell>
        </row>
        <row r="2395">
          <cell r="A2395" t="str">
            <v>O&amp;M</v>
          </cell>
          <cell r="B2395" t="str">
            <v>Segreve,Mary Louise</v>
          </cell>
          <cell r="C2395">
            <v>21715</v>
          </cell>
          <cell r="D2395" t="str">
            <v>21715</v>
          </cell>
          <cell r="E2395" t="str">
            <v>Field Services Support</v>
          </cell>
          <cell r="F2395" t="str">
            <v>Customer Care</v>
          </cell>
          <cell r="G2395" t="str">
            <v>Meter Reading Support</v>
          </cell>
          <cell r="H2395" t="str">
            <v>120</v>
          </cell>
          <cell r="I2395" t="str">
            <v>LT</v>
          </cell>
          <cell r="L2395">
            <v>2357.16</v>
          </cell>
        </row>
        <row r="2396">
          <cell r="A2396" t="str">
            <v>O&amp;M</v>
          </cell>
          <cell r="B2396" t="str">
            <v>Segreve,Mary Louise</v>
          </cell>
          <cell r="C2396">
            <v>21715</v>
          </cell>
          <cell r="D2396" t="str">
            <v>21715</v>
          </cell>
          <cell r="E2396" t="str">
            <v>Central Operations</v>
          </cell>
          <cell r="F2396" t="str">
            <v>Customer Care</v>
          </cell>
          <cell r="G2396" t="str">
            <v>Meter Reading Support</v>
          </cell>
          <cell r="H2396" t="str">
            <v>120</v>
          </cell>
          <cell r="I2396" t="str">
            <v>MT</v>
          </cell>
          <cell r="K2396">
            <v>5959.5</v>
          </cell>
        </row>
        <row r="2397">
          <cell r="A2397" t="str">
            <v>O&amp;M</v>
          </cell>
          <cell r="B2397" t="str">
            <v>Segreve,Mary Louise</v>
          </cell>
          <cell r="C2397">
            <v>21715</v>
          </cell>
          <cell r="D2397" t="str">
            <v>21715</v>
          </cell>
          <cell r="E2397" t="str">
            <v>Field Services Support</v>
          </cell>
          <cell r="F2397" t="str">
            <v>Customer Care</v>
          </cell>
          <cell r="G2397" t="str">
            <v>Meter Reading Support</v>
          </cell>
          <cell r="H2397" t="str">
            <v>120</v>
          </cell>
          <cell r="I2397" t="str">
            <v>MT</v>
          </cell>
          <cell r="L2397">
            <v>2758.96</v>
          </cell>
        </row>
        <row r="2398">
          <cell r="A2398" t="str">
            <v>O&amp;M</v>
          </cell>
          <cell r="B2398" t="str">
            <v>Segreve,Mary Louise</v>
          </cell>
          <cell r="C2398">
            <v>21715</v>
          </cell>
          <cell r="D2398" t="str">
            <v>21715</v>
          </cell>
          <cell r="E2398" t="str">
            <v>Central Operations</v>
          </cell>
          <cell r="F2398" t="str">
            <v>Customer Care</v>
          </cell>
          <cell r="G2398" t="str">
            <v>Meter Reading Support</v>
          </cell>
          <cell r="H2398" t="str">
            <v>120</v>
          </cell>
          <cell r="I2398" t="str">
            <v>OT</v>
          </cell>
          <cell r="J2398">
            <v>22506.18</v>
          </cell>
          <cell r="K2398">
            <v>12711.23</v>
          </cell>
          <cell r="M2398">
            <v>71977.64</v>
          </cell>
        </row>
        <row r="2399">
          <cell r="A2399" t="str">
            <v>O&amp;M</v>
          </cell>
          <cell r="B2399" t="str">
            <v>Segreve,Mary Louise</v>
          </cell>
          <cell r="C2399">
            <v>21715</v>
          </cell>
          <cell r="D2399" t="str">
            <v>21715</v>
          </cell>
          <cell r="E2399" t="str">
            <v>Field Services Support</v>
          </cell>
          <cell r="F2399" t="str">
            <v>Customer Care</v>
          </cell>
          <cell r="G2399" t="str">
            <v>Meter Reading Support</v>
          </cell>
          <cell r="H2399" t="str">
            <v>120</v>
          </cell>
          <cell r="I2399" t="str">
            <v>OT</v>
          </cell>
          <cell r="L2399">
            <v>5401.07</v>
          </cell>
          <cell r="M2399">
            <v>1223.26</v>
          </cell>
        </row>
        <row r="2400">
          <cell r="A2400" t="str">
            <v>O&amp;M</v>
          </cell>
          <cell r="B2400" t="str">
            <v>Segreve,Mary Louise</v>
          </cell>
          <cell r="C2400">
            <v>21715</v>
          </cell>
          <cell r="D2400" t="str">
            <v>21715</v>
          </cell>
          <cell r="E2400" t="str">
            <v>Central Operations</v>
          </cell>
          <cell r="F2400" t="str">
            <v>Customer Care</v>
          </cell>
          <cell r="G2400" t="str">
            <v>Meter Reading Support</v>
          </cell>
          <cell r="H2400" t="str">
            <v>120</v>
          </cell>
          <cell r="I2400" t="str">
            <v>TT</v>
          </cell>
          <cell r="J2400">
            <v>16331.31</v>
          </cell>
          <cell r="K2400">
            <v>6116.66</v>
          </cell>
        </row>
        <row r="2401">
          <cell r="A2401" t="str">
            <v>O&amp;M</v>
          </cell>
          <cell r="B2401" t="str">
            <v>Segreve,Mary Louise</v>
          </cell>
          <cell r="C2401">
            <v>21715</v>
          </cell>
          <cell r="D2401" t="str">
            <v>21715</v>
          </cell>
          <cell r="E2401" t="str">
            <v>Field Services Support</v>
          </cell>
          <cell r="F2401" t="str">
            <v>Customer Care</v>
          </cell>
          <cell r="G2401" t="str">
            <v>Meter Reading Support</v>
          </cell>
          <cell r="H2401" t="str">
            <v>120</v>
          </cell>
          <cell r="I2401" t="str">
            <v>TT</v>
          </cell>
          <cell r="L2401">
            <v>851.52</v>
          </cell>
        </row>
        <row r="2402">
          <cell r="A2402" t="str">
            <v>O&amp;M</v>
          </cell>
          <cell r="B2402" t="str">
            <v>Segreve,Mary Louise</v>
          </cell>
          <cell r="C2402">
            <v>21720</v>
          </cell>
          <cell r="D2402" t="str">
            <v>21720</v>
          </cell>
          <cell r="E2402" t="str">
            <v>Mass Ave, A Meter/Collections</v>
          </cell>
          <cell r="F2402" t="str">
            <v>Customer Care</v>
          </cell>
          <cell r="G2402" t="str">
            <v>Meter Reading Boston</v>
          </cell>
          <cell r="H2402" t="str">
            <v>120</v>
          </cell>
          <cell r="I2402" t="str">
            <v>BT</v>
          </cell>
          <cell r="J2402">
            <v>176761.03</v>
          </cell>
          <cell r="K2402">
            <v>157130.22</v>
          </cell>
        </row>
        <row r="2403">
          <cell r="A2403" t="str">
            <v>O&amp;M</v>
          </cell>
          <cell r="B2403" t="str">
            <v>Segreve,Mary Louise</v>
          </cell>
          <cell r="C2403">
            <v>21720</v>
          </cell>
          <cell r="D2403" t="str">
            <v>21720</v>
          </cell>
          <cell r="E2403" t="str">
            <v>Meter Reading Boston</v>
          </cell>
          <cell r="F2403" t="str">
            <v>Customer Care</v>
          </cell>
          <cell r="G2403" t="str">
            <v>Meter Reading Boston</v>
          </cell>
          <cell r="H2403" t="str">
            <v>120</v>
          </cell>
          <cell r="I2403" t="str">
            <v>BT</v>
          </cell>
          <cell r="L2403">
            <v>14885.82</v>
          </cell>
        </row>
        <row r="2404">
          <cell r="A2404" t="str">
            <v>O&amp;M</v>
          </cell>
          <cell r="B2404" t="str">
            <v>Segreve,Mary Louise</v>
          </cell>
          <cell r="C2404">
            <v>21720</v>
          </cell>
          <cell r="D2404" t="str">
            <v>21720</v>
          </cell>
          <cell r="E2404" t="str">
            <v>Mass Ave, A Meter/Collections</v>
          </cell>
          <cell r="F2404" t="str">
            <v>Customer Care</v>
          </cell>
          <cell r="G2404" t="str">
            <v>Meter Reading Boston</v>
          </cell>
          <cell r="H2404" t="str">
            <v>120</v>
          </cell>
          <cell r="I2404" t="str">
            <v>IT</v>
          </cell>
          <cell r="J2404">
            <v>15624.86</v>
          </cell>
          <cell r="K2404">
            <v>15727.6</v>
          </cell>
          <cell r="M2404">
            <v>147.76</v>
          </cell>
        </row>
        <row r="2405">
          <cell r="A2405" t="str">
            <v>O&amp;M</v>
          </cell>
          <cell r="B2405" t="str">
            <v>Segreve,Mary Louise</v>
          </cell>
          <cell r="C2405">
            <v>21720</v>
          </cell>
          <cell r="D2405" t="str">
            <v>21720</v>
          </cell>
          <cell r="E2405" t="str">
            <v>Meter Reading Boston</v>
          </cell>
          <cell r="F2405" t="str">
            <v>Customer Care</v>
          </cell>
          <cell r="G2405" t="str">
            <v>Meter Reading Boston</v>
          </cell>
          <cell r="H2405" t="str">
            <v>120</v>
          </cell>
          <cell r="I2405" t="str">
            <v>IT</v>
          </cell>
          <cell r="L2405">
            <v>104061.78</v>
          </cell>
        </row>
        <row r="2406">
          <cell r="A2406" t="str">
            <v>O&amp;M</v>
          </cell>
          <cell r="B2406" t="str">
            <v>Segreve,Mary Louise</v>
          </cell>
          <cell r="C2406">
            <v>21720</v>
          </cell>
          <cell r="D2406" t="str">
            <v>21720</v>
          </cell>
          <cell r="E2406" t="str">
            <v>Mass Ave, A Meter/Collections</v>
          </cell>
          <cell r="F2406" t="str">
            <v>Customer Care</v>
          </cell>
          <cell r="G2406" t="str">
            <v>Meter Reading Boston</v>
          </cell>
          <cell r="H2406" t="str">
            <v>120</v>
          </cell>
          <cell r="I2406" t="str">
            <v>LT</v>
          </cell>
          <cell r="J2406">
            <v>500525.74</v>
          </cell>
          <cell r="K2406">
            <v>449156.32</v>
          </cell>
        </row>
        <row r="2407">
          <cell r="A2407" t="str">
            <v>O&amp;M</v>
          </cell>
          <cell r="B2407" t="str">
            <v>Segreve,Mary Louise</v>
          </cell>
          <cell r="C2407">
            <v>21720</v>
          </cell>
          <cell r="D2407" t="str">
            <v>21720</v>
          </cell>
          <cell r="E2407" t="str">
            <v>Meter Reading Boston</v>
          </cell>
          <cell r="F2407" t="str">
            <v>Customer Care</v>
          </cell>
          <cell r="G2407" t="str">
            <v>Meter Reading Boston</v>
          </cell>
          <cell r="H2407" t="str">
            <v>120</v>
          </cell>
          <cell r="I2407" t="str">
            <v>LT</v>
          </cell>
          <cell r="L2407">
            <v>41954.75</v>
          </cell>
        </row>
        <row r="2408">
          <cell r="A2408" t="str">
            <v>O&amp;M</v>
          </cell>
          <cell r="B2408" t="str">
            <v>Segreve,Mary Louise</v>
          </cell>
          <cell r="C2408">
            <v>21720</v>
          </cell>
          <cell r="D2408" t="str">
            <v>21720</v>
          </cell>
          <cell r="E2408" t="str">
            <v>Mass Ave, A Meter/Collections</v>
          </cell>
          <cell r="F2408" t="str">
            <v>Customer Care</v>
          </cell>
          <cell r="G2408" t="str">
            <v>Meter Reading Boston</v>
          </cell>
          <cell r="H2408" t="str">
            <v>120</v>
          </cell>
          <cell r="I2408" t="str">
            <v>MT</v>
          </cell>
          <cell r="J2408">
            <v>9915.64</v>
          </cell>
          <cell r="K2408">
            <v>2080.08</v>
          </cell>
        </row>
        <row r="2409">
          <cell r="A2409" t="str">
            <v>O&amp;M</v>
          </cell>
          <cell r="B2409" t="str">
            <v>Segreve,Mary Louise</v>
          </cell>
          <cell r="C2409">
            <v>21720</v>
          </cell>
          <cell r="D2409" t="str">
            <v>21720</v>
          </cell>
          <cell r="E2409" t="str">
            <v>Meter Reading Boston</v>
          </cell>
          <cell r="F2409" t="str">
            <v>Customer Care</v>
          </cell>
          <cell r="G2409" t="str">
            <v>Meter Reading Boston</v>
          </cell>
          <cell r="H2409" t="str">
            <v>120</v>
          </cell>
          <cell r="I2409" t="str">
            <v>MT</v>
          </cell>
          <cell r="L2409">
            <v>1153.1500000000001</v>
          </cell>
        </row>
        <row r="2410">
          <cell r="A2410" t="str">
            <v>O&amp;M</v>
          </cell>
          <cell r="B2410" t="str">
            <v>Segreve,Mary Louise</v>
          </cell>
          <cell r="C2410">
            <v>21720</v>
          </cell>
          <cell r="D2410" t="str">
            <v>21720</v>
          </cell>
          <cell r="E2410" t="str">
            <v>Mass Ave, A Meter/Collections</v>
          </cell>
          <cell r="F2410" t="str">
            <v>Customer Care</v>
          </cell>
          <cell r="G2410" t="str">
            <v>Meter Reading Boston</v>
          </cell>
          <cell r="H2410" t="str">
            <v>120</v>
          </cell>
          <cell r="I2410" t="str">
            <v>OT</v>
          </cell>
          <cell r="J2410">
            <v>112990.33</v>
          </cell>
          <cell r="K2410">
            <v>113450.12</v>
          </cell>
        </row>
        <row r="2411">
          <cell r="A2411" t="str">
            <v>O&amp;M</v>
          </cell>
          <cell r="B2411" t="str">
            <v>Segreve,Mary Louise</v>
          </cell>
          <cell r="C2411">
            <v>21720</v>
          </cell>
          <cell r="D2411" t="str">
            <v>21720</v>
          </cell>
          <cell r="E2411" t="str">
            <v>Meter Reading Boston</v>
          </cell>
          <cell r="F2411" t="str">
            <v>Customer Care</v>
          </cell>
          <cell r="G2411" t="str">
            <v>Meter Reading Boston</v>
          </cell>
          <cell r="H2411" t="str">
            <v>120</v>
          </cell>
          <cell r="I2411" t="str">
            <v>OT</v>
          </cell>
          <cell r="L2411">
            <v>127624.73</v>
          </cell>
        </row>
        <row r="2412">
          <cell r="A2412" t="str">
            <v>O&amp;M</v>
          </cell>
          <cell r="B2412" t="str">
            <v>Segreve,Mary Louise</v>
          </cell>
          <cell r="C2412">
            <v>21720</v>
          </cell>
          <cell r="D2412" t="str">
            <v>21720</v>
          </cell>
          <cell r="E2412" t="str">
            <v>Mass Ave, A Meter/Collections</v>
          </cell>
          <cell r="F2412" t="str">
            <v>Customer Care</v>
          </cell>
          <cell r="G2412" t="str">
            <v>Meter Reading Boston</v>
          </cell>
          <cell r="H2412" t="str">
            <v>120</v>
          </cell>
          <cell r="I2412" t="str">
            <v>TT</v>
          </cell>
          <cell r="J2412">
            <v>63659.97</v>
          </cell>
          <cell r="K2412">
            <v>77673.27</v>
          </cell>
        </row>
        <row r="2413">
          <cell r="A2413" t="str">
            <v>O&amp;M</v>
          </cell>
          <cell r="B2413" t="str">
            <v>Segreve,Mary Louise</v>
          </cell>
          <cell r="C2413">
            <v>21720</v>
          </cell>
          <cell r="D2413" t="str">
            <v>21720</v>
          </cell>
          <cell r="E2413" t="str">
            <v>Meter Reading Boston</v>
          </cell>
          <cell r="F2413" t="str">
            <v>Customer Care</v>
          </cell>
          <cell r="G2413" t="str">
            <v>Meter Reading Boston</v>
          </cell>
          <cell r="H2413" t="str">
            <v>120</v>
          </cell>
          <cell r="I2413" t="str">
            <v>TT</v>
          </cell>
          <cell r="L2413">
            <v>8745.35</v>
          </cell>
        </row>
        <row r="2414">
          <cell r="A2414" t="str">
            <v>O&amp;M</v>
          </cell>
          <cell r="B2414" t="str">
            <v>Segreve,Mary Louise</v>
          </cell>
          <cell r="C2414">
            <v>21725</v>
          </cell>
          <cell r="D2414" t="str">
            <v>21725</v>
          </cell>
          <cell r="E2414" t="str">
            <v>Mass Ave, B Meter Collections</v>
          </cell>
          <cell r="F2414" t="str">
            <v>Customer Care</v>
          </cell>
          <cell r="G2414" t="str">
            <v>Meter Reading Wwd</v>
          </cell>
          <cell r="H2414" t="str">
            <v>120</v>
          </cell>
          <cell r="I2414" t="str">
            <v>BT</v>
          </cell>
          <cell r="J2414">
            <v>109831.91</v>
          </cell>
          <cell r="K2414">
            <v>95437.48</v>
          </cell>
        </row>
        <row r="2415">
          <cell r="A2415" t="str">
            <v>O&amp;M</v>
          </cell>
          <cell r="B2415" t="str">
            <v>Segreve,Mary Louise</v>
          </cell>
          <cell r="C2415">
            <v>21725</v>
          </cell>
          <cell r="D2415" t="str">
            <v>21725</v>
          </cell>
          <cell r="E2415" t="str">
            <v>Meter Reading Wwd</v>
          </cell>
          <cell r="F2415" t="str">
            <v>Customer Care</v>
          </cell>
          <cell r="G2415" t="str">
            <v>Meter Reading Wwd</v>
          </cell>
          <cell r="H2415" t="str">
            <v>120</v>
          </cell>
          <cell r="I2415" t="str">
            <v>BT</v>
          </cell>
          <cell r="L2415">
            <v>29636.43</v>
          </cell>
        </row>
        <row r="2416">
          <cell r="A2416" t="str">
            <v>O&amp;M</v>
          </cell>
          <cell r="B2416" t="str">
            <v>Segreve,Mary Louise</v>
          </cell>
          <cell r="C2416">
            <v>21725</v>
          </cell>
          <cell r="D2416" t="str">
            <v>21725</v>
          </cell>
          <cell r="E2416" t="str">
            <v>Mass Ave, B Meter Collections</v>
          </cell>
          <cell r="F2416" t="str">
            <v>Customer Care</v>
          </cell>
          <cell r="G2416" t="str">
            <v>Meter Reading Wwd</v>
          </cell>
          <cell r="H2416" t="str">
            <v>120</v>
          </cell>
          <cell r="I2416" t="str">
            <v>IT</v>
          </cell>
          <cell r="J2416">
            <v>6358.59</v>
          </cell>
          <cell r="K2416">
            <v>9421.51</v>
          </cell>
        </row>
        <row r="2417">
          <cell r="A2417" t="str">
            <v>O&amp;M</v>
          </cell>
          <cell r="B2417" t="str">
            <v>Segreve,Mary Louise</v>
          </cell>
          <cell r="C2417">
            <v>21725</v>
          </cell>
          <cell r="D2417" t="str">
            <v>21725</v>
          </cell>
          <cell r="E2417" t="str">
            <v>Meter Reading Wwd</v>
          </cell>
          <cell r="F2417" t="str">
            <v>Customer Care</v>
          </cell>
          <cell r="G2417" t="str">
            <v>Meter Reading Wwd</v>
          </cell>
          <cell r="H2417" t="str">
            <v>120</v>
          </cell>
          <cell r="I2417" t="str">
            <v>IT</v>
          </cell>
          <cell r="L2417">
            <v>21641.21</v>
          </cell>
        </row>
        <row r="2418">
          <cell r="A2418" t="str">
            <v>O&amp;M</v>
          </cell>
          <cell r="B2418" t="str">
            <v>Segreve,Mary Louise</v>
          </cell>
          <cell r="C2418">
            <v>21725</v>
          </cell>
          <cell r="D2418" t="str">
            <v>21725</v>
          </cell>
          <cell r="E2418" t="str">
            <v>Mass Ave, B Meter Collections</v>
          </cell>
          <cell r="F2418" t="str">
            <v>Customer Care</v>
          </cell>
          <cell r="G2418" t="str">
            <v>Meter Reading Wwd</v>
          </cell>
          <cell r="H2418" t="str">
            <v>120</v>
          </cell>
          <cell r="I2418" t="str">
            <v>LT</v>
          </cell>
          <cell r="J2418">
            <v>310225.06</v>
          </cell>
          <cell r="K2418">
            <v>268547.96999999997</v>
          </cell>
        </row>
        <row r="2419">
          <cell r="A2419" t="str">
            <v>O&amp;M</v>
          </cell>
          <cell r="B2419" t="str">
            <v>Segreve,Mary Louise</v>
          </cell>
          <cell r="C2419">
            <v>21725</v>
          </cell>
          <cell r="D2419" t="str">
            <v>21725</v>
          </cell>
          <cell r="E2419" t="str">
            <v>Meter Reading Wwd</v>
          </cell>
          <cell r="F2419" t="str">
            <v>Customer Care</v>
          </cell>
          <cell r="G2419" t="str">
            <v>Meter Reading Wwd</v>
          </cell>
          <cell r="H2419" t="str">
            <v>120</v>
          </cell>
          <cell r="I2419" t="str">
            <v>LT</v>
          </cell>
          <cell r="L2419">
            <v>85485.56</v>
          </cell>
        </row>
        <row r="2420">
          <cell r="A2420" t="str">
            <v>O&amp;M</v>
          </cell>
          <cell r="B2420" t="str">
            <v>Segreve,Mary Louise</v>
          </cell>
          <cell r="C2420">
            <v>21725</v>
          </cell>
          <cell r="D2420" t="str">
            <v>21725</v>
          </cell>
          <cell r="E2420" t="str">
            <v>Mass Ave, B Meter Collections</v>
          </cell>
          <cell r="F2420" t="str">
            <v>Customer Care</v>
          </cell>
          <cell r="G2420" t="str">
            <v>Meter Reading Wwd</v>
          </cell>
          <cell r="H2420" t="str">
            <v>120</v>
          </cell>
          <cell r="I2420" t="str">
            <v>MT</v>
          </cell>
          <cell r="J2420">
            <v>324.89</v>
          </cell>
          <cell r="K2420">
            <v>229.78</v>
          </cell>
        </row>
        <row r="2421">
          <cell r="A2421" t="str">
            <v>O&amp;M</v>
          </cell>
          <cell r="B2421" t="str">
            <v>Segreve,Mary Louise</v>
          </cell>
          <cell r="C2421">
            <v>21725</v>
          </cell>
          <cell r="D2421" t="str">
            <v>21725</v>
          </cell>
          <cell r="E2421" t="str">
            <v>Meter Reading Wwd</v>
          </cell>
          <cell r="F2421" t="str">
            <v>Customer Care</v>
          </cell>
          <cell r="G2421" t="str">
            <v>Meter Reading Wwd</v>
          </cell>
          <cell r="H2421" t="str">
            <v>120</v>
          </cell>
          <cell r="I2421" t="str">
            <v>MT</v>
          </cell>
          <cell r="L2421">
            <v>531.38</v>
          </cell>
        </row>
        <row r="2422">
          <cell r="A2422" t="str">
            <v>O&amp;M</v>
          </cell>
          <cell r="B2422" t="str">
            <v>Segreve,Mary Louise</v>
          </cell>
          <cell r="C2422">
            <v>21725</v>
          </cell>
          <cell r="D2422" t="str">
            <v>21725</v>
          </cell>
          <cell r="E2422" t="str">
            <v>Mass Ave, B Meter Collections</v>
          </cell>
          <cell r="F2422" t="str">
            <v>Customer Care</v>
          </cell>
          <cell r="G2422" t="str">
            <v>Meter Reading Wwd</v>
          </cell>
          <cell r="H2422" t="str">
            <v>120</v>
          </cell>
          <cell r="I2422" t="str">
            <v>OT</v>
          </cell>
          <cell r="J2422">
            <v>79259.55</v>
          </cell>
          <cell r="K2422">
            <v>95682.77</v>
          </cell>
        </row>
        <row r="2423">
          <cell r="A2423" t="str">
            <v>O&amp;M</v>
          </cell>
          <cell r="B2423" t="str">
            <v>Segreve,Mary Louise</v>
          </cell>
          <cell r="C2423">
            <v>21725</v>
          </cell>
          <cell r="D2423" t="str">
            <v>21725</v>
          </cell>
          <cell r="E2423" t="str">
            <v>Meter Reading Wwd</v>
          </cell>
          <cell r="F2423" t="str">
            <v>Customer Care</v>
          </cell>
          <cell r="G2423" t="str">
            <v>Meter Reading Wwd</v>
          </cell>
          <cell r="H2423" t="str">
            <v>120</v>
          </cell>
          <cell r="I2423" t="str">
            <v>OT</v>
          </cell>
          <cell r="L2423">
            <v>167814.89</v>
          </cell>
        </row>
        <row r="2424">
          <cell r="A2424" t="str">
            <v>O&amp;M</v>
          </cell>
          <cell r="B2424" t="str">
            <v>Segreve,Mary Louise</v>
          </cell>
          <cell r="C2424">
            <v>21725</v>
          </cell>
          <cell r="D2424" t="str">
            <v>21725</v>
          </cell>
          <cell r="E2424" t="str">
            <v>Mass Ave, B Meter Collections</v>
          </cell>
          <cell r="F2424" t="str">
            <v>Customer Care</v>
          </cell>
          <cell r="G2424" t="str">
            <v>Meter Reading Wwd</v>
          </cell>
          <cell r="H2424" t="str">
            <v>120</v>
          </cell>
          <cell r="I2424" t="str">
            <v>TT</v>
          </cell>
          <cell r="J2424">
            <v>30730.11</v>
          </cell>
          <cell r="K2424">
            <v>20893.53</v>
          </cell>
        </row>
        <row r="2425">
          <cell r="A2425" t="str">
            <v>O&amp;M</v>
          </cell>
          <cell r="B2425" t="str">
            <v>Segreve,Mary Louise</v>
          </cell>
          <cell r="C2425">
            <v>21725</v>
          </cell>
          <cell r="D2425" t="str">
            <v>21725</v>
          </cell>
          <cell r="E2425" t="str">
            <v>Meter Reading Wwd</v>
          </cell>
          <cell r="F2425" t="str">
            <v>Customer Care</v>
          </cell>
          <cell r="G2425" t="str">
            <v>Meter Reading Wwd</v>
          </cell>
          <cell r="H2425" t="str">
            <v>120</v>
          </cell>
          <cell r="I2425" t="str">
            <v>TT</v>
          </cell>
          <cell r="L2425">
            <v>24283.61</v>
          </cell>
          <cell r="M2425">
            <v>17261.939999999999</v>
          </cell>
        </row>
        <row r="2426">
          <cell r="A2426" t="str">
            <v>O&amp;M</v>
          </cell>
          <cell r="B2426" t="str">
            <v>Simas, Antonio A</v>
          </cell>
          <cell r="C2426">
            <v>21730</v>
          </cell>
          <cell r="D2426" t="str">
            <v>21730</v>
          </cell>
          <cell r="E2426" t="str">
            <v>Collections Boston</v>
          </cell>
          <cell r="F2426" t="str">
            <v>Customer Care</v>
          </cell>
          <cell r="G2426" t="str">
            <v>Collections Boston</v>
          </cell>
          <cell r="H2426" t="str">
            <v>120</v>
          </cell>
          <cell r="I2426" t="str">
            <v>BT</v>
          </cell>
          <cell r="L2426">
            <v>945.62</v>
          </cell>
        </row>
        <row r="2427">
          <cell r="A2427" t="str">
            <v>O&amp;M</v>
          </cell>
          <cell r="B2427" t="str">
            <v>Simas, Antonio A</v>
          </cell>
          <cell r="C2427">
            <v>21730</v>
          </cell>
          <cell r="D2427" t="str">
            <v>21730</v>
          </cell>
          <cell r="E2427" t="str">
            <v>Mass Ave, C - Meter Collections</v>
          </cell>
          <cell r="F2427" t="str">
            <v>Customer Care</v>
          </cell>
          <cell r="G2427" t="str">
            <v>Collections Boston</v>
          </cell>
          <cell r="H2427" t="str">
            <v>120</v>
          </cell>
          <cell r="I2427" t="str">
            <v>BT</v>
          </cell>
          <cell r="J2427">
            <v>350335.24</v>
          </cell>
          <cell r="K2427">
            <v>133484</v>
          </cell>
        </row>
        <row r="2428">
          <cell r="A2428" t="str">
            <v>O&amp;M</v>
          </cell>
          <cell r="B2428" t="str">
            <v>Simas, Antonio A</v>
          </cell>
          <cell r="C2428">
            <v>21730</v>
          </cell>
          <cell r="D2428" t="str">
            <v>21730</v>
          </cell>
          <cell r="E2428" t="str">
            <v>Collections Boston</v>
          </cell>
          <cell r="F2428" t="str">
            <v>Customer Care</v>
          </cell>
          <cell r="G2428" t="str">
            <v>Collections Boston</v>
          </cell>
          <cell r="H2428" t="str">
            <v>120</v>
          </cell>
          <cell r="I2428" t="str">
            <v>IT</v>
          </cell>
          <cell r="L2428">
            <v>12275.51</v>
          </cell>
        </row>
        <row r="2429">
          <cell r="A2429" t="str">
            <v>O&amp;M</v>
          </cell>
          <cell r="B2429" t="str">
            <v>Simas, Antonio A</v>
          </cell>
          <cell r="C2429">
            <v>21730</v>
          </cell>
          <cell r="D2429" t="str">
            <v>21730</v>
          </cell>
          <cell r="E2429" t="str">
            <v>Mass Ave, C - Meter Collections</v>
          </cell>
          <cell r="F2429" t="str">
            <v>Customer Care</v>
          </cell>
          <cell r="G2429" t="str">
            <v>Collections Boston</v>
          </cell>
          <cell r="H2429" t="str">
            <v>120</v>
          </cell>
          <cell r="I2429" t="str">
            <v>IT</v>
          </cell>
          <cell r="J2429">
            <v>36192.76</v>
          </cell>
          <cell r="K2429">
            <v>13634.61</v>
          </cell>
        </row>
        <row r="2430">
          <cell r="A2430" t="str">
            <v>O&amp;M</v>
          </cell>
          <cell r="B2430" t="str">
            <v>Simas, Antonio A</v>
          </cell>
          <cell r="C2430">
            <v>21730</v>
          </cell>
          <cell r="D2430" t="str">
            <v>21730</v>
          </cell>
          <cell r="E2430" t="str">
            <v>Collections Boston</v>
          </cell>
          <cell r="F2430" t="str">
            <v>Customer Care</v>
          </cell>
          <cell r="G2430" t="str">
            <v>Collections Boston</v>
          </cell>
          <cell r="H2430" t="str">
            <v>120</v>
          </cell>
          <cell r="I2430" t="str">
            <v>LT</v>
          </cell>
          <cell r="L2430">
            <v>2701.92</v>
          </cell>
        </row>
        <row r="2431">
          <cell r="A2431" t="str">
            <v>O&amp;M</v>
          </cell>
          <cell r="B2431" t="str">
            <v>Simas, Antonio A</v>
          </cell>
          <cell r="C2431">
            <v>21730</v>
          </cell>
          <cell r="D2431" t="str">
            <v>21730</v>
          </cell>
          <cell r="E2431" t="str">
            <v>Mass Ave, C - Meter Collections</v>
          </cell>
          <cell r="F2431" t="str">
            <v>Customer Care</v>
          </cell>
          <cell r="G2431" t="str">
            <v>Collections Boston</v>
          </cell>
          <cell r="H2431" t="str">
            <v>120</v>
          </cell>
          <cell r="I2431" t="str">
            <v>LT</v>
          </cell>
          <cell r="J2431">
            <v>993309.02</v>
          </cell>
          <cell r="K2431">
            <v>380703.24</v>
          </cell>
        </row>
        <row r="2432">
          <cell r="A2432" t="str">
            <v>O&amp;M</v>
          </cell>
          <cell r="B2432" t="str">
            <v>Simas, Antonio A</v>
          </cell>
          <cell r="C2432">
            <v>21730</v>
          </cell>
          <cell r="D2432" t="str">
            <v>21730</v>
          </cell>
          <cell r="E2432" t="str">
            <v>Collections Boston</v>
          </cell>
          <cell r="F2432" t="str">
            <v>Customer Care</v>
          </cell>
          <cell r="G2432" t="str">
            <v>Collections Boston</v>
          </cell>
          <cell r="H2432" t="str">
            <v>120</v>
          </cell>
          <cell r="I2432" t="str">
            <v>MT</v>
          </cell>
          <cell r="L2432">
            <v>12567.71</v>
          </cell>
        </row>
        <row r="2433">
          <cell r="A2433" t="str">
            <v>O&amp;M</v>
          </cell>
          <cell r="B2433" t="str">
            <v>Simas, Antonio A</v>
          </cell>
          <cell r="C2433">
            <v>21730</v>
          </cell>
          <cell r="D2433" t="str">
            <v>21730</v>
          </cell>
          <cell r="E2433" t="str">
            <v>Mass Ave, C - Meter Collections</v>
          </cell>
          <cell r="F2433" t="str">
            <v>Customer Care</v>
          </cell>
          <cell r="G2433" t="str">
            <v>Collections Boston</v>
          </cell>
          <cell r="H2433" t="str">
            <v>120</v>
          </cell>
          <cell r="I2433" t="str">
            <v>MT</v>
          </cell>
          <cell r="J2433">
            <v>14473.92</v>
          </cell>
          <cell r="K2433">
            <v>7277.18</v>
          </cell>
          <cell r="M2433">
            <v>-5022</v>
          </cell>
        </row>
        <row r="2434">
          <cell r="A2434" t="str">
            <v>O&amp;M</v>
          </cell>
          <cell r="B2434" t="str">
            <v>Simas, Antonio A</v>
          </cell>
          <cell r="C2434">
            <v>21730</v>
          </cell>
          <cell r="D2434" t="str">
            <v>21730</v>
          </cell>
          <cell r="E2434" t="str">
            <v>Collections Boston</v>
          </cell>
          <cell r="F2434" t="str">
            <v>Customer Care</v>
          </cell>
          <cell r="G2434" t="str">
            <v>Collections Boston</v>
          </cell>
          <cell r="H2434" t="str">
            <v>120</v>
          </cell>
          <cell r="I2434" t="str">
            <v>OT</v>
          </cell>
          <cell r="L2434">
            <v>153320.04</v>
          </cell>
          <cell r="M2434">
            <v>4109.1099999999997</v>
          </cell>
        </row>
        <row r="2435">
          <cell r="A2435" t="str">
            <v>O&amp;M</v>
          </cell>
          <cell r="B2435" t="str">
            <v>Simas, Antonio A</v>
          </cell>
          <cell r="C2435">
            <v>21730</v>
          </cell>
          <cell r="D2435" t="str">
            <v>21730</v>
          </cell>
          <cell r="E2435" t="str">
            <v>Mass Ave, C - Meter Collections</v>
          </cell>
          <cell r="F2435" t="str">
            <v>Customer Care</v>
          </cell>
          <cell r="G2435" t="str">
            <v>Collections Boston</v>
          </cell>
          <cell r="H2435" t="str">
            <v>120</v>
          </cell>
          <cell r="I2435" t="str">
            <v>OT</v>
          </cell>
          <cell r="J2435">
            <v>169552.79</v>
          </cell>
          <cell r="K2435">
            <v>184409.74</v>
          </cell>
        </row>
        <row r="2436">
          <cell r="A2436" t="str">
            <v>O&amp;M</v>
          </cell>
          <cell r="B2436" t="str">
            <v>Simas, Antonio A</v>
          </cell>
          <cell r="C2436">
            <v>21730</v>
          </cell>
          <cell r="D2436" t="str">
            <v>21730</v>
          </cell>
          <cell r="E2436" t="str">
            <v>Mass Ave, C - Meter Collections</v>
          </cell>
          <cell r="F2436" t="str">
            <v>Customer Care</v>
          </cell>
          <cell r="G2436" t="str">
            <v>Collections Boston</v>
          </cell>
          <cell r="H2436" t="str">
            <v>120</v>
          </cell>
          <cell r="I2436" t="str">
            <v>TT</v>
          </cell>
          <cell r="J2436">
            <v>3992.9</v>
          </cell>
          <cell r="K2436">
            <v>535.17999999999995</v>
          </cell>
        </row>
        <row r="2437">
          <cell r="A2437" t="str">
            <v>O&amp;M</v>
          </cell>
          <cell r="B2437" t="str">
            <v>Simas, Antonio A</v>
          </cell>
          <cell r="C2437">
            <v>21735</v>
          </cell>
          <cell r="D2437" t="str">
            <v>21735</v>
          </cell>
          <cell r="E2437" t="str">
            <v>Collections Walth</v>
          </cell>
          <cell r="F2437" t="str">
            <v>Customer Care</v>
          </cell>
          <cell r="G2437" t="str">
            <v>Collections West</v>
          </cell>
          <cell r="H2437" t="str">
            <v>120</v>
          </cell>
          <cell r="I2437" t="str">
            <v>BT</v>
          </cell>
          <cell r="L2437">
            <v>226.1</v>
          </cell>
        </row>
        <row r="2438">
          <cell r="A2438" t="str">
            <v>O&amp;M</v>
          </cell>
          <cell r="B2438" t="str">
            <v>Simas, Antonio A</v>
          </cell>
          <cell r="C2438">
            <v>21735</v>
          </cell>
          <cell r="D2438" t="str">
            <v>21735</v>
          </cell>
          <cell r="E2438" t="str">
            <v>Watertown Meter Collections</v>
          </cell>
          <cell r="F2438" t="str">
            <v>Customer Care</v>
          </cell>
          <cell r="G2438" t="str">
            <v>Collections West</v>
          </cell>
          <cell r="H2438" t="str">
            <v>120</v>
          </cell>
          <cell r="I2438" t="str">
            <v>BT</v>
          </cell>
          <cell r="J2438">
            <v>236717.44</v>
          </cell>
          <cell r="K2438">
            <v>97603.4</v>
          </cell>
        </row>
        <row r="2439">
          <cell r="A2439" t="str">
            <v>O&amp;M</v>
          </cell>
          <cell r="B2439" t="str">
            <v>Simas, Antonio A</v>
          </cell>
          <cell r="C2439">
            <v>21735</v>
          </cell>
          <cell r="D2439" t="str">
            <v>21735</v>
          </cell>
          <cell r="E2439" t="str">
            <v>Collections Walth</v>
          </cell>
          <cell r="F2439" t="str">
            <v>Customer Care</v>
          </cell>
          <cell r="G2439" t="str">
            <v>Collections West</v>
          </cell>
          <cell r="H2439" t="str">
            <v>120</v>
          </cell>
          <cell r="I2439" t="str">
            <v>IT</v>
          </cell>
          <cell r="L2439">
            <v>-5030.5200000000004</v>
          </cell>
        </row>
        <row r="2440">
          <cell r="A2440" t="str">
            <v>O&amp;M</v>
          </cell>
          <cell r="B2440" t="str">
            <v>Simas, Antonio A</v>
          </cell>
          <cell r="C2440">
            <v>21735</v>
          </cell>
          <cell r="D2440" t="str">
            <v>21735</v>
          </cell>
          <cell r="E2440" t="str">
            <v>Watertown Meter Collections</v>
          </cell>
          <cell r="F2440" t="str">
            <v>Customer Care</v>
          </cell>
          <cell r="G2440" t="str">
            <v>Collections West</v>
          </cell>
          <cell r="H2440" t="str">
            <v>120</v>
          </cell>
          <cell r="I2440" t="str">
            <v>IT</v>
          </cell>
          <cell r="J2440">
            <v>24499.89</v>
          </cell>
          <cell r="K2440">
            <v>13618.8</v>
          </cell>
        </row>
        <row r="2441">
          <cell r="A2441" t="str">
            <v>O&amp;M</v>
          </cell>
          <cell r="B2441" t="str">
            <v>Simas, Antonio A</v>
          </cell>
          <cell r="C2441">
            <v>21735</v>
          </cell>
          <cell r="D2441" t="str">
            <v>21735</v>
          </cell>
          <cell r="E2441" t="str">
            <v>Collections Walth</v>
          </cell>
          <cell r="F2441" t="str">
            <v>Customer Care</v>
          </cell>
          <cell r="G2441" t="str">
            <v>Collections West</v>
          </cell>
          <cell r="H2441" t="str">
            <v>120</v>
          </cell>
          <cell r="I2441" t="str">
            <v>LT</v>
          </cell>
          <cell r="L2441">
            <v>646</v>
          </cell>
        </row>
        <row r="2442">
          <cell r="A2442" t="str">
            <v>O&amp;M</v>
          </cell>
          <cell r="B2442" t="str">
            <v>Simas, Antonio A</v>
          </cell>
          <cell r="C2442">
            <v>21735</v>
          </cell>
          <cell r="D2442" t="str">
            <v>21735</v>
          </cell>
          <cell r="E2442" t="str">
            <v>Watertown Meter Collections</v>
          </cell>
          <cell r="F2442" t="str">
            <v>Customer Care</v>
          </cell>
          <cell r="G2442" t="str">
            <v>Collections West</v>
          </cell>
          <cell r="H2442" t="str">
            <v>120</v>
          </cell>
          <cell r="I2442" t="str">
            <v>LT</v>
          </cell>
          <cell r="J2442">
            <v>670288.11</v>
          </cell>
          <cell r="K2442">
            <v>277732.78000000003</v>
          </cell>
        </row>
        <row r="2443">
          <cell r="A2443" t="str">
            <v>O&amp;M</v>
          </cell>
          <cell r="B2443" t="str">
            <v>Simas, Antonio A</v>
          </cell>
          <cell r="C2443">
            <v>21735</v>
          </cell>
          <cell r="D2443" t="str">
            <v>21735</v>
          </cell>
          <cell r="E2443" t="str">
            <v>Collections Walth</v>
          </cell>
          <cell r="F2443" t="str">
            <v>Customer Care</v>
          </cell>
          <cell r="G2443" t="str">
            <v>Collections West</v>
          </cell>
          <cell r="H2443" t="str">
            <v>120</v>
          </cell>
          <cell r="I2443" t="str">
            <v>MT</v>
          </cell>
          <cell r="L2443">
            <v>5234.78</v>
          </cell>
          <cell r="M2443">
            <v>3554.99</v>
          </cell>
        </row>
        <row r="2444">
          <cell r="A2444" t="str">
            <v>O&amp;M</v>
          </cell>
          <cell r="B2444" t="str">
            <v>Simas, Antonio A</v>
          </cell>
          <cell r="C2444">
            <v>21735</v>
          </cell>
          <cell r="D2444" t="str">
            <v>21735</v>
          </cell>
          <cell r="E2444" t="str">
            <v>Watertown Meter Collections</v>
          </cell>
          <cell r="F2444" t="str">
            <v>Customer Care</v>
          </cell>
          <cell r="G2444" t="str">
            <v>Collections West</v>
          </cell>
          <cell r="H2444" t="str">
            <v>120</v>
          </cell>
          <cell r="I2444" t="str">
            <v>MT</v>
          </cell>
          <cell r="J2444">
            <v>3885.67</v>
          </cell>
          <cell r="K2444">
            <v>-691.48</v>
          </cell>
          <cell r="M2444">
            <v>2594675</v>
          </cell>
        </row>
        <row r="2445">
          <cell r="A2445" t="str">
            <v>O&amp;M</v>
          </cell>
          <cell r="B2445" t="str">
            <v>Simas, Antonio A</v>
          </cell>
          <cell r="C2445">
            <v>21735</v>
          </cell>
          <cell r="D2445" t="str">
            <v>21735</v>
          </cell>
          <cell r="E2445" t="str">
            <v>Collections Walth</v>
          </cell>
          <cell r="F2445" t="str">
            <v>Customer Care</v>
          </cell>
          <cell r="G2445" t="str">
            <v>Collections West</v>
          </cell>
          <cell r="H2445" t="str">
            <v>120</v>
          </cell>
          <cell r="I2445" t="str">
            <v>OT</v>
          </cell>
          <cell r="L2445">
            <v>77129.899999999994</v>
          </cell>
        </row>
        <row r="2446">
          <cell r="A2446" t="str">
            <v>O&amp;M</v>
          </cell>
          <cell r="B2446" t="str">
            <v>Simas, Antonio A</v>
          </cell>
          <cell r="C2446">
            <v>21735</v>
          </cell>
          <cell r="D2446" t="str">
            <v>21735</v>
          </cell>
          <cell r="E2446" t="str">
            <v>Watertown Meter Collections</v>
          </cell>
          <cell r="F2446" t="str">
            <v>Customer Care</v>
          </cell>
          <cell r="G2446" t="str">
            <v>Collections West</v>
          </cell>
          <cell r="H2446" t="str">
            <v>120</v>
          </cell>
          <cell r="I2446" t="str">
            <v>OT</v>
          </cell>
          <cell r="J2446">
            <v>131170.43</v>
          </cell>
          <cell r="K2446">
            <v>145451.29</v>
          </cell>
        </row>
        <row r="2447">
          <cell r="A2447" t="str">
            <v>O&amp;M</v>
          </cell>
          <cell r="B2447" t="str">
            <v>Simas, Antonio A</v>
          </cell>
          <cell r="C2447">
            <v>21735</v>
          </cell>
          <cell r="D2447" t="str">
            <v>21735</v>
          </cell>
          <cell r="E2447" t="str">
            <v>Collections Walth</v>
          </cell>
          <cell r="F2447" t="str">
            <v>Customer Care</v>
          </cell>
          <cell r="G2447" t="str">
            <v>Collections West</v>
          </cell>
          <cell r="H2447" t="str">
            <v>120</v>
          </cell>
          <cell r="I2447" t="str">
            <v>TT</v>
          </cell>
        </row>
        <row r="2448">
          <cell r="A2448" t="str">
            <v>O&amp;M</v>
          </cell>
          <cell r="B2448" t="str">
            <v>Simas, Antonio A</v>
          </cell>
          <cell r="C2448">
            <v>21735</v>
          </cell>
          <cell r="D2448" t="str">
            <v>21735</v>
          </cell>
          <cell r="E2448" t="str">
            <v>Watertown Meter Collections</v>
          </cell>
          <cell r="F2448" t="str">
            <v>Customer Care</v>
          </cell>
          <cell r="G2448" t="str">
            <v>Collections West</v>
          </cell>
          <cell r="H2448" t="str">
            <v>120</v>
          </cell>
          <cell r="I2448" t="str">
            <v>TT</v>
          </cell>
          <cell r="J2448">
            <v>2019.22</v>
          </cell>
          <cell r="K2448">
            <v>942.66</v>
          </cell>
        </row>
        <row r="2449">
          <cell r="A2449" t="str">
            <v>O&amp;M</v>
          </cell>
          <cell r="B2449" t="str">
            <v>Segreve,Mary Louise</v>
          </cell>
          <cell r="C2449">
            <v>21740</v>
          </cell>
          <cell r="D2449" t="str">
            <v>21740</v>
          </cell>
          <cell r="E2449" t="str">
            <v>Cambridge, Somerville Meter Collections</v>
          </cell>
          <cell r="F2449" t="str">
            <v>Customer Care</v>
          </cell>
          <cell r="G2449" t="str">
            <v>Meter Reading Cambridge</v>
          </cell>
          <cell r="H2449" t="str">
            <v>120</v>
          </cell>
          <cell r="I2449" t="str">
            <v>OT</v>
          </cell>
          <cell r="J2449">
            <v>2562</v>
          </cell>
          <cell r="K2449">
            <v>8546</v>
          </cell>
        </row>
        <row r="2450">
          <cell r="A2450" t="str">
            <v>O&amp;M</v>
          </cell>
          <cell r="B2450" t="str">
            <v>Segreve,Mary Louise</v>
          </cell>
          <cell r="C2450">
            <v>21740</v>
          </cell>
          <cell r="D2450" t="str">
            <v>21740</v>
          </cell>
          <cell r="E2450" t="str">
            <v>Meter Reading Camb</v>
          </cell>
          <cell r="F2450" t="str">
            <v>Customer Care</v>
          </cell>
          <cell r="G2450" t="str">
            <v>Meter Reading Cambridge</v>
          </cell>
          <cell r="H2450" t="str">
            <v>120</v>
          </cell>
          <cell r="I2450" t="str">
            <v>OT</v>
          </cell>
          <cell r="L2450">
            <v>5400</v>
          </cell>
        </row>
        <row r="2451">
          <cell r="A2451" t="str">
            <v>O&amp;M</v>
          </cell>
          <cell r="B2451" t="str">
            <v>Segreve,Mary Louise</v>
          </cell>
          <cell r="C2451">
            <v>21745</v>
          </cell>
          <cell r="D2451" t="str">
            <v>21745</v>
          </cell>
          <cell r="E2451" t="str">
            <v>Meter Reading Gas Sb</v>
          </cell>
          <cell r="F2451" t="str">
            <v>Customer Care</v>
          </cell>
          <cell r="G2451" t="str">
            <v>Meter Reading Gas Sb</v>
          </cell>
          <cell r="H2451" t="str">
            <v>120</v>
          </cell>
          <cell r="I2451" t="str">
            <v>BT</v>
          </cell>
          <cell r="L2451">
            <v>106.15</v>
          </cell>
        </row>
        <row r="2452">
          <cell r="A2452" t="str">
            <v>O&amp;M</v>
          </cell>
          <cell r="B2452" t="str">
            <v>Segreve,Mary Louise</v>
          </cell>
          <cell r="C2452">
            <v>21745</v>
          </cell>
          <cell r="D2452" t="str">
            <v>21745</v>
          </cell>
          <cell r="E2452" t="str">
            <v>Southboro Meter Collections</v>
          </cell>
          <cell r="F2452" t="str">
            <v>Customer Care</v>
          </cell>
          <cell r="G2452" t="str">
            <v>Meter Reading Gas Sb</v>
          </cell>
          <cell r="H2452" t="str">
            <v>120</v>
          </cell>
          <cell r="I2452" t="str">
            <v>BT</v>
          </cell>
          <cell r="J2452">
            <v>297.31</v>
          </cell>
          <cell r="K2452">
            <v>369.32</v>
          </cell>
        </row>
        <row r="2453">
          <cell r="A2453" t="str">
            <v>O&amp;M</v>
          </cell>
          <cell r="B2453" t="str">
            <v>Segreve,Mary Louise</v>
          </cell>
          <cell r="C2453">
            <v>21745</v>
          </cell>
          <cell r="D2453" t="str">
            <v>21745</v>
          </cell>
          <cell r="E2453" t="str">
            <v>Meter Reading Gas Sb</v>
          </cell>
          <cell r="F2453" t="str">
            <v>Customer Care</v>
          </cell>
          <cell r="G2453" t="str">
            <v>Meter Reading Gas Sb</v>
          </cell>
          <cell r="H2453" t="str">
            <v>120</v>
          </cell>
          <cell r="I2453" t="str">
            <v>IT</v>
          </cell>
          <cell r="L2453">
            <v>628.5</v>
          </cell>
        </row>
        <row r="2454">
          <cell r="A2454" t="str">
            <v>O&amp;M</v>
          </cell>
          <cell r="B2454" t="str">
            <v>Segreve,Mary Louise</v>
          </cell>
          <cell r="C2454">
            <v>21745</v>
          </cell>
          <cell r="D2454" t="str">
            <v>21745</v>
          </cell>
          <cell r="E2454" t="str">
            <v>Southboro Meter Collections</v>
          </cell>
          <cell r="F2454" t="str">
            <v>Customer Care</v>
          </cell>
          <cell r="G2454" t="str">
            <v>Meter Reading Gas Sb</v>
          </cell>
          <cell r="H2454" t="str">
            <v>120</v>
          </cell>
          <cell r="I2454" t="str">
            <v>IT</v>
          </cell>
          <cell r="J2454">
            <v>0.11</v>
          </cell>
          <cell r="K2454">
            <v>1487.2</v>
          </cell>
        </row>
        <row r="2455">
          <cell r="A2455" t="str">
            <v>O&amp;M</v>
          </cell>
          <cell r="B2455" t="str">
            <v>Segreve,Mary Louise</v>
          </cell>
          <cell r="C2455">
            <v>21745</v>
          </cell>
          <cell r="D2455" t="str">
            <v>21745</v>
          </cell>
          <cell r="E2455" t="str">
            <v>Meter Reading Gas Sb</v>
          </cell>
          <cell r="F2455" t="str">
            <v>Customer Care</v>
          </cell>
          <cell r="G2455" t="str">
            <v>Meter Reading Gas Sb</v>
          </cell>
          <cell r="H2455" t="str">
            <v>120</v>
          </cell>
          <cell r="I2455" t="str">
            <v>LT</v>
          </cell>
          <cell r="L2455">
            <v>303.27</v>
          </cell>
        </row>
        <row r="2456">
          <cell r="A2456" t="str">
            <v>O&amp;M</v>
          </cell>
          <cell r="B2456" t="str">
            <v>Segreve,Mary Louise</v>
          </cell>
          <cell r="C2456">
            <v>21745</v>
          </cell>
          <cell r="D2456" t="str">
            <v>21745</v>
          </cell>
          <cell r="E2456" t="str">
            <v>Southboro Meter Collections</v>
          </cell>
          <cell r="F2456" t="str">
            <v>Customer Care</v>
          </cell>
          <cell r="G2456" t="str">
            <v>Meter Reading Gas Sb</v>
          </cell>
          <cell r="H2456" t="str">
            <v>120</v>
          </cell>
          <cell r="I2456" t="str">
            <v>LT</v>
          </cell>
          <cell r="J2456">
            <v>849.42</v>
          </cell>
          <cell r="K2456">
            <v>993.42</v>
          </cell>
          <cell r="M2456">
            <v>1474307.96</v>
          </cell>
        </row>
        <row r="2457">
          <cell r="A2457" t="str">
            <v>O&amp;M</v>
          </cell>
          <cell r="B2457" t="str">
            <v>Segreve,Mary Louise</v>
          </cell>
          <cell r="C2457">
            <v>21745</v>
          </cell>
          <cell r="D2457" t="str">
            <v>21745</v>
          </cell>
          <cell r="E2457" t="str">
            <v>Meter Reading Gas Sb</v>
          </cell>
          <cell r="F2457" t="str">
            <v>Customer Care</v>
          </cell>
          <cell r="G2457" t="str">
            <v>Meter Reading Gas Sb</v>
          </cell>
          <cell r="H2457" t="str">
            <v>120</v>
          </cell>
          <cell r="I2457" t="str">
            <v>MT</v>
          </cell>
          <cell r="L2457">
            <v>113.18</v>
          </cell>
          <cell r="M2457">
            <v>164.42</v>
          </cell>
        </row>
        <row r="2458">
          <cell r="A2458" t="str">
            <v>O&amp;M</v>
          </cell>
          <cell r="B2458" t="str">
            <v>Segreve,Mary Louise</v>
          </cell>
          <cell r="C2458">
            <v>21745</v>
          </cell>
          <cell r="D2458" t="str">
            <v>21745</v>
          </cell>
          <cell r="E2458" t="str">
            <v>Southboro Meter Collections</v>
          </cell>
          <cell r="F2458" t="str">
            <v>Customer Care</v>
          </cell>
          <cell r="G2458" t="str">
            <v>Meter Reading Gas Sb</v>
          </cell>
          <cell r="H2458" t="str">
            <v>120</v>
          </cell>
          <cell r="I2458" t="str">
            <v>MT</v>
          </cell>
          <cell r="J2458">
            <v>49.31</v>
          </cell>
          <cell r="K2458">
            <v>179.93</v>
          </cell>
        </row>
        <row r="2459">
          <cell r="A2459" t="str">
            <v>O&amp;M</v>
          </cell>
          <cell r="B2459" t="str">
            <v>Segreve,Mary Louise</v>
          </cell>
          <cell r="C2459">
            <v>21745</v>
          </cell>
          <cell r="D2459" t="str">
            <v>21745</v>
          </cell>
          <cell r="E2459" t="str">
            <v>Meter Reading Gas Sb</v>
          </cell>
          <cell r="F2459" t="str">
            <v>Customer Care</v>
          </cell>
          <cell r="G2459" t="str">
            <v>Meter Reading Gas Sb</v>
          </cell>
          <cell r="H2459" t="str">
            <v>120</v>
          </cell>
          <cell r="I2459" t="str">
            <v>OT</v>
          </cell>
          <cell r="L2459">
            <v>1948.65</v>
          </cell>
        </row>
        <row r="2460">
          <cell r="A2460" t="str">
            <v>O&amp;M</v>
          </cell>
          <cell r="B2460" t="str">
            <v>Segreve,Mary Louise</v>
          </cell>
          <cell r="C2460">
            <v>21745</v>
          </cell>
          <cell r="D2460" t="str">
            <v>21745</v>
          </cell>
          <cell r="E2460" t="str">
            <v>Southboro Meter Collections</v>
          </cell>
          <cell r="F2460" t="str">
            <v>Customer Care</v>
          </cell>
          <cell r="G2460" t="str">
            <v>Meter Reading Gas Sb</v>
          </cell>
          <cell r="H2460" t="str">
            <v>120</v>
          </cell>
          <cell r="I2460" t="str">
            <v>OT</v>
          </cell>
          <cell r="J2460">
            <v>11203.36</v>
          </cell>
          <cell r="K2460">
            <v>13507.92</v>
          </cell>
        </row>
        <row r="2461">
          <cell r="A2461" t="str">
            <v>O&amp;M</v>
          </cell>
          <cell r="B2461" t="str">
            <v>Segreve,Mary Louise</v>
          </cell>
          <cell r="C2461">
            <v>21745</v>
          </cell>
          <cell r="D2461" t="str">
            <v>21745</v>
          </cell>
          <cell r="E2461" t="str">
            <v>Meter Reading Gas Sb</v>
          </cell>
          <cell r="F2461" t="str">
            <v>Customer Care</v>
          </cell>
          <cell r="G2461" t="str">
            <v>Meter Reading Gas Sb</v>
          </cell>
          <cell r="H2461" t="str">
            <v>120</v>
          </cell>
          <cell r="I2461" t="str">
            <v>TT</v>
          </cell>
          <cell r="L2461">
            <v>673.26</v>
          </cell>
        </row>
        <row r="2462">
          <cell r="A2462" t="str">
            <v>O&amp;M</v>
          </cell>
          <cell r="B2462" t="str">
            <v>Segreve,Mary Louise</v>
          </cell>
          <cell r="C2462">
            <v>21745</v>
          </cell>
          <cell r="D2462" t="str">
            <v>21745</v>
          </cell>
          <cell r="E2462" t="str">
            <v>Southboro Meter Collections</v>
          </cell>
          <cell r="F2462" t="str">
            <v>Customer Care</v>
          </cell>
          <cell r="G2462" t="str">
            <v>Meter Reading Gas Sb</v>
          </cell>
          <cell r="H2462" t="str">
            <v>120</v>
          </cell>
          <cell r="I2462" t="str">
            <v>TT</v>
          </cell>
          <cell r="K2462">
            <v>994.4</v>
          </cell>
        </row>
        <row r="2463">
          <cell r="A2463" t="str">
            <v>O&amp;M</v>
          </cell>
          <cell r="B2463" t="str">
            <v>Segreve,Mary Louise</v>
          </cell>
          <cell r="C2463">
            <v>21746</v>
          </cell>
          <cell r="D2463" t="str">
            <v>21746</v>
          </cell>
          <cell r="E2463" t="str">
            <v>Framingham Meter Collections</v>
          </cell>
          <cell r="F2463" t="str">
            <v>Customer Care</v>
          </cell>
          <cell r="G2463" t="str">
            <v>Meter Reading Elect Sb</v>
          </cell>
          <cell r="H2463" t="str">
            <v>120</v>
          </cell>
          <cell r="I2463" t="str">
            <v>BT</v>
          </cell>
          <cell r="J2463">
            <v>114873.08</v>
          </cell>
          <cell r="K2463">
            <v>102532.46</v>
          </cell>
        </row>
        <row r="2464">
          <cell r="A2464" t="str">
            <v>O&amp;M</v>
          </cell>
          <cell r="B2464" t="str">
            <v>Segreve,Mary Louise</v>
          </cell>
          <cell r="C2464">
            <v>21746</v>
          </cell>
          <cell r="D2464" t="str">
            <v>21746</v>
          </cell>
          <cell r="E2464" t="str">
            <v>Meter Reading Elect Sb</v>
          </cell>
          <cell r="F2464" t="str">
            <v>Customer Care</v>
          </cell>
          <cell r="G2464" t="str">
            <v>Meter Reading Elect Sb</v>
          </cell>
          <cell r="H2464" t="str">
            <v>120</v>
          </cell>
          <cell r="I2464" t="str">
            <v>BT</v>
          </cell>
        </row>
        <row r="2465">
          <cell r="A2465" t="str">
            <v>O&amp;M</v>
          </cell>
          <cell r="B2465" t="str">
            <v>Segreve,Mary Louise</v>
          </cell>
          <cell r="C2465">
            <v>21746</v>
          </cell>
          <cell r="D2465" t="str">
            <v>21746</v>
          </cell>
          <cell r="E2465" t="str">
            <v>Framingham Meter Collections</v>
          </cell>
          <cell r="F2465" t="str">
            <v>Customer Care</v>
          </cell>
          <cell r="G2465" t="str">
            <v>Meter Reading Elect Sb</v>
          </cell>
          <cell r="H2465" t="str">
            <v>120</v>
          </cell>
          <cell r="I2465" t="str">
            <v>IT</v>
          </cell>
          <cell r="J2465">
            <v>4931.1400000000003</v>
          </cell>
          <cell r="K2465">
            <v>9887.3700000000008</v>
          </cell>
        </row>
        <row r="2466">
          <cell r="A2466" t="str">
            <v>O&amp;M</v>
          </cell>
          <cell r="B2466" t="str">
            <v>Segreve,Mary Louise</v>
          </cell>
          <cell r="C2466">
            <v>21746</v>
          </cell>
          <cell r="D2466" t="str">
            <v>21746</v>
          </cell>
          <cell r="E2466" t="str">
            <v>Meter Reading Elect Sb</v>
          </cell>
          <cell r="F2466" t="str">
            <v>Customer Care</v>
          </cell>
          <cell r="G2466" t="str">
            <v>Meter Reading Elect Sb</v>
          </cell>
          <cell r="H2466" t="str">
            <v>120</v>
          </cell>
          <cell r="I2466" t="str">
            <v>IT</v>
          </cell>
          <cell r="L2466">
            <v>16639.189999999999</v>
          </cell>
        </row>
        <row r="2467">
          <cell r="A2467" t="str">
            <v>O&amp;M</v>
          </cell>
          <cell r="B2467" t="str">
            <v>Segreve,Mary Louise</v>
          </cell>
          <cell r="C2467">
            <v>21746</v>
          </cell>
          <cell r="D2467" t="str">
            <v>21746</v>
          </cell>
          <cell r="E2467" t="str">
            <v>Framingham Meter Collections</v>
          </cell>
          <cell r="F2467" t="str">
            <v>Customer Care</v>
          </cell>
          <cell r="G2467" t="str">
            <v>Meter Reading Elect Sb</v>
          </cell>
          <cell r="H2467" t="str">
            <v>120</v>
          </cell>
          <cell r="I2467" t="str">
            <v>LT</v>
          </cell>
          <cell r="J2467">
            <v>323617.40999999997</v>
          </cell>
          <cell r="K2467">
            <v>291603.51</v>
          </cell>
          <cell r="M2467">
            <v>792528.43</v>
          </cell>
        </row>
        <row r="2468">
          <cell r="A2468" t="str">
            <v>O&amp;M</v>
          </cell>
          <cell r="B2468" t="str">
            <v>Segreve,Mary Louise</v>
          </cell>
          <cell r="C2468">
            <v>21746</v>
          </cell>
          <cell r="D2468" t="str">
            <v>21746</v>
          </cell>
          <cell r="E2468" t="str">
            <v>Meter Reading Elect Sb</v>
          </cell>
          <cell r="F2468" t="str">
            <v>Customer Care</v>
          </cell>
          <cell r="G2468" t="str">
            <v>Meter Reading Elect Sb</v>
          </cell>
          <cell r="H2468" t="str">
            <v>120</v>
          </cell>
          <cell r="I2468" t="str">
            <v>LT</v>
          </cell>
          <cell r="M2468">
            <v>2001307.39</v>
          </cell>
        </row>
        <row r="2469">
          <cell r="A2469" t="str">
            <v>O&amp;M</v>
          </cell>
          <cell r="B2469" t="str">
            <v>Segreve,Mary Louise</v>
          </cell>
          <cell r="C2469">
            <v>21746</v>
          </cell>
          <cell r="D2469" t="str">
            <v>21746</v>
          </cell>
          <cell r="E2469" t="str">
            <v>Framingham Meter Collections</v>
          </cell>
          <cell r="F2469" t="str">
            <v>Customer Care</v>
          </cell>
          <cell r="G2469" t="str">
            <v>Meter Reading Elect Sb</v>
          </cell>
          <cell r="H2469" t="str">
            <v>120</v>
          </cell>
          <cell r="I2469" t="str">
            <v>MT</v>
          </cell>
          <cell r="J2469">
            <v>4607.4399999999996</v>
          </cell>
          <cell r="K2469">
            <v>532.41999999999996</v>
          </cell>
        </row>
        <row r="2470">
          <cell r="A2470" t="str">
            <v>O&amp;M</v>
          </cell>
          <cell r="B2470" t="str">
            <v>Segreve,Mary Louise</v>
          </cell>
          <cell r="C2470">
            <v>21746</v>
          </cell>
          <cell r="D2470" t="str">
            <v>21746</v>
          </cell>
          <cell r="E2470" t="str">
            <v>Meter Reading Elect Sb</v>
          </cell>
          <cell r="F2470" t="str">
            <v>Customer Care</v>
          </cell>
          <cell r="G2470" t="str">
            <v>Meter Reading Elect Sb</v>
          </cell>
          <cell r="H2470" t="str">
            <v>120</v>
          </cell>
          <cell r="I2470" t="str">
            <v>MT</v>
          </cell>
          <cell r="L2470">
            <v>2520.77</v>
          </cell>
        </row>
        <row r="2471">
          <cell r="A2471" t="str">
            <v>O&amp;M</v>
          </cell>
          <cell r="B2471" t="str">
            <v>Segreve,Mary Louise</v>
          </cell>
          <cell r="C2471">
            <v>21746</v>
          </cell>
          <cell r="D2471" t="str">
            <v>21746</v>
          </cell>
          <cell r="E2471" t="str">
            <v>Framingham Meter Collections</v>
          </cell>
          <cell r="F2471" t="str">
            <v>Customer Care</v>
          </cell>
          <cell r="G2471" t="str">
            <v>Meter Reading Elect Sb</v>
          </cell>
          <cell r="H2471" t="str">
            <v>120</v>
          </cell>
          <cell r="I2471" t="str">
            <v>OT</v>
          </cell>
          <cell r="J2471">
            <v>66946.37</v>
          </cell>
          <cell r="K2471">
            <v>92637.24</v>
          </cell>
        </row>
        <row r="2472">
          <cell r="A2472" t="str">
            <v>O&amp;M</v>
          </cell>
          <cell r="B2472" t="str">
            <v>Segreve,Mary Louise</v>
          </cell>
          <cell r="C2472">
            <v>21746</v>
          </cell>
          <cell r="D2472" t="str">
            <v>21746</v>
          </cell>
          <cell r="E2472" t="str">
            <v>Meter Reading Elect Sb</v>
          </cell>
          <cell r="F2472" t="str">
            <v>Customer Care</v>
          </cell>
          <cell r="G2472" t="str">
            <v>Meter Reading Elect Sb</v>
          </cell>
          <cell r="H2472" t="str">
            <v>120</v>
          </cell>
          <cell r="I2472" t="str">
            <v>OT</v>
          </cell>
          <cell r="L2472">
            <v>143078.45000000001</v>
          </cell>
        </row>
        <row r="2473">
          <cell r="A2473" t="str">
            <v>O&amp;M</v>
          </cell>
          <cell r="B2473" t="str">
            <v>Segreve,Mary Louise</v>
          </cell>
          <cell r="C2473">
            <v>21746</v>
          </cell>
          <cell r="D2473" t="str">
            <v>21746</v>
          </cell>
          <cell r="E2473" t="str">
            <v>Framingham Meter Collections</v>
          </cell>
          <cell r="F2473" t="str">
            <v>Customer Care</v>
          </cell>
          <cell r="G2473" t="str">
            <v>Meter Reading Elect Sb</v>
          </cell>
          <cell r="H2473" t="str">
            <v>120</v>
          </cell>
          <cell r="I2473" t="str">
            <v>TT</v>
          </cell>
          <cell r="J2473">
            <v>36834</v>
          </cell>
          <cell r="K2473">
            <v>40211.599999999999</v>
          </cell>
        </row>
        <row r="2474">
          <cell r="A2474" t="str">
            <v>O&amp;M</v>
          </cell>
          <cell r="B2474" t="str">
            <v>Segreve,Mary Louise</v>
          </cell>
          <cell r="C2474">
            <v>21746</v>
          </cell>
          <cell r="D2474" t="str">
            <v>21746</v>
          </cell>
          <cell r="E2474" t="str">
            <v>Meter Reading Elect Sb</v>
          </cell>
          <cell r="F2474" t="str">
            <v>Customer Care</v>
          </cell>
          <cell r="G2474" t="str">
            <v>Meter Reading Elect Sb</v>
          </cell>
          <cell r="H2474" t="str">
            <v>120</v>
          </cell>
          <cell r="I2474" t="str">
            <v>TT</v>
          </cell>
          <cell r="L2474">
            <v>200.64</v>
          </cell>
        </row>
        <row r="2475">
          <cell r="A2475" t="str">
            <v>O&amp;M</v>
          </cell>
          <cell r="B2475" t="str">
            <v>Segreve,Mary Louise</v>
          </cell>
          <cell r="C2475">
            <v>21750</v>
          </cell>
          <cell r="D2475" t="str">
            <v>21750</v>
          </cell>
          <cell r="E2475" t="str">
            <v>Plymouth Meter Collections</v>
          </cell>
          <cell r="F2475" t="str">
            <v>Customer Care</v>
          </cell>
          <cell r="G2475" t="str">
            <v>Meter Reading Plymouth</v>
          </cell>
          <cell r="H2475" t="str">
            <v>120</v>
          </cell>
          <cell r="I2475" t="str">
            <v>BT</v>
          </cell>
          <cell r="J2475">
            <v>8669.77</v>
          </cell>
          <cell r="K2475">
            <v>8179.17</v>
          </cell>
        </row>
        <row r="2476">
          <cell r="A2476" t="str">
            <v>O&amp;M</v>
          </cell>
          <cell r="B2476" t="str">
            <v>Segreve,Mary Louise</v>
          </cell>
          <cell r="C2476">
            <v>21750</v>
          </cell>
          <cell r="D2476" t="str">
            <v>21750</v>
          </cell>
          <cell r="E2476" t="str">
            <v>Meter Reading Plymouth</v>
          </cell>
          <cell r="F2476" t="str">
            <v>Customer Care</v>
          </cell>
          <cell r="G2476" t="str">
            <v>Meter Reading Plymouth</v>
          </cell>
          <cell r="H2476" t="str">
            <v>120</v>
          </cell>
          <cell r="I2476" t="str">
            <v>IT</v>
          </cell>
          <cell r="L2476">
            <v>4282.54</v>
          </cell>
        </row>
        <row r="2477">
          <cell r="A2477" t="str">
            <v>O&amp;M</v>
          </cell>
          <cell r="B2477" t="str">
            <v>Segreve,Mary Louise</v>
          </cell>
          <cell r="C2477">
            <v>21750</v>
          </cell>
          <cell r="D2477" t="str">
            <v>21750</v>
          </cell>
          <cell r="E2477" t="str">
            <v>Plymouth Meter Collections</v>
          </cell>
          <cell r="F2477" t="str">
            <v>Customer Care</v>
          </cell>
          <cell r="G2477" t="str">
            <v>Meter Reading Plymouth</v>
          </cell>
          <cell r="H2477" t="str">
            <v>120</v>
          </cell>
          <cell r="I2477" t="str">
            <v>IT</v>
          </cell>
          <cell r="J2477">
            <v>4130.71</v>
          </cell>
          <cell r="K2477">
            <v>4817.1000000000004</v>
          </cell>
          <cell r="M2477">
            <v>444655.05</v>
          </cell>
        </row>
        <row r="2478">
          <cell r="A2478" t="str">
            <v>O&amp;M</v>
          </cell>
          <cell r="B2478" t="str">
            <v>Segreve,Mary Louise</v>
          </cell>
          <cell r="C2478">
            <v>21750</v>
          </cell>
          <cell r="D2478" t="str">
            <v>21750</v>
          </cell>
          <cell r="E2478" t="str">
            <v>Plymouth Meter Collections</v>
          </cell>
          <cell r="F2478" t="str">
            <v>Customer Care</v>
          </cell>
          <cell r="G2478" t="str">
            <v>Meter Reading Plymouth</v>
          </cell>
          <cell r="H2478" t="str">
            <v>120</v>
          </cell>
          <cell r="I2478" t="str">
            <v>LT</v>
          </cell>
          <cell r="J2478">
            <v>24567.11</v>
          </cell>
          <cell r="K2478">
            <v>22875.32</v>
          </cell>
          <cell r="M2478">
            <v>307520.34000000003</v>
          </cell>
        </row>
        <row r="2479">
          <cell r="A2479" t="str">
            <v>O&amp;M</v>
          </cell>
          <cell r="B2479" t="str">
            <v>Segreve,Mary Louise</v>
          </cell>
          <cell r="C2479">
            <v>21750</v>
          </cell>
          <cell r="D2479" t="str">
            <v>21750</v>
          </cell>
          <cell r="E2479" t="str">
            <v>Meter Reading Plymouth</v>
          </cell>
          <cell r="F2479" t="str">
            <v>Customer Care</v>
          </cell>
          <cell r="G2479" t="str">
            <v>Meter Reading Plymouth</v>
          </cell>
          <cell r="H2479" t="str">
            <v>120</v>
          </cell>
          <cell r="I2479" t="str">
            <v>OT</v>
          </cell>
          <cell r="L2479">
            <v>0</v>
          </cell>
          <cell r="M2479">
            <v>3161.73</v>
          </cell>
        </row>
        <row r="2480">
          <cell r="A2480" t="str">
            <v>O&amp;M</v>
          </cell>
          <cell r="B2480" t="str">
            <v>Segreve,Mary Louise</v>
          </cell>
          <cell r="C2480">
            <v>21750</v>
          </cell>
          <cell r="D2480" t="str">
            <v>21750</v>
          </cell>
          <cell r="E2480" t="str">
            <v>Plymouth Meter Collections</v>
          </cell>
          <cell r="F2480" t="str">
            <v>Customer Care</v>
          </cell>
          <cell r="G2480" t="str">
            <v>Meter Reading Plymouth</v>
          </cell>
          <cell r="H2480" t="str">
            <v>120</v>
          </cell>
          <cell r="I2480" t="str">
            <v>OT</v>
          </cell>
          <cell r="K2480">
            <v>275</v>
          </cell>
        </row>
        <row r="2481">
          <cell r="A2481" t="str">
            <v>O&amp;M</v>
          </cell>
          <cell r="B2481" t="str">
            <v>Segreve,Mary Louise</v>
          </cell>
          <cell r="C2481">
            <v>21755</v>
          </cell>
          <cell r="D2481" t="str">
            <v>21755</v>
          </cell>
          <cell r="E2481" t="str">
            <v>Meter Reading New Bedford</v>
          </cell>
          <cell r="F2481" t="str">
            <v>Customer Care</v>
          </cell>
          <cell r="G2481" t="str">
            <v>Meter Reading New Bedford</v>
          </cell>
          <cell r="H2481" t="str">
            <v>120</v>
          </cell>
          <cell r="I2481" t="str">
            <v>IT</v>
          </cell>
          <cell r="L2481">
            <v>2278.89</v>
          </cell>
          <cell r="M2481">
            <v>702784.91</v>
          </cell>
        </row>
        <row r="2482">
          <cell r="A2482" t="str">
            <v>O&amp;M</v>
          </cell>
          <cell r="B2482" t="str">
            <v>Segreve,Mary Louise</v>
          </cell>
          <cell r="C2482">
            <v>21755</v>
          </cell>
          <cell r="D2482" t="str">
            <v>21755</v>
          </cell>
          <cell r="E2482" t="str">
            <v>New Bedford Meter Collections</v>
          </cell>
          <cell r="F2482" t="str">
            <v>Customer Care</v>
          </cell>
          <cell r="G2482" t="str">
            <v>Meter Reading New Bedford</v>
          </cell>
          <cell r="H2482" t="str">
            <v>120</v>
          </cell>
          <cell r="I2482" t="str">
            <v>IT</v>
          </cell>
          <cell r="K2482">
            <v>1095</v>
          </cell>
          <cell r="M2482">
            <v>604454.77</v>
          </cell>
        </row>
        <row r="2483">
          <cell r="A2483" t="str">
            <v>O&amp;M</v>
          </cell>
          <cell r="B2483" t="str">
            <v>Segreve,Mary Louise</v>
          </cell>
          <cell r="C2483">
            <v>21755</v>
          </cell>
          <cell r="D2483" t="str">
            <v>21755</v>
          </cell>
          <cell r="E2483" t="str">
            <v>Meter Reading New Bedford</v>
          </cell>
          <cell r="F2483" t="str">
            <v>Customer Care</v>
          </cell>
          <cell r="G2483" t="str">
            <v>Meter Reading New Bedford</v>
          </cell>
          <cell r="H2483" t="str">
            <v>120</v>
          </cell>
          <cell r="I2483" t="str">
            <v>OT</v>
          </cell>
          <cell r="L2483">
            <v>0</v>
          </cell>
        </row>
        <row r="2484">
          <cell r="A2484" t="str">
            <v>O&amp;M</v>
          </cell>
          <cell r="B2484" t="str">
            <v>Segreve,Mary Louise</v>
          </cell>
          <cell r="C2484">
            <v>21760</v>
          </cell>
          <cell r="D2484" t="str">
            <v>21760</v>
          </cell>
          <cell r="E2484" t="str">
            <v>Cape Cod Meter Collections</v>
          </cell>
          <cell r="F2484" t="str">
            <v>Customer Care</v>
          </cell>
          <cell r="G2484" t="str">
            <v>Meter Reading Cape &amp; Vineyard</v>
          </cell>
          <cell r="H2484" t="str">
            <v>120</v>
          </cell>
          <cell r="I2484" t="str">
            <v>BT</v>
          </cell>
          <cell r="J2484">
            <v>10891.12</v>
          </cell>
          <cell r="K2484">
            <v>63190.22</v>
          </cell>
        </row>
        <row r="2485">
          <cell r="A2485" t="str">
            <v>O&amp;M</v>
          </cell>
          <cell r="B2485" t="str">
            <v>Segreve,Mary Louise</v>
          </cell>
          <cell r="C2485">
            <v>21760</v>
          </cell>
          <cell r="D2485" t="str">
            <v>21760</v>
          </cell>
          <cell r="E2485" t="str">
            <v>Meter Reading Cape &amp; Vineyard</v>
          </cell>
          <cell r="F2485" t="str">
            <v>Customer Care</v>
          </cell>
          <cell r="G2485" t="str">
            <v>Meter Reading Cape &amp; Vineyard</v>
          </cell>
          <cell r="H2485" t="str">
            <v>120</v>
          </cell>
          <cell r="I2485" t="str">
            <v>BT</v>
          </cell>
          <cell r="L2485">
            <v>207147.15</v>
          </cell>
        </row>
        <row r="2486">
          <cell r="A2486" t="str">
            <v>O&amp;M</v>
          </cell>
          <cell r="B2486" t="str">
            <v>Segreve,Mary Louise</v>
          </cell>
          <cell r="C2486">
            <v>21760</v>
          </cell>
          <cell r="D2486" t="str">
            <v>21760</v>
          </cell>
          <cell r="E2486" t="str">
            <v>Cape Cod Meter Collections</v>
          </cell>
          <cell r="F2486" t="str">
            <v>Customer Care</v>
          </cell>
          <cell r="G2486" t="str">
            <v>Meter Reading Cape &amp; Vineyard</v>
          </cell>
          <cell r="H2486" t="str">
            <v>120</v>
          </cell>
          <cell r="I2486" t="str">
            <v>IT</v>
          </cell>
          <cell r="J2486">
            <v>228.98</v>
          </cell>
          <cell r="K2486">
            <v>71.8</v>
          </cell>
          <cell r="M2486">
            <v>49.07</v>
          </cell>
        </row>
        <row r="2487">
          <cell r="A2487" t="str">
            <v>O&amp;M</v>
          </cell>
          <cell r="B2487" t="str">
            <v>Segreve,Mary Louise</v>
          </cell>
          <cell r="C2487">
            <v>21760</v>
          </cell>
          <cell r="D2487" t="str">
            <v>21760</v>
          </cell>
          <cell r="E2487" t="str">
            <v>Meter Reading Cape &amp; Vineyard</v>
          </cell>
          <cell r="F2487" t="str">
            <v>Customer Care</v>
          </cell>
          <cell r="G2487" t="str">
            <v>Meter Reading Cape &amp; Vineyard</v>
          </cell>
          <cell r="H2487" t="str">
            <v>120</v>
          </cell>
          <cell r="I2487" t="str">
            <v>IT</v>
          </cell>
          <cell r="L2487">
            <v>132.47</v>
          </cell>
          <cell r="M2487">
            <v>166848.57999999999</v>
          </cell>
        </row>
        <row r="2488">
          <cell r="A2488" t="str">
            <v>O&amp;M</v>
          </cell>
          <cell r="B2488" t="str">
            <v>Segreve,Mary Louise</v>
          </cell>
          <cell r="C2488">
            <v>21760</v>
          </cell>
          <cell r="D2488" t="str">
            <v>21760</v>
          </cell>
          <cell r="E2488" t="str">
            <v>Cape Cod Meter Collections</v>
          </cell>
          <cell r="F2488" t="str">
            <v>Customer Care</v>
          </cell>
          <cell r="G2488" t="str">
            <v>Meter Reading Cape &amp; Vineyard</v>
          </cell>
          <cell r="H2488" t="str">
            <v>120</v>
          </cell>
          <cell r="I2488" t="str">
            <v>LT</v>
          </cell>
          <cell r="J2488">
            <v>30901.19</v>
          </cell>
          <cell r="K2488">
            <v>188683.22</v>
          </cell>
          <cell r="M2488">
            <v>594697.81000000006</v>
          </cell>
        </row>
        <row r="2489">
          <cell r="A2489" t="str">
            <v>O&amp;M</v>
          </cell>
          <cell r="B2489" t="str">
            <v>Segreve,Mary Louise</v>
          </cell>
          <cell r="C2489">
            <v>21760</v>
          </cell>
          <cell r="D2489" t="str">
            <v>21760</v>
          </cell>
          <cell r="E2489" t="str">
            <v>Meter Reading Cape &amp; Vineyard</v>
          </cell>
          <cell r="F2489" t="str">
            <v>Customer Care</v>
          </cell>
          <cell r="G2489" t="str">
            <v>Meter Reading Cape &amp; Vineyard</v>
          </cell>
          <cell r="H2489" t="str">
            <v>120</v>
          </cell>
          <cell r="I2489" t="str">
            <v>LT</v>
          </cell>
          <cell r="L2489">
            <v>599996.67000000004</v>
          </cell>
          <cell r="M2489">
            <v>473378.18</v>
          </cell>
        </row>
        <row r="2490">
          <cell r="A2490" t="str">
            <v>O&amp;M</v>
          </cell>
          <cell r="B2490" t="str">
            <v>Segreve,Mary Louise</v>
          </cell>
          <cell r="C2490">
            <v>21760</v>
          </cell>
          <cell r="D2490" t="str">
            <v>21760</v>
          </cell>
          <cell r="E2490" t="str">
            <v>Cape Cod Meter Collections</v>
          </cell>
          <cell r="F2490" t="str">
            <v>Customer Care</v>
          </cell>
          <cell r="G2490" t="str">
            <v>Meter Reading Cape &amp; Vineyard</v>
          </cell>
          <cell r="H2490" t="str">
            <v>120</v>
          </cell>
          <cell r="I2490" t="str">
            <v>OT</v>
          </cell>
          <cell r="J2490">
            <v>246.89</v>
          </cell>
          <cell r="K2490">
            <v>1371.39</v>
          </cell>
          <cell r="M2490">
            <v>4245.46</v>
          </cell>
        </row>
        <row r="2491">
          <cell r="A2491" t="str">
            <v>O&amp;M</v>
          </cell>
          <cell r="B2491" t="str">
            <v>Segreve,Mary Louise</v>
          </cell>
          <cell r="C2491">
            <v>21760</v>
          </cell>
          <cell r="D2491" t="str">
            <v>21760</v>
          </cell>
          <cell r="E2491" t="str">
            <v>Meter Reading Cape &amp; Vineyard</v>
          </cell>
          <cell r="F2491" t="str">
            <v>Customer Care</v>
          </cell>
          <cell r="G2491" t="str">
            <v>Meter Reading Cape &amp; Vineyard</v>
          </cell>
          <cell r="H2491" t="str">
            <v>120</v>
          </cell>
          <cell r="I2491" t="str">
            <v>OT</v>
          </cell>
          <cell r="L2491">
            <v>6389.32</v>
          </cell>
        </row>
        <row r="2492">
          <cell r="A2492" t="str">
            <v>O&amp;M</v>
          </cell>
          <cell r="B2492" t="str">
            <v>Segreve,Mary Louise</v>
          </cell>
          <cell r="C2492">
            <v>21760</v>
          </cell>
          <cell r="D2492" t="str">
            <v>21760</v>
          </cell>
          <cell r="E2492" t="str">
            <v>Cape Cod Meter Collections</v>
          </cell>
          <cell r="F2492" t="str">
            <v>Customer Care</v>
          </cell>
          <cell r="G2492" t="str">
            <v>Meter Reading Cape &amp; Vineyard</v>
          </cell>
          <cell r="H2492" t="str">
            <v>120</v>
          </cell>
          <cell r="I2492" t="str">
            <v>TT</v>
          </cell>
          <cell r="K2492">
            <v>40840</v>
          </cell>
        </row>
        <row r="2493">
          <cell r="A2493" t="str">
            <v>O&amp;M</v>
          </cell>
          <cell r="B2493" t="str">
            <v>Segreve,Mary Louise</v>
          </cell>
          <cell r="C2493">
            <v>21760</v>
          </cell>
          <cell r="D2493" t="str">
            <v>21760</v>
          </cell>
          <cell r="E2493" t="str">
            <v>Meter Reading Cape &amp; Vineyard</v>
          </cell>
          <cell r="F2493" t="str">
            <v>Customer Care</v>
          </cell>
          <cell r="G2493" t="str">
            <v>Meter Reading Cape &amp; Vineyard</v>
          </cell>
          <cell r="H2493" t="str">
            <v>120</v>
          </cell>
          <cell r="I2493" t="str">
            <v>TT</v>
          </cell>
          <cell r="L2493">
            <v>127160.21</v>
          </cell>
        </row>
        <row r="2494">
          <cell r="A2494" t="str">
            <v>O&amp;M</v>
          </cell>
          <cell r="B2494" t="str">
            <v>Segreve,Mary Louise</v>
          </cell>
          <cell r="C2494">
            <v>21765</v>
          </cell>
          <cell r="D2494" t="str">
            <v>21765</v>
          </cell>
          <cell r="E2494" t="str">
            <v>Meter Readinh Walth</v>
          </cell>
          <cell r="F2494" t="str">
            <v>Customer Care</v>
          </cell>
          <cell r="G2494" t="str">
            <v>Meter Reading Waltham</v>
          </cell>
          <cell r="H2494" t="str">
            <v>120</v>
          </cell>
          <cell r="I2494" t="str">
            <v>BT</v>
          </cell>
          <cell r="L2494">
            <v>54362.85</v>
          </cell>
          <cell r="M2494">
            <v>584275.93999999994</v>
          </cell>
        </row>
        <row r="2495">
          <cell r="A2495" t="str">
            <v>O&amp;M</v>
          </cell>
          <cell r="B2495" t="str">
            <v>Segreve,Mary Louise</v>
          </cell>
          <cell r="C2495">
            <v>21765</v>
          </cell>
          <cell r="D2495" t="str">
            <v>21765</v>
          </cell>
          <cell r="E2495" t="str">
            <v>Waltham Meter Collection</v>
          </cell>
          <cell r="F2495" t="str">
            <v>Customer Care</v>
          </cell>
          <cell r="G2495" t="str">
            <v>Meter Reading Waltham</v>
          </cell>
          <cell r="H2495" t="str">
            <v>120</v>
          </cell>
          <cell r="I2495" t="str">
            <v>BT</v>
          </cell>
          <cell r="J2495">
            <v>148248.46</v>
          </cell>
          <cell r="K2495">
            <v>135111.31</v>
          </cell>
          <cell r="M2495">
            <v>108842.29</v>
          </cell>
        </row>
        <row r="2496">
          <cell r="A2496" t="str">
            <v>O&amp;M</v>
          </cell>
          <cell r="B2496" t="str">
            <v>Segreve,Mary Louise</v>
          </cell>
          <cell r="C2496">
            <v>21765</v>
          </cell>
          <cell r="D2496" t="str">
            <v>21765</v>
          </cell>
          <cell r="E2496" t="str">
            <v>Meter Readinh Walth</v>
          </cell>
          <cell r="F2496" t="str">
            <v>Customer Care</v>
          </cell>
          <cell r="G2496" t="str">
            <v>Meter Reading Waltham</v>
          </cell>
          <cell r="H2496" t="str">
            <v>120</v>
          </cell>
          <cell r="I2496" t="str">
            <v>IT</v>
          </cell>
          <cell r="L2496">
            <v>2968.43</v>
          </cell>
          <cell r="M2496">
            <v>27287.99</v>
          </cell>
        </row>
        <row r="2497">
          <cell r="A2497" t="str">
            <v>O&amp;M</v>
          </cell>
          <cell r="B2497" t="str">
            <v>Segreve,Mary Louise</v>
          </cell>
          <cell r="C2497">
            <v>21765</v>
          </cell>
          <cell r="D2497" t="str">
            <v>21765</v>
          </cell>
          <cell r="E2497" t="str">
            <v>Waltham Meter Collection</v>
          </cell>
          <cell r="F2497" t="str">
            <v>Customer Care</v>
          </cell>
          <cell r="G2497" t="str">
            <v>Meter Reading Waltham</v>
          </cell>
          <cell r="H2497" t="str">
            <v>120</v>
          </cell>
          <cell r="I2497" t="str">
            <v>IT</v>
          </cell>
          <cell r="J2497">
            <v>10334.98</v>
          </cell>
          <cell r="K2497">
            <v>12114.68</v>
          </cell>
          <cell r="M2497">
            <v>814898.34</v>
          </cell>
        </row>
        <row r="2498">
          <cell r="A2498" t="str">
            <v>O&amp;M</v>
          </cell>
          <cell r="B2498" t="str">
            <v>Segreve,Mary Louise</v>
          </cell>
          <cell r="C2498">
            <v>21765</v>
          </cell>
          <cell r="D2498" t="str">
            <v>21765</v>
          </cell>
          <cell r="E2498" t="str">
            <v>Meter Readinh Walth</v>
          </cell>
          <cell r="F2498" t="str">
            <v>Customer Care</v>
          </cell>
          <cell r="G2498" t="str">
            <v>Meter Reading Waltham</v>
          </cell>
          <cell r="H2498" t="str">
            <v>120</v>
          </cell>
          <cell r="I2498" t="str">
            <v>LT</v>
          </cell>
          <cell r="L2498">
            <v>147413.84</v>
          </cell>
        </row>
        <row r="2499">
          <cell r="A2499" t="str">
            <v>O&amp;M</v>
          </cell>
          <cell r="B2499" t="str">
            <v>Segreve,Mary Louise</v>
          </cell>
          <cell r="C2499">
            <v>21765</v>
          </cell>
          <cell r="D2499" t="str">
            <v>21765</v>
          </cell>
          <cell r="E2499" t="str">
            <v>Waltham Meter Collection</v>
          </cell>
          <cell r="F2499" t="str">
            <v>Customer Care</v>
          </cell>
          <cell r="G2499" t="str">
            <v>Meter Reading Waltham</v>
          </cell>
          <cell r="H2499" t="str">
            <v>120</v>
          </cell>
          <cell r="I2499" t="str">
            <v>LT</v>
          </cell>
          <cell r="J2499">
            <v>417050.94</v>
          </cell>
          <cell r="K2499">
            <v>384764.69</v>
          </cell>
        </row>
        <row r="2500">
          <cell r="A2500" t="str">
            <v>O&amp;M</v>
          </cell>
          <cell r="B2500" t="str">
            <v>Segreve,Mary Louise</v>
          </cell>
          <cell r="C2500">
            <v>21765</v>
          </cell>
          <cell r="D2500" t="str">
            <v>21765</v>
          </cell>
          <cell r="E2500" t="str">
            <v>Meter Readinh Walth</v>
          </cell>
          <cell r="F2500" t="str">
            <v>Customer Care</v>
          </cell>
          <cell r="G2500" t="str">
            <v>Meter Reading Waltham</v>
          </cell>
          <cell r="H2500" t="str">
            <v>120</v>
          </cell>
          <cell r="I2500" t="str">
            <v>MT</v>
          </cell>
          <cell r="L2500">
            <v>148.63999999999999</v>
          </cell>
        </row>
        <row r="2501">
          <cell r="A2501" t="str">
            <v>O&amp;M</v>
          </cell>
          <cell r="B2501" t="str">
            <v>Segreve,Mary Louise</v>
          </cell>
          <cell r="C2501">
            <v>21765</v>
          </cell>
          <cell r="D2501" t="str">
            <v>21765</v>
          </cell>
          <cell r="E2501" t="str">
            <v>Waltham Meter Collection</v>
          </cell>
          <cell r="F2501" t="str">
            <v>Customer Care</v>
          </cell>
          <cell r="G2501" t="str">
            <v>Meter Reading Waltham</v>
          </cell>
          <cell r="H2501" t="str">
            <v>120</v>
          </cell>
          <cell r="I2501" t="str">
            <v>MT</v>
          </cell>
          <cell r="J2501">
            <v>24556.66</v>
          </cell>
          <cell r="K2501">
            <v>-24325.98</v>
          </cell>
        </row>
        <row r="2502">
          <cell r="A2502" t="str">
            <v>O&amp;M</v>
          </cell>
          <cell r="B2502" t="str">
            <v>Segreve,Mary Louise</v>
          </cell>
          <cell r="C2502">
            <v>21765</v>
          </cell>
          <cell r="D2502" t="str">
            <v>21765</v>
          </cell>
          <cell r="E2502" t="str">
            <v>Meter Readinh Walth</v>
          </cell>
          <cell r="F2502" t="str">
            <v>Customer Care</v>
          </cell>
          <cell r="G2502" t="str">
            <v>Meter Reading Waltham</v>
          </cell>
          <cell r="H2502" t="str">
            <v>120</v>
          </cell>
          <cell r="I2502" t="str">
            <v>OT</v>
          </cell>
          <cell r="L2502">
            <v>125340.79</v>
          </cell>
          <cell r="M2502">
            <v>475354.41</v>
          </cell>
        </row>
        <row r="2503">
          <cell r="A2503" t="str">
            <v>O&amp;M</v>
          </cell>
          <cell r="B2503" t="str">
            <v>Segreve,Mary Louise</v>
          </cell>
          <cell r="C2503">
            <v>21765</v>
          </cell>
          <cell r="D2503" t="str">
            <v>21765</v>
          </cell>
          <cell r="E2503" t="str">
            <v>Waltham Meter Collection</v>
          </cell>
          <cell r="F2503" t="str">
            <v>Customer Care</v>
          </cell>
          <cell r="G2503" t="str">
            <v>Meter Reading Waltham</v>
          </cell>
          <cell r="H2503" t="str">
            <v>120</v>
          </cell>
          <cell r="I2503" t="str">
            <v>OT</v>
          </cell>
          <cell r="J2503">
            <v>89239</v>
          </cell>
          <cell r="K2503">
            <v>101496.39</v>
          </cell>
        </row>
        <row r="2504">
          <cell r="A2504" t="str">
            <v>O&amp;M</v>
          </cell>
          <cell r="B2504" t="str">
            <v>Segreve,Mary Louise</v>
          </cell>
          <cell r="C2504">
            <v>21765</v>
          </cell>
          <cell r="D2504" t="str">
            <v>21765</v>
          </cell>
          <cell r="E2504" t="str">
            <v>Meter Readinh Walth</v>
          </cell>
          <cell r="F2504" t="str">
            <v>Customer Care</v>
          </cell>
          <cell r="G2504" t="str">
            <v>Meter Reading Waltham</v>
          </cell>
          <cell r="H2504" t="str">
            <v>120</v>
          </cell>
          <cell r="I2504" t="str">
            <v>TT</v>
          </cell>
          <cell r="L2504">
            <v>20106.84</v>
          </cell>
        </row>
        <row r="2505">
          <cell r="A2505" t="str">
            <v>O&amp;M</v>
          </cell>
          <cell r="B2505" t="str">
            <v>Segreve,Mary Louise</v>
          </cell>
          <cell r="C2505">
            <v>21765</v>
          </cell>
          <cell r="D2505" t="str">
            <v>21765</v>
          </cell>
          <cell r="E2505" t="str">
            <v>Waltham Meter Collection</v>
          </cell>
          <cell r="F2505" t="str">
            <v>Customer Care</v>
          </cell>
          <cell r="G2505" t="str">
            <v>Meter Reading Waltham</v>
          </cell>
          <cell r="H2505" t="str">
            <v>120</v>
          </cell>
          <cell r="I2505" t="str">
            <v>TT</v>
          </cell>
          <cell r="J2505">
            <v>42705.02</v>
          </cell>
          <cell r="K2505">
            <v>40154.589999999997</v>
          </cell>
        </row>
        <row r="2506">
          <cell r="A2506" t="str">
            <v>O&amp;M</v>
          </cell>
          <cell r="C2506">
            <v>21820</v>
          </cell>
          <cell r="D2506" t="str">
            <v>21820</v>
          </cell>
          <cell r="E2506" t="str">
            <v>EM - ENERGY MANAGEMENT SYSTEM</v>
          </cell>
          <cell r="H2506" t="str">
            <v>120</v>
          </cell>
          <cell r="I2506" t="str">
            <v>BT</v>
          </cell>
          <cell r="J2506">
            <v>17786.330000000002</v>
          </cell>
          <cell r="M2506">
            <v>636393.29</v>
          </cell>
        </row>
        <row r="2507">
          <cell r="A2507" t="str">
            <v>O&amp;M</v>
          </cell>
          <cell r="C2507">
            <v>21825</v>
          </cell>
          <cell r="D2507" t="str">
            <v>21825</v>
          </cell>
          <cell r="E2507" t="str">
            <v>PS - POWER SYSTEM SERVICES</v>
          </cell>
          <cell r="H2507" t="str">
            <v>120</v>
          </cell>
          <cell r="I2507" t="str">
            <v>BT</v>
          </cell>
          <cell r="J2507">
            <v>8990.5499999999993</v>
          </cell>
          <cell r="K2507">
            <v>0</v>
          </cell>
        </row>
        <row r="2508">
          <cell r="A2508" t="str">
            <v>O&amp;M</v>
          </cell>
          <cell r="C2508">
            <v>21830</v>
          </cell>
          <cell r="D2508" t="str">
            <v>21830</v>
          </cell>
          <cell r="E2508" t="str">
            <v>RB - SPECIAL PROJECT</v>
          </cell>
          <cell r="H2508" t="str">
            <v>120</v>
          </cell>
          <cell r="I2508" t="str">
            <v>BT</v>
          </cell>
          <cell r="K2508">
            <v>18.649999999999999</v>
          </cell>
          <cell r="M2508">
            <v>2364518.5699999998</v>
          </cell>
        </row>
        <row r="2509">
          <cell r="A2509" t="str">
            <v>O&amp;M</v>
          </cell>
          <cell r="C2509">
            <v>21830</v>
          </cell>
          <cell r="D2509" t="str">
            <v>21830</v>
          </cell>
          <cell r="E2509" t="str">
            <v>RB - SPECIAL PROJECT</v>
          </cell>
          <cell r="H2509" t="str">
            <v>120</v>
          </cell>
          <cell r="I2509" t="str">
            <v>LT</v>
          </cell>
          <cell r="K2509">
            <v>53.28</v>
          </cell>
        </row>
        <row r="2510">
          <cell r="A2510" t="str">
            <v>O&amp;M</v>
          </cell>
          <cell r="B2510" t="str">
            <v>Segreve,Mary Louise</v>
          </cell>
          <cell r="C2510">
            <v>21845</v>
          </cell>
          <cell r="D2510" t="str">
            <v>21845</v>
          </cell>
          <cell r="E2510" t="str">
            <v>Director</v>
          </cell>
          <cell r="F2510" t="str">
            <v>Customer Care</v>
          </cell>
          <cell r="G2510" t="str">
            <v>Meter Data Management</v>
          </cell>
          <cell r="H2510" t="str">
            <v>120</v>
          </cell>
          <cell r="I2510" t="str">
            <v>BT</v>
          </cell>
          <cell r="L2510">
            <v>-644894.29</v>
          </cell>
          <cell r="M2510">
            <v>28857.75</v>
          </cell>
        </row>
        <row r="2511">
          <cell r="A2511" t="str">
            <v>O&amp;M</v>
          </cell>
          <cell r="B2511" t="str">
            <v>Segreve,Mary Louise</v>
          </cell>
          <cell r="C2511">
            <v>21845</v>
          </cell>
          <cell r="D2511" t="str">
            <v>21845</v>
          </cell>
          <cell r="E2511" t="str">
            <v>Director</v>
          </cell>
          <cell r="F2511" t="str">
            <v>Customer Care</v>
          </cell>
          <cell r="G2511" t="str">
            <v>Meter Data Management</v>
          </cell>
          <cell r="H2511" t="str">
            <v>120</v>
          </cell>
          <cell r="I2511" t="str">
            <v>IT</v>
          </cell>
          <cell r="M2511">
            <v>43788.11</v>
          </cell>
        </row>
        <row r="2512">
          <cell r="A2512" t="str">
            <v>O&amp;M</v>
          </cell>
          <cell r="B2512" t="str">
            <v>Segreve,Mary Louise</v>
          </cell>
          <cell r="C2512">
            <v>21845</v>
          </cell>
          <cell r="D2512" t="str">
            <v>21845</v>
          </cell>
          <cell r="E2512" t="str">
            <v>Director</v>
          </cell>
          <cell r="F2512" t="str">
            <v>Customer Care</v>
          </cell>
          <cell r="G2512" t="str">
            <v>Meter Data Management</v>
          </cell>
          <cell r="H2512" t="str">
            <v>120</v>
          </cell>
          <cell r="I2512" t="str">
            <v>LT</v>
          </cell>
          <cell r="L2512">
            <v>-850265.56</v>
          </cell>
        </row>
        <row r="2513">
          <cell r="A2513" t="str">
            <v>O&amp;M</v>
          </cell>
          <cell r="B2513" t="str">
            <v>Segreve,Mary Louise</v>
          </cell>
          <cell r="C2513">
            <v>21845</v>
          </cell>
          <cell r="D2513" t="str">
            <v>21845</v>
          </cell>
          <cell r="E2513" t="str">
            <v>Director</v>
          </cell>
          <cell r="F2513" t="str">
            <v>Customer Care</v>
          </cell>
          <cell r="G2513" t="str">
            <v>Meter Data Management</v>
          </cell>
          <cell r="H2513" t="str">
            <v>120</v>
          </cell>
          <cell r="I2513" t="str">
            <v>OT</v>
          </cell>
          <cell r="L2513">
            <v>0</v>
          </cell>
          <cell r="M2513">
            <v>213.91</v>
          </cell>
        </row>
        <row r="2514">
          <cell r="A2514" t="str">
            <v>O&amp;M</v>
          </cell>
          <cell r="B2514" t="str">
            <v>DiChiara, Paul</v>
          </cell>
          <cell r="C2514">
            <v>21850</v>
          </cell>
          <cell r="D2514" t="str">
            <v>21850</v>
          </cell>
          <cell r="E2514" t="str">
            <v>Meter Tech Support</v>
          </cell>
          <cell r="F2514" t="str">
            <v>Mat Mgmt-Trans</v>
          </cell>
          <cell r="G2514" t="str">
            <v>Meter Tech North-Support</v>
          </cell>
          <cell r="H2514" t="str">
            <v>120</v>
          </cell>
          <cell r="I2514" t="str">
            <v>BT</v>
          </cell>
          <cell r="L2514">
            <v>14928.23</v>
          </cell>
          <cell r="M2514">
            <v>877746.64</v>
          </cell>
        </row>
        <row r="2515">
          <cell r="A2515" t="str">
            <v>O&amp;M</v>
          </cell>
          <cell r="B2515" t="str">
            <v>DiChiara, Paul</v>
          </cell>
          <cell r="C2515">
            <v>21850</v>
          </cell>
          <cell r="D2515" t="str">
            <v>21850</v>
          </cell>
          <cell r="E2515" t="str">
            <v>Meter Technical Services - Central Operations</v>
          </cell>
          <cell r="F2515" t="str">
            <v>Mat Mgmt-Trans</v>
          </cell>
          <cell r="G2515" t="str">
            <v>Meter Tech North-Support</v>
          </cell>
          <cell r="H2515" t="str">
            <v>120</v>
          </cell>
          <cell r="I2515" t="str">
            <v>BT</v>
          </cell>
          <cell r="K2515">
            <v>96371.51</v>
          </cell>
          <cell r="M2515">
            <v>22614.3</v>
          </cell>
        </row>
        <row r="2516">
          <cell r="A2516" t="str">
            <v>CAP</v>
          </cell>
          <cell r="B2516" t="str">
            <v>DiChiara, Paul</v>
          </cell>
          <cell r="C2516">
            <v>21850</v>
          </cell>
          <cell r="D2516" t="str">
            <v>21850</v>
          </cell>
          <cell r="E2516" t="str">
            <v>Meter Tech Support</v>
          </cell>
          <cell r="F2516" t="str">
            <v>Mat Mgmt-Trans</v>
          </cell>
          <cell r="G2516" t="str">
            <v>Meter Tech North-Support</v>
          </cell>
          <cell r="H2516" t="str">
            <v>120</v>
          </cell>
          <cell r="I2516" t="str">
            <v>CB</v>
          </cell>
          <cell r="L2516">
            <v>30906.91</v>
          </cell>
        </row>
        <row r="2517">
          <cell r="A2517" t="str">
            <v>CAP</v>
          </cell>
          <cell r="B2517" t="str">
            <v>DiChiara, Paul</v>
          </cell>
          <cell r="C2517">
            <v>21850</v>
          </cell>
          <cell r="D2517" t="str">
            <v>21850</v>
          </cell>
          <cell r="E2517" t="str">
            <v>Meter Tech Support</v>
          </cell>
          <cell r="F2517" t="str">
            <v>Mat Mgmt-Trans</v>
          </cell>
          <cell r="G2517" t="str">
            <v>Meter Tech North-Support</v>
          </cell>
          <cell r="H2517" t="str">
            <v>120</v>
          </cell>
          <cell r="I2517" t="str">
            <v>CI</v>
          </cell>
          <cell r="L2517">
            <v>588403.92000000004</v>
          </cell>
          <cell r="M2517">
            <v>21987.64</v>
          </cell>
        </row>
        <row r="2518">
          <cell r="A2518" t="str">
            <v>CAP</v>
          </cell>
          <cell r="B2518" t="str">
            <v>DiChiara, Paul</v>
          </cell>
          <cell r="C2518">
            <v>21850</v>
          </cell>
          <cell r="D2518" t="str">
            <v>21850</v>
          </cell>
          <cell r="E2518" t="str">
            <v>Meter Tech Support</v>
          </cell>
          <cell r="F2518" t="str">
            <v>Mat Mgmt-Trans</v>
          </cell>
          <cell r="G2518" t="str">
            <v>Meter Tech North-Support</v>
          </cell>
          <cell r="H2518" t="str">
            <v>120</v>
          </cell>
          <cell r="I2518" t="str">
            <v>CL</v>
          </cell>
          <cell r="L2518">
            <v>1916098.38</v>
          </cell>
        </row>
        <row r="2519">
          <cell r="A2519" t="str">
            <v>CAP</v>
          </cell>
          <cell r="B2519" t="str">
            <v>DiChiara, Paul</v>
          </cell>
          <cell r="C2519">
            <v>21850</v>
          </cell>
          <cell r="D2519" t="str">
            <v>21850</v>
          </cell>
          <cell r="E2519" t="str">
            <v>Meter Tech Support</v>
          </cell>
          <cell r="F2519" t="str">
            <v>Mat Mgmt-Trans</v>
          </cell>
          <cell r="G2519" t="str">
            <v>Meter Tech North-Support</v>
          </cell>
          <cell r="H2519" t="str">
            <v>120</v>
          </cell>
          <cell r="I2519" t="str">
            <v>CM</v>
          </cell>
          <cell r="L2519">
            <v>4638005.76</v>
          </cell>
        </row>
        <row r="2520">
          <cell r="A2520" t="str">
            <v>CAP</v>
          </cell>
          <cell r="B2520" t="str">
            <v>DiChiara, Paul</v>
          </cell>
          <cell r="C2520">
            <v>21850</v>
          </cell>
          <cell r="D2520" t="str">
            <v>21850</v>
          </cell>
          <cell r="E2520" t="str">
            <v>Meter Tech Support</v>
          </cell>
          <cell r="F2520" t="str">
            <v>Mat Mgmt-Trans</v>
          </cell>
          <cell r="G2520" t="str">
            <v>Meter Tech North-Support</v>
          </cell>
          <cell r="H2520" t="str">
            <v>120</v>
          </cell>
          <cell r="I2520" t="str">
            <v>CO</v>
          </cell>
          <cell r="L2520">
            <v>-531112</v>
          </cell>
        </row>
        <row r="2521">
          <cell r="A2521" t="str">
            <v>CAP</v>
          </cell>
          <cell r="B2521" t="str">
            <v>DiChiara, Paul</v>
          </cell>
          <cell r="C2521">
            <v>21850</v>
          </cell>
          <cell r="D2521" t="str">
            <v>21850</v>
          </cell>
          <cell r="E2521" t="str">
            <v>Meter Tech Support</v>
          </cell>
          <cell r="F2521" t="str">
            <v>Mat Mgmt-Trans</v>
          </cell>
          <cell r="G2521" t="str">
            <v>Meter Tech North-Support</v>
          </cell>
          <cell r="H2521" t="str">
            <v>120</v>
          </cell>
          <cell r="I2521" t="str">
            <v>CT</v>
          </cell>
          <cell r="L2521">
            <v>426662.39</v>
          </cell>
        </row>
        <row r="2522">
          <cell r="A2522" t="str">
            <v>O&amp;M</v>
          </cell>
          <cell r="B2522" t="str">
            <v>DiChiara, Paul</v>
          </cell>
          <cell r="C2522">
            <v>21850</v>
          </cell>
          <cell r="D2522" t="str">
            <v>21850</v>
          </cell>
          <cell r="E2522" t="str">
            <v>Meter Tech Support</v>
          </cell>
          <cell r="F2522" t="str">
            <v>Mat Mgmt-Trans</v>
          </cell>
          <cell r="G2522" t="str">
            <v>Meter Tech North-Support</v>
          </cell>
          <cell r="H2522" t="str">
            <v>120</v>
          </cell>
          <cell r="I2522" t="str">
            <v>IT</v>
          </cell>
          <cell r="L2522">
            <v>169947.48</v>
          </cell>
          <cell r="M2522">
            <v>1142461.19</v>
          </cell>
        </row>
        <row r="2523">
          <cell r="A2523" t="str">
            <v>O&amp;M</v>
          </cell>
          <cell r="B2523" t="str">
            <v>DiChiara, Paul</v>
          </cell>
          <cell r="C2523">
            <v>21850</v>
          </cell>
          <cell r="D2523" t="str">
            <v>21850</v>
          </cell>
          <cell r="E2523" t="str">
            <v>Meter Technical Services - Central Operations</v>
          </cell>
          <cell r="F2523" t="str">
            <v>Mat Mgmt-Trans</v>
          </cell>
          <cell r="G2523" t="str">
            <v>Meter Tech North-Support</v>
          </cell>
          <cell r="H2523" t="str">
            <v>120</v>
          </cell>
          <cell r="I2523" t="str">
            <v>IT</v>
          </cell>
          <cell r="K2523">
            <v>134283.87</v>
          </cell>
          <cell r="M2523">
            <v>117190.58</v>
          </cell>
        </row>
        <row r="2524">
          <cell r="A2524" t="str">
            <v>O&amp;M</v>
          </cell>
          <cell r="B2524" t="str">
            <v>DiChiara, Paul</v>
          </cell>
          <cell r="C2524">
            <v>21850</v>
          </cell>
          <cell r="D2524" t="str">
            <v>21850</v>
          </cell>
          <cell r="E2524" t="str">
            <v>Meter Tech Support</v>
          </cell>
          <cell r="F2524" t="str">
            <v>Mat Mgmt-Trans</v>
          </cell>
          <cell r="G2524" t="str">
            <v>Meter Tech North-Support</v>
          </cell>
          <cell r="H2524" t="str">
            <v>120</v>
          </cell>
          <cell r="I2524" t="str">
            <v>LT</v>
          </cell>
          <cell r="L2524">
            <v>43311.88</v>
          </cell>
        </row>
        <row r="2525">
          <cell r="A2525" t="str">
            <v>O&amp;M</v>
          </cell>
          <cell r="B2525" t="str">
            <v>DiChiara, Paul</v>
          </cell>
          <cell r="C2525">
            <v>21850</v>
          </cell>
          <cell r="D2525" t="str">
            <v>21850</v>
          </cell>
          <cell r="E2525" t="str">
            <v>Meter Technical Services - Central Operations</v>
          </cell>
          <cell r="F2525" t="str">
            <v>Mat Mgmt-Trans</v>
          </cell>
          <cell r="G2525" t="str">
            <v>Meter Tech North-Support</v>
          </cell>
          <cell r="H2525" t="str">
            <v>120</v>
          </cell>
          <cell r="I2525" t="str">
            <v>LT</v>
          </cell>
          <cell r="K2525">
            <v>276992</v>
          </cell>
        </row>
        <row r="2526">
          <cell r="A2526" t="str">
            <v>O&amp;M</v>
          </cell>
          <cell r="B2526" t="str">
            <v>DiChiara, Paul</v>
          </cell>
          <cell r="C2526">
            <v>21850</v>
          </cell>
          <cell r="D2526" t="str">
            <v>21850</v>
          </cell>
          <cell r="E2526" t="str">
            <v>Meter Tech Support</v>
          </cell>
          <cell r="F2526" t="str">
            <v>Mat Mgmt-Trans</v>
          </cell>
          <cell r="G2526" t="str">
            <v>Meter Tech North-Support</v>
          </cell>
          <cell r="H2526" t="str">
            <v>120</v>
          </cell>
          <cell r="I2526" t="str">
            <v>MT</v>
          </cell>
          <cell r="L2526">
            <v>11.55</v>
          </cell>
        </row>
        <row r="2527">
          <cell r="A2527" t="str">
            <v>O&amp;M</v>
          </cell>
          <cell r="B2527" t="str">
            <v>DiChiara, Paul</v>
          </cell>
          <cell r="C2527">
            <v>21850</v>
          </cell>
          <cell r="D2527" t="str">
            <v>21850</v>
          </cell>
          <cell r="E2527" t="str">
            <v>Meter Technical Services - Central Operations</v>
          </cell>
          <cell r="F2527" t="str">
            <v>Mat Mgmt-Trans</v>
          </cell>
          <cell r="G2527" t="str">
            <v>Meter Tech North-Support</v>
          </cell>
          <cell r="H2527" t="str">
            <v>120</v>
          </cell>
          <cell r="I2527" t="str">
            <v>MT</v>
          </cell>
          <cell r="K2527">
            <v>6703.35</v>
          </cell>
          <cell r="M2527">
            <v>1398.99</v>
          </cell>
        </row>
        <row r="2528">
          <cell r="A2528" t="str">
            <v>O&amp;M</v>
          </cell>
          <cell r="B2528" t="str">
            <v>DiChiara, Paul</v>
          </cell>
          <cell r="C2528">
            <v>21850</v>
          </cell>
          <cell r="D2528" t="str">
            <v>21850</v>
          </cell>
          <cell r="E2528" t="str">
            <v>Meter Tech Support</v>
          </cell>
          <cell r="F2528" t="str">
            <v>Mat Mgmt-Trans</v>
          </cell>
          <cell r="G2528" t="str">
            <v>Meter Tech North-Support</v>
          </cell>
          <cell r="H2528" t="str">
            <v>120</v>
          </cell>
          <cell r="I2528" t="str">
            <v>OT</v>
          </cell>
          <cell r="L2528">
            <v>16164.1</v>
          </cell>
          <cell r="M2528">
            <v>34691.07</v>
          </cell>
        </row>
        <row r="2529">
          <cell r="A2529" t="str">
            <v>O&amp;M</v>
          </cell>
          <cell r="B2529" t="str">
            <v>DiChiara, Paul</v>
          </cell>
          <cell r="C2529">
            <v>21850</v>
          </cell>
          <cell r="D2529" t="str">
            <v>21850</v>
          </cell>
          <cell r="E2529" t="str">
            <v>Meter Technical Services - Central Operations</v>
          </cell>
          <cell r="F2529" t="str">
            <v>Mat Mgmt-Trans</v>
          </cell>
          <cell r="G2529" t="str">
            <v>Meter Tech North-Support</v>
          </cell>
          <cell r="H2529" t="str">
            <v>120</v>
          </cell>
          <cell r="I2529" t="str">
            <v>OT</v>
          </cell>
          <cell r="K2529">
            <v>-248610.2</v>
          </cell>
          <cell r="M2529">
            <v>21787.18</v>
          </cell>
        </row>
        <row r="2530">
          <cell r="A2530" t="str">
            <v>O&amp;M</v>
          </cell>
          <cell r="B2530" t="str">
            <v>DiChiara, Paul</v>
          </cell>
          <cell r="C2530">
            <v>21850</v>
          </cell>
          <cell r="D2530" t="str">
            <v>21850</v>
          </cell>
          <cell r="E2530" t="str">
            <v>Meter Tech Support</v>
          </cell>
          <cell r="F2530" t="str">
            <v>Mat Mgmt-Trans</v>
          </cell>
          <cell r="G2530" t="str">
            <v>Meter Tech North-Support</v>
          </cell>
          <cell r="H2530" t="str">
            <v>120</v>
          </cell>
          <cell r="I2530" t="str">
            <v>TT</v>
          </cell>
          <cell r="L2530">
            <v>24362.59</v>
          </cell>
        </row>
        <row r="2531">
          <cell r="A2531" t="str">
            <v>O&amp;M</v>
          </cell>
          <cell r="B2531" t="str">
            <v>DiChiara, Paul</v>
          </cell>
          <cell r="C2531">
            <v>21850</v>
          </cell>
          <cell r="D2531" t="str">
            <v>21850</v>
          </cell>
          <cell r="E2531" t="str">
            <v>Meter Technical Services - Central Operations</v>
          </cell>
          <cell r="F2531" t="str">
            <v>Mat Mgmt-Trans</v>
          </cell>
          <cell r="G2531" t="str">
            <v>Meter Tech North-Support</v>
          </cell>
          <cell r="H2531" t="str">
            <v>120</v>
          </cell>
          <cell r="I2531" t="str">
            <v>TT</v>
          </cell>
          <cell r="K2531">
            <v>32039.85</v>
          </cell>
        </row>
        <row r="2532">
          <cell r="A2532" t="str">
            <v>O&amp;M</v>
          </cell>
          <cell r="C2532">
            <v>21855</v>
          </cell>
          <cell r="D2532" t="str">
            <v>21855</v>
          </cell>
          <cell r="E2532" t="str">
            <v>Billing Support</v>
          </cell>
          <cell r="H2532" t="str">
            <v>120</v>
          </cell>
          <cell r="I2532" t="str">
            <v>BT</v>
          </cell>
          <cell r="J2532">
            <v>144678.94</v>
          </cell>
          <cell r="K2532">
            <v>3822.68</v>
          </cell>
          <cell r="M2532">
            <v>1146855.67</v>
          </cell>
        </row>
        <row r="2533">
          <cell r="A2533" t="str">
            <v>CAP</v>
          </cell>
          <cell r="C2533">
            <v>21855</v>
          </cell>
          <cell r="D2533" t="str">
            <v>21855</v>
          </cell>
          <cell r="E2533" t="str">
            <v>Billing Support</v>
          </cell>
          <cell r="H2533" t="str">
            <v>120</v>
          </cell>
          <cell r="I2533" t="str">
            <v>CB</v>
          </cell>
          <cell r="J2533">
            <v>6688</v>
          </cell>
          <cell r="K2533">
            <v>778.14</v>
          </cell>
        </row>
        <row r="2534">
          <cell r="A2534" t="str">
            <v>CAP</v>
          </cell>
          <cell r="C2534">
            <v>21855</v>
          </cell>
          <cell r="D2534" t="str">
            <v>21855</v>
          </cell>
          <cell r="E2534" t="str">
            <v>Billing Support</v>
          </cell>
          <cell r="H2534" t="str">
            <v>120</v>
          </cell>
          <cell r="I2534" t="str">
            <v>CI</v>
          </cell>
          <cell r="J2534">
            <v>4274.01</v>
          </cell>
          <cell r="K2534">
            <v>-15419.83</v>
          </cell>
          <cell r="M2534">
            <v>3485.12</v>
          </cell>
        </row>
        <row r="2535">
          <cell r="A2535" t="str">
            <v>CAP</v>
          </cell>
          <cell r="C2535">
            <v>21855</v>
          </cell>
          <cell r="D2535" t="str">
            <v>21855</v>
          </cell>
          <cell r="E2535" t="str">
            <v>Billing Support</v>
          </cell>
          <cell r="H2535" t="str">
            <v>120</v>
          </cell>
          <cell r="I2535" t="str">
            <v>CL</v>
          </cell>
          <cell r="J2535">
            <v>15480.39</v>
          </cell>
          <cell r="K2535">
            <v>1768.54</v>
          </cell>
        </row>
        <row r="2536">
          <cell r="A2536" t="str">
            <v>CAP</v>
          </cell>
          <cell r="C2536">
            <v>21855</v>
          </cell>
          <cell r="D2536" t="str">
            <v>21855</v>
          </cell>
          <cell r="E2536" t="str">
            <v>Billing Support</v>
          </cell>
          <cell r="H2536" t="str">
            <v>120</v>
          </cell>
          <cell r="I2536" t="str">
            <v>CM</v>
          </cell>
          <cell r="J2536">
            <v>358231.39</v>
          </cell>
          <cell r="K2536">
            <v>105849.1</v>
          </cell>
          <cell r="L2536">
            <v>26844.16</v>
          </cell>
        </row>
        <row r="2537">
          <cell r="A2537" t="str">
            <v>CAP</v>
          </cell>
          <cell r="C2537">
            <v>21855</v>
          </cell>
          <cell r="D2537" t="str">
            <v>21855</v>
          </cell>
          <cell r="E2537" t="str">
            <v>Billing Support</v>
          </cell>
          <cell r="H2537" t="str">
            <v>120</v>
          </cell>
          <cell r="I2537" t="str">
            <v>CO</v>
          </cell>
          <cell r="J2537">
            <v>474004.25</v>
          </cell>
          <cell r="K2537">
            <v>258797.38</v>
          </cell>
          <cell r="M2537">
            <v>91.08</v>
          </cell>
        </row>
        <row r="2538">
          <cell r="A2538" t="str">
            <v>O&amp;M</v>
          </cell>
          <cell r="C2538">
            <v>21855</v>
          </cell>
          <cell r="D2538" t="str">
            <v>21855</v>
          </cell>
          <cell r="E2538" t="str">
            <v>Billing Support</v>
          </cell>
          <cell r="H2538" t="str">
            <v>120</v>
          </cell>
          <cell r="I2538" t="str">
            <v>IT</v>
          </cell>
          <cell r="J2538">
            <v>232965.99</v>
          </cell>
          <cell r="K2538">
            <v>-12991.88</v>
          </cell>
          <cell r="M2538">
            <v>40994.29</v>
          </cell>
        </row>
        <row r="2539">
          <cell r="A2539" t="str">
            <v>O&amp;M</v>
          </cell>
          <cell r="C2539">
            <v>21855</v>
          </cell>
          <cell r="D2539" t="str">
            <v>21855</v>
          </cell>
          <cell r="E2539" t="str">
            <v>Billing Support</v>
          </cell>
          <cell r="H2539" t="str">
            <v>120</v>
          </cell>
          <cell r="I2539" t="str">
            <v>LT</v>
          </cell>
          <cell r="J2539">
            <v>410016.09</v>
          </cell>
          <cell r="K2539">
            <v>10943.17</v>
          </cell>
          <cell r="M2539">
            <v>1168883.83</v>
          </cell>
        </row>
        <row r="2540">
          <cell r="A2540" t="str">
            <v>O&amp;M</v>
          </cell>
          <cell r="C2540">
            <v>21855</v>
          </cell>
          <cell r="D2540" t="str">
            <v>21855</v>
          </cell>
          <cell r="E2540" t="str">
            <v>Billing Support</v>
          </cell>
          <cell r="H2540" t="str">
            <v>120</v>
          </cell>
          <cell r="I2540" t="str">
            <v>MT</v>
          </cell>
          <cell r="J2540">
            <v>621.39</v>
          </cell>
          <cell r="L2540">
            <v>0</v>
          </cell>
        </row>
        <row r="2541">
          <cell r="A2541" t="str">
            <v>O&amp;M</v>
          </cell>
          <cell r="C2541">
            <v>21855</v>
          </cell>
          <cell r="D2541" t="str">
            <v>21855</v>
          </cell>
          <cell r="E2541" t="str">
            <v>Billing Support</v>
          </cell>
          <cell r="H2541" t="str">
            <v>120</v>
          </cell>
          <cell r="I2541" t="str">
            <v>OT</v>
          </cell>
          <cell r="J2541">
            <v>-416570.92</v>
          </cell>
          <cell r="K2541">
            <v>14179.9</v>
          </cell>
          <cell r="L2541">
            <v>0</v>
          </cell>
        </row>
        <row r="2542">
          <cell r="A2542" t="str">
            <v>O&amp;M</v>
          </cell>
          <cell r="C2542">
            <v>21855</v>
          </cell>
          <cell r="D2542" t="str">
            <v>21855</v>
          </cell>
          <cell r="E2542" t="str">
            <v>Billing Support</v>
          </cell>
          <cell r="H2542" t="str">
            <v>120</v>
          </cell>
          <cell r="I2542" t="str">
            <v>TT</v>
          </cell>
          <cell r="J2542">
            <v>52427.27</v>
          </cell>
          <cell r="K2542">
            <v>284.7</v>
          </cell>
        </row>
        <row r="2543">
          <cell r="A2543" t="str">
            <v>O&amp;M</v>
          </cell>
          <cell r="B2543" t="str">
            <v>DiChiara, Paul</v>
          </cell>
          <cell r="C2543">
            <v>21860</v>
          </cell>
          <cell r="D2543" t="str">
            <v>21860</v>
          </cell>
          <cell r="E2543" t="str">
            <v>Meter Tech Boston</v>
          </cell>
          <cell r="F2543" t="str">
            <v>Mat Mgmt-Trans</v>
          </cell>
          <cell r="G2543" t="str">
            <v>Meter Tech Boston</v>
          </cell>
          <cell r="H2543" t="str">
            <v>120</v>
          </cell>
          <cell r="I2543" t="str">
            <v>BT</v>
          </cell>
          <cell r="L2543">
            <v>8791.7800000000007</v>
          </cell>
          <cell r="M2543">
            <v>134937.37</v>
          </cell>
        </row>
        <row r="2544">
          <cell r="A2544" t="str">
            <v>O&amp;M</v>
          </cell>
          <cell r="B2544" t="str">
            <v>DiChiara, Paul</v>
          </cell>
          <cell r="C2544">
            <v>21860</v>
          </cell>
          <cell r="D2544" t="str">
            <v>21860</v>
          </cell>
          <cell r="E2544" t="str">
            <v>Meter Tech Mass Ave</v>
          </cell>
          <cell r="F2544" t="str">
            <v>Mat Mgmt-Trans</v>
          </cell>
          <cell r="G2544" t="str">
            <v>Meter Tech Boston</v>
          </cell>
          <cell r="H2544" t="str">
            <v>120</v>
          </cell>
          <cell r="I2544" t="str">
            <v>BT</v>
          </cell>
          <cell r="J2544">
            <v>566523.24</v>
          </cell>
          <cell r="K2544">
            <v>396838.31</v>
          </cell>
        </row>
        <row r="2545">
          <cell r="A2545" t="str">
            <v>CAP</v>
          </cell>
          <cell r="B2545" t="str">
            <v>DiChiara, Paul</v>
          </cell>
          <cell r="C2545">
            <v>21860</v>
          </cell>
          <cell r="D2545" t="str">
            <v>21860</v>
          </cell>
          <cell r="E2545" t="str">
            <v>Meter Tech Mass Ave</v>
          </cell>
          <cell r="F2545" t="str">
            <v>Mat Mgmt-Trans</v>
          </cell>
          <cell r="G2545" t="str">
            <v>Meter Tech Boston</v>
          </cell>
          <cell r="H2545" t="str">
            <v>120</v>
          </cell>
          <cell r="I2545" t="str">
            <v>CB</v>
          </cell>
          <cell r="J2545">
            <v>555.78</v>
          </cell>
          <cell r="K2545">
            <v>51.88</v>
          </cell>
        </row>
        <row r="2546">
          <cell r="A2546" t="str">
            <v>CAP</v>
          </cell>
          <cell r="B2546" t="str">
            <v>DiChiara, Paul</v>
          </cell>
          <cell r="C2546">
            <v>21860</v>
          </cell>
          <cell r="D2546" t="str">
            <v>21860</v>
          </cell>
          <cell r="E2546" t="str">
            <v>Meter Tech Mass Ave</v>
          </cell>
          <cell r="F2546" t="str">
            <v>Mat Mgmt-Trans</v>
          </cell>
          <cell r="G2546" t="str">
            <v>Meter Tech Boston</v>
          </cell>
          <cell r="H2546" t="str">
            <v>120</v>
          </cell>
          <cell r="I2546" t="str">
            <v>CI</v>
          </cell>
          <cell r="J2546">
            <v>0.03</v>
          </cell>
          <cell r="M2546">
            <v>490.37</v>
          </cell>
        </row>
        <row r="2547">
          <cell r="A2547" t="str">
            <v>CAP</v>
          </cell>
          <cell r="B2547" t="str">
            <v>DiChiara, Paul</v>
          </cell>
          <cell r="C2547">
            <v>21860</v>
          </cell>
          <cell r="D2547" t="str">
            <v>21860</v>
          </cell>
          <cell r="E2547" t="str">
            <v>Meter Tech Mass Ave</v>
          </cell>
          <cell r="F2547" t="str">
            <v>Mat Mgmt-Trans</v>
          </cell>
          <cell r="G2547" t="str">
            <v>Meter Tech Boston</v>
          </cell>
          <cell r="H2547" t="str">
            <v>120</v>
          </cell>
          <cell r="I2547" t="str">
            <v>CL</v>
          </cell>
          <cell r="J2547">
            <v>1263.1199999999999</v>
          </cell>
          <cell r="K2547">
            <v>117.89</v>
          </cell>
        </row>
        <row r="2548">
          <cell r="A2548" t="str">
            <v>CAP</v>
          </cell>
          <cell r="B2548" t="str">
            <v>DiChiara, Paul</v>
          </cell>
          <cell r="C2548">
            <v>21860</v>
          </cell>
          <cell r="D2548" t="str">
            <v>21860</v>
          </cell>
          <cell r="E2548" t="str">
            <v>Meter Tech Boston</v>
          </cell>
          <cell r="F2548" t="str">
            <v>Mat Mgmt-Trans</v>
          </cell>
          <cell r="G2548" t="str">
            <v>Meter Tech Boston</v>
          </cell>
          <cell r="H2548" t="str">
            <v>120</v>
          </cell>
          <cell r="I2548" t="str">
            <v>CM</v>
          </cell>
          <cell r="L2548">
            <v>2839.88</v>
          </cell>
        </row>
        <row r="2549">
          <cell r="A2549" t="str">
            <v>CAP</v>
          </cell>
          <cell r="B2549" t="str">
            <v>DiChiara, Paul</v>
          </cell>
          <cell r="C2549">
            <v>21860</v>
          </cell>
          <cell r="D2549" t="str">
            <v>21860</v>
          </cell>
          <cell r="E2549" t="str">
            <v>Meter Tech Mass Ave</v>
          </cell>
          <cell r="F2549" t="str">
            <v>Mat Mgmt-Trans</v>
          </cell>
          <cell r="G2549" t="str">
            <v>Meter Tech Boston</v>
          </cell>
          <cell r="H2549" t="str">
            <v>120</v>
          </cell>
          <cell r="I2549" t="str">
            <v>CM</v>
          </cell>
          <cell r="J2549">
            <v>15.67</v>
          </cell>
          <cell r="K2549">
            <v>703.38</v>
          </cell>
        </row>
        <row r="2550">
          <cell r="A2550" t="str">
            <v>CAP</v>
          </cell>
          <cell r="B2550" t="str">
            <v>DiChiara, Paul</v>
          </cell>
          <cell r="C2550">
            <v>21860</v>
          </cell>
          <cell r="D2550" t="str">
            <v>21860</v>
          </cell>
          <cell r="E2550" t="str">
            <v>Meter Tech Mass Ave</v>
          </cell>
          <cell r="F2550" t="str">
            <v>Mat Mgmt-Trans</v>
          </cell>
          <cell r="G2550" t="str">
            <v>Meter Tech Boston</v>
          </cell>
          <cell r="H2550" t="str">
            <v>120</v>
          </cell>
          <cell r="I2550" t="str">
            <v>CO</v>
          </cell>
          <cell r="K2550">
            <v>-200</v>
          </cell>
        </row>
        <row r="2551">
          <cell r="A2551" t="str">
            <v>CAP</v>
          </cell>
          <cell r="B2551" t="str">
            <v>DiChiara, Paul</v>
          </cell>
          <cell r="C2551">
            <v>21860</v>
          </cell>
          <cell r="D2551" t="str">
            <v>21860</v>
          </cell>
          <cell r="E2551" t="str">
            <v>Meter Tech Mass Ave</v>
          </cell>
          <cell r="F2551" t="str">
            <v>Mat Mgmt-Trans</v>
          </cell>
          <cell r="G2551" t="str">
            <v>Meter Tech Boston</v>
          </cell>
          <cell r="H2551" t="str">
            <v>120</v>
          </cell>
          <cell r="I2551" t="str">
            <v>CT</v>
          </cell>
          <cell r="K2551">
            <v>806.26</v>
          </cell>
        </row>
        <row r="2552">
          <cell r="A2552" t="str">
            <v>O&amp;M</v>
          </cell>
          <cell r="B2552" t="str">
            <v>DiChiara, Paul</v>
          </cell>
          <cell r="C2552">
            <v>21860</v>
          </cell>
          <cell r="D2552" t="str">
            <v>21860</v>
          </cell>
          <cell r="E2552" t="str">
            <v>Meter Tech Boston</v>
          </cell>
          <cell r="F2552" t="str">
            <v>Mat Mgmt-Trans</v>
          </cell>
          <cell r="G2552" t="str">
            <v>Meter Tech Boston</v>
          </cell>
          <cell r="H2552" t="str">
            <v>120</v>
          </cell>
          <cell r="I2552" t="str">
            <v>IT</v>
          </cell>
          <cell r="L2552">
            <v>-3717.93</v>
          </cell>
        </row>
        <row r="2553">
          <cell r="A2553" t="str">
            <v>O&amp;M</v>
          </cell>
          <cell r="B2553" t="str">
            <v>DiChiara, Paul</v>
          </cell>
          <cell r="C2553">
            <v>21860</v>
          </cell>
          <cell r="D2553" t="str">
            <v>21860</v>
          </cell>
          <cell r="E2553" t="str">
            <v>Meter Tech Mass Ave</v>
          </cell>
          <cell r="F2553" t="str">
            <v>Mat Mgmt-Trans</v>
          </cell>
          <cell r="G2553" t="str">
            <v>Meter Tech Boston</v>
          </cell>
          <cell r="H2553" t="str">
            <v>120</v>
          </cell>
          <cell r="I2553" t="str">
            <v>IT</v>
          </cell>
          <cell r="J2553">
            <v>13372.14</v>
          </cell>
          <cell r="K2553">
            <v>11696.51</v>
          </cell>
          <cell r="M2553">
            <v>46.67</v>
          </cell>
        </row>
        <row r="2554">
          <cell r="A2554" t="str">
            <v>O&amp;M</v>
          </cell>
          <cell r="B2554" t="str">
            <v>DiChiara, Paul</v>
          </cell>
          <cell r="C2554">
            <v>21860</v>
          </cell>
          <cell r="D2554" t="str">
            <v>21860</v>
          </cell>
          <cell r="E2554" t="str">
            <v>Meter Tech Boston</v>
          </cell>
          <cell r="F2554" t="str">
            <v>Mat Mgmt-Trans</v>
          </cell>
          <cell r="G2554" t="str">
            <v>Meter Tech Boston</v>
          </cell>
          <cell r="H2554" t="str">
            <v>120</v>
          </cell>
          <cell r="I2554" t="str">
            <v>LT</v>
          </cell>
          <cell r="L2554">
            <v>25503.84</v>
          </cell>
          <cell r="M2554">
            <v>469689.37</v>
          </cell>
        </row>
        <row r="2555">
          <cell r="A2555" t="str">
            <v>O&amp;M</v>
          </cell>
          <cell r="B2555" t="str">
            <v>DiChiara, Paul</v>
          </cell>
          <cell r="C2555">
            <v>21860</v>
          </cell>
          <cell r="D2555" t="str">
            <v>21860</v>
          </cell>
          <cell r="E2555" t="str">
            <v>Meter Tech Mass Ave</v>
          </cell>
          <cell r="F2555" t="str">
            <v>Mat Mgmt-Trans</v>
          </cell>
          <cell r="G2555" t="str">
            <v>Meter Tech Boston</v>
          </cell>
          <cell r="H2555" t="str">
            <v>120</v>
          </cell>
          <cell r="I2555" t="str">
            <v>LT</v>
          </cell>
          <cell r="J2555">
            <v>1627443.06</v>
          </cell>
          <cell r="K2555">
            <v>1139020.57</v>
          </cell>
          <cell r="M2555">
            <v>1587225.81</v>
          </cell>
        </row>
        <row r="2556">
          <cell r="A2556" t="str">
            <v>O&amp;M</v>
          </cell>
          <cell r="B2556" t="str">
            <v>DiChiara, Paul</v>
          </cell>
          <cell r="C2556">
            <v>21860</v>
          </cell>
          <cell r="D2556" t="str">
            <v>21860</v>
          </cell>
          <cell r="E2556" t="str">
            <v>Meter Tech Boston</v>
          </cell>
          <cell r="F2556" t="str">
            <v>Mat Mgmt-Trans</v>
          </cell>
          <cell r="G2556" t="str">
            <v>Meter Tech Boston</v>
          </cell>
          <cell r="H2556" t="str">
            <v>120</v>
          </cell>
          <cell r="I2556" t="str">
            <v>MT</v>
          </cell>
          <cell r="L2556">
            <v>22818.45</v>
          </cell>
          <cell r="M2556">
            <v>189.35</v>
          </cell>
        </row>
        <row r="2557">
          <cell r="A2557" t="str">
            <v>O&amp;M</v>
          </cell>
          <cell r="B2557" t="str">
            <v>DiChiara, Paul</v>
          </cell>
          <cell r="C2557">
            <v>21860</v>
          </cell>
          <cell r="D2557" t="str">
            <v>21860</v>
          </cell>
          <cell r="E2557" t="str">
            <v>Meter Tech Mass Ave</v>
          </cell>
          <cell r="F2557" t="str">
            <v>Mat Mgmt-Trans</v>
          </cell>
          <cell r="G2557" t="str">
            <v>Meter Tech Boston</v>
          </cell>
          <cell r="H2557" t="str">
            <v>120</v>
          </cell>
          <cell r="I2557" t="str">
            <v>MT</v>
          </cell>
          <cell r="J2557">
            <v>22368.14</v>
          </cell>
          <cell r="K2557">
            <v>-952.75</v>
          </cell>
          <cell r="M2557">
            <v>6165.6</v>
          </cell>
        </row>
        <row r="2558">
          <cell r="A2558" t="str">
            <v>O&amp;M</v>
          </cell>
          <cell r="B2558" t="str">
            <v>DiChiara, Paul</v>
          </cell>
          <cell r="C2558">
            <v>21860</v>
          </cell>
          <cell r="D2558" t="str">
            <v>21860</v>
          </cell>
          <cell r="E2558" t="str">
            <v>Meter Tech Boston</v>
          </cell>
          <cell r="F2558" t="str">
            <v>Mat Mgmt-Trans</v>
          </cell>
          <cell r="G2558" t="str">
            <v>Meter Tech Boston</v>
          </cell>
          <cell r="H2558" t="str">
            <v>120</v>
          </cell>
          <cell r="I2558" t="str">
            <v>OT</v>
          </cell>
          <cell r="L2558">
            <v>255938.87</v>
          </cell>
        </row>
        <row r="2559">
          <cell r="A2559" t="str">
            <v>O&amp;M</v>
          </cell>
          <cell r="B2559" t="str">
            <v>DiChiara, Paul</v>
          </cell>
          <cell r="C2559">
            <v>21860</v>
          </cell>
          <cell r="D2559" t="str">
            <v>21860</v>
          </cell>
          <cell r="E2559" t="str">
            <v>Meter Tech Mass Ave</v>
          </cell>
          <cell r="F2559" t="str">
            <v>Mat Mgmt-Trans</v>
          </cell>
          <cell r="G2559" t="str">
            <v>Meter Tech Boston</v>
          </cell>
          <cell r="H2559" t="str">
            <v>120</v>
          </cell>
          <cell r="I2559" t="str">
            <v>OT</v>
          </cell>
          <cell r="J2559">
            <v>259027.28</v>
          </cell>
          <cell r="K2559">
            <v>272014.34999999998</v>
          </cell>
        </row>
        <row r="2560">
          <cell r="A2560" t="str">
            <v>O&amp;M</v>
          </cell>
          <cell r="B2560" t="str">
            <v>DiChiara, Paul</v>
          </cell>
          <cell r="C2560">
            <v>21860</v>
          </cell>
          <cell r="D2560" t="str">
            <v>21860</v>
          </cell>
          <cell r="E2560" t="str">
            <v>Meter Tech Boston</v>
          </cell>
          <cell r="F2560" t="str">
            <v>Mat Mgmt-Trans</v>
          </cell>
          <cell r="G2560" t="str">
            <v>Meter Tech Boston</v>
          </cell>
          <cell r="H2560" t="str">
            <v>120</v>
          </cell>
          <cell r="I2560" t="str">
            <v>TT</v>
          </cell>
          <cell r="L2560">
            <v>15882.27</v>
          </cell>
        </row>
        <row r="2561">
          <cell r="A2561" t="str">
            <v>O&amp;M</v>
          </cell>
          <cell r="B2561" t="str">
            <v>DiChiara, Paul</v>
          </cell>
          <cell r="C2561">
            <v>21860</v>
          </cell>
          <cell r="D2561" t="str">
            <v>21860</v>
          </cell>
          <cell r="E2561" t="str">
            <v>Meter Tech Mass Ave</v>
          </cell>
          <cell r="F2561" t="str">
            <v>Mat Mgmt-Trans</v>
          </cell>
          <cell r="G2561" t="str">
            <v>Meter Tech Boston</v>
          </cell>
          <cell r="H2561" t="str">
            <v>120</v>
          </cell>
          <cell r="I2561" t="str">
            <v>TT</v>
          </cell>
          <cell r="J2561">
            <v>118883.49</v>
          </cell>
          <cell r="K2561">
            <v>153777.53</v>
          </cell>
          <cell r="M2561">
            <v>-1.18</v>
          </cell>
        </row>
        <row r="2562">
          <cell r="A2562" t="str">
            <v>O&amp;M</v>
          </cell>
          <cell r="B2562" t="str">
            <v>DiChiara, Paul</v>
          </cell>
          <cell r="C2562">
            <v>21865</v>
          </cell>
          <cell r="D2562" t="str">
            <v>21865</v>
          </cell>
          <cell r="E2562" t="str">
            <v>Meter Tech Walth / Somer</v>
          </cell>
          <cell r="F2562" t="str">
            <v>Mat Mgmt-Trans</v>
          </cell>
          <cell r="G2562" t="str">
            <v>Meter Tech Walth / Somerville</v>
          </cell>
          <cell r="H2562" t="str">
            <v>120</v>
          </cell>
          <cell r="I2562" t="str">
            <v>BT</v>
          </cell>
          <cell r="L2562">
            <v>1408.89</v>
          </cell>
        </row>
        <row r="2563">
          <cell r="A2563" t="str">
            <v>O&amp;M</v>
          </cell>
          <cell r="B2563" t="str">
            <v>DiChiara, Paul</v>
          </cell>
          <cell r="C2563">
            <v>21865</v>
          </cell>
          <cell r="D2563" t="str">
            <v>21865</v>
          </cell>
          <cell r="E2563" t="str">
            <v>Meter Tech Waltham</v>
          </cell>
          <cell r="F2563" t="str">
            <v>Mat Mgmt-Trans</v>
          </cell>
          <cell r="G2563" t="str">
            <v>Meter Tech Walth / Somerville</v>
          </cell>
          <cell r="H2563" t="str">
            <v>120</v>
          </cell>
          <cell r="I2563" t="str">
            <v>BT</v>
          </cell>
          <cell r="J2563">
            <v>77.8</v>
          </cell>
          <cell r="K2563">
            <v>81110.789999999994</v>
          </cell>
        </row>
        <row r="2564">
          <cell r="A2564" t="str">
            <v>CAP</v>
          </cell>
          <cell r="B2564" t="str">
            <v>DiChiara, Paul</v>
          </cell>
          <cell r="C2564">
            <v>21865</v>
          </cell>
          <cell r="D2564" t="str">
            <v>21865</v>
          </cell>
          <cell r="E2564" t="str">
            <v>Meter Tech Walth / Somer</v>
          </cell>
          <cell r="F2564" t="str">
            <v>Mat Mgmt-Trans</v>
          </cell>
          <cell r="G2564" t="str">
            <v>Meter Tech Walth / Somerville</v>
          </cell>
          <cell r="H2564" t="str">
            <v>120</v>
          </cell>
          <cell r="I2564" t="str">
            <v>CM</v>
          </cell>
          <cell r="L2564">
            <v>4785.6000000000004</v>
          </cell>
        </row>
        <row r="2565">
          <cell r="A2565" t="str">
            <v>O&amp;M</v>
          </cell>
          <cell r="B2565" t="str">
            <v>DiChiara, Paul</v>
          </cell>
          <cell r="C2565">
            <v>21865</v>
          </cell>
          <cell r="D2565" t="str">
            <v>21865</v>
          </cell>
          <cell r="E2565" t="str">
            <v>Meter Tech Walth / Somer</v>
          </cell>
          <cell r="F2565" t="str">
            <v>Mat Mgmt-Trans</v>
          </cell>
          <cell r="G2565" t="str">
            <v>Meter Tech Walth / Somerville</v>
          </cell>
          <cell r="H2565" t="str">
            <v>120</v>
          </cell>
          <cell r="I2565" t="str">
            <v>IT</v>
          </cell>
          <cell r="L2565">
            <v>32.74</v>
          </cell>
          <cell r="M2565">
            <v>1836.2</v>
          </cell>
        </row>
        <row r="2566">
          <cell r="A2566" t="str">
            <v>O&amp;M</v>
          </cell>
          <cell r="B2566" t="str">
            <v>DiChiara, Paul</v>
          </cell>
          <cell r="C2566">
            <v>21865</v>
          </cell>
          <cell r="D2566" t="str">
            <v>21865</v>
          </cell>
          <cell r="E2566" t="str">
            <v>Meter Tech Waltham</v>
          </cell>
          <cell r="F2566" t="str">
            <v>Mat Mgmt-Trans</v>
          </cell>
          <cell r="G2566" t="str">
            <v>Meter Tech Walth / Somerville</v>
          </cell>
          <cell r="H2566" t="str">
            <v>120</v>
          </cell>
          <cell r="I2566" t="str">
            <v>IT</v>
          </cell>
          <cell r="J2566">
            <v>25</v>
          </cell>
          <cell r="K2566">
            <v>830</v>
          </cell>
          <cell r="M2566">
            <v>63.94</v>
          </cell>
        </row>
        <row r="2567">
          <cell r="A2567" t="str">
            <v>O&amp;M</v>
          </cell>
          <cell r="B2567" t="str">
            <v>DiChiara, Paul</v>
          </cell>
          <cell r="C2567">
            <v>21865</v>
          </cell>
          <cell r="D2567" t="str">
            <v>21865</v>
          </cell>
          <cell r="E2567" t="str">
            <v>Meter Tech Walth / Somer</v>
          </cell>
          <cell r="F2567" t="str">
            <v>Mat Mgmt-Trans</v>
          </cell>
          <cell r="G2567" t="str">
            <v>Meter Tech Walth / Somerville</v>
          </cell>
          <cell r="H2567" t="str">
            <v>120</v>
          </cell>
          <cell r="I2567" t="str">
            <v>LT</v>
          </cell>
          <cell r="L2567">
            <v>4047.43</v>
          </cell>
          <cell r="M2567">
            <v>400435.91</v>
          </cell>
        </row>
        <row r="2568">
          <cell r="A2568" t="str">
            <v>O&amp;M</v>
          </cell>
          <cell r="B2568" t="str">
            <v>DiChiara, Paul</v>
          </cell>
          <cell r="C2568">
            <v>21865</v>
          </cell>
          <cell r="D2568" t="str">
            <v>21865</v>
          </cell>
          <cell r="E2568" t="str">
            <v>Meter Tech Waltham</v>
          </cell>
          <cell r="F2568" t="str">
            <v>Mat Mgmt-Trans</v>
          </cell>
          <cell r="G2568" t="str">
            <v>Meter Tech Walth / Somerville</v>
          </cell>
          <cell r="H2568" t="str">
            <v>120</v>
          </cell>
          <cell r="I2568" t="str">
            <v>LT</v>
          </cell>
          <cell r="J2568">
            <v>0.9</v>
          </cell>
          <cell r="K2568">
            <v>231722.28</v>
          </cell>
          <cell r="M2568">
            <v>503052.77</v>
          </cell>
        </row>
        <row r="2569">
          <cell r="A2569" t="str">
            <v>O&amp;M</v>
          </cell>
          <cell r="B2569" t="str">
            <v>DiChiara, Paul</v>
          </cell>
          <cell r="C2569">
            <v>21865</v>
          </cell>
          <cell r="D2569" t="str">
            <v>21865</v>
          </cell>
          <cell r="E2569" t="str">
            <v>Meter Tech Walth / Somer</v>
          </cell>
          <cell r="F2569" t="str">
            <v>Mat Mgmt-Trans</v>
          </cell>
          <cell r="G2569" t="str">
            <v>Meter Tech Walth / Somerville</v>
          </cell>
          <cell r="H2569" t="str">
            <v>120</v>
          </cell>
          <cell r="I2569" t="str">
            <v>MT</v>
          </cell>
          <cell r="L2569">
            <v>2641.09</v>
          </cell>
        </row>
        <row r="2570">
          <cell r="A2570" t="str">
            <v>O&amp;M</v>
          </cell>
          <cell r="B2570" t="str">
            <v>DiChiara, Paul</v>
          </cell>
          <cell r="C2570">
            <v>21865</v>
          </cell>
          <cell r="D2570" t="str">
            <v>21865</v>
          </cell>
          <cell r="E2570" t="str">
            <v>Meter Tech Waltham</v>
          </cell>
          <cell r="F2570" t="str">
            <v>Mat Mgmt-Trans</v>
          </cell>
          <cell r="G2570" t="str">
            <v>Meter Tech Walth / Somerville</v>
          </cell>
          <cell r="H2570" t="str">
            <v>120</v>
          </cell>
          <cell r="I2570" t="str">
            <v>MT</v>
          </cell>
          <cell r="J2570">
            <v>642.29999999999995</v>
          </cell>
          <cell r="K2570">
            <v>2072.5300000000002</v>
          </cell>
        </row>
        <row r="2571">
          <cell r="A2571" t="str">
            <v>O&amp;M</v>
          </cell>
          <cell r="B2571" t="str">
            <v>DiChiara, Paul</v>
          </cell>
          <cell r="C2571">
            <v>21865</v>
          </cell>
          <cell r="D2571" t="str">
            <v>21865</v>
          </cell>
          <cell r="E2571" t="str">
            <v>Meter Tech Walth / Somer</v>
          </cell>
          <cell r="F2571" t="str">
            <v>Mat Mgmt-Trans</v>
          </cell>
          <cell r="G2571" t="str">
            <v>Meter Tech Walth / Somerville</v>
          </cell>
          <cell r="H2571" t="str">
            <v>120</v>
          </cell>
          <cell r="I2571" t="str">
            <v>OT</v>
          </cell>
          <cell r="L2571">
            <v>107954.26</v>
          </cell>
        </row>
        <row r="2572">
          <cell r="A2572" t="str">
            <v>O&amp;M</v>
          </cell>
          <cell r="B2572" t="str">
            <v>DiChiara, Paul</v>
          </cell>
          <cell r="C2572">
            <v>21865</v>
          </cell>
          <cell r="D2572" t="str">
            <v>21865</v>
          </cell>
          <cell r="E2572" t="str">
            <v>Meter Tech Waltham</v>
          </cell>
          <cell r="F2572" t="str">
            <v>Mat Mgmt-Trans</v>
          </cell>
          <cell r="G2572" t="str">
            <v>Meter Tech Walth / Somerville</v>
          </cell>
          <cell r="H2572" t="str">
            <v>120</v>
          </cell>
          <cell r="I2572" t="str">
            <v>OT</v>
          </cell>
          <cell r="J2572">
            <v>0</v>
          </cell>
          <cell r="K2572">
            <v>16784.5</v>
          </cell>
        </row>
        <row r="2573">
          <cell r="A2573" t="str">
            <v>O&amp;M</v>
          </cell>
          <cell r="B2573" t="str">
            <v>DiChiara, Paul</v>
          </cell>
          <cell r="C2573">
            <v>21865</v>
          </cell>
          <cell r="D2573" t="str">
            <v>21865</v>
          </cell>
          <cell r="E2573" t="str">
            <v>Meter Tech Walth / Somer</v>
          </cell>
          <cell r="F2573" t="str">
            <v>Mat Mgmt-Trans</v>
          </cell>
          <cell r="G2573" t="str">
            <v>Meter Tech Walth / Somerville</v>
          </cell>
          <cell r="H2573" t="str">
            <v>120</v>
          </cell>
          <cell r="I2573" t="str">
            <v>TT</v>
          </cell>
          <cell r="L2573">
            <v>8569.4599999999991</v>
          </cell>
          <cell r="M2573">
            <v>1099.48</v>
          </cell>
        </row>
        <row r="2574">
          <cell r="A2574" t="str">
            <v>O&amp;M</v>
          </cell>
          <cell r="B2574" t="str">
            <v>DiChiara, Paul</v>
          </cell>
          <cell r="C2574">
            <v>21865</v>
          </cell>
          <cell r="D2574" t="str">
            <v>21865</v>
          </cell>
          <cell r="E2574" t="str">
            <v>Meter Tech Waltham</v>
          </cell>
          <cell r="F2574" t="str">
            <v>Mat Mgmt-Trans</v>
          </cell>
          <cell r="G2574" t="str">
            <v>Meter Tech Walth / Somerville</v>
          </cell>
          <cell r="H2574" t="str">
            <v>120</v>
          </cell>
          <cell r="I2574" t="str">
            <v>TT</v>
          </cell>
          <cell r="K2574">
            <v>59980.91</v>
          </cell>
        </row>
        <row r="2575">
          <cell r="A2575" t="str">
            <v>O&amp;M</v>
          </cell>
          <cell r="C2575">
            <v>21870</v>
          </cell>
          <cell r="D2575" t="str">
            <v>21870</v>
          </cell>
          <cell r="E2575" t="str">
            <v>Meter Tech Somerville</v>
          </cell>
          <cell r="H2575" t="str">
            <v>120</v>
          </cell>
          <cell r="I2575" t="str">
            <v>BT</v>
          </cell>
          <cell r="J2575">
            <v>233936.04</v>
          </cell>
          <cell r="K2575">
            <v>8059.99</v>
          </cell>
          <cell r="L2575">
            <v>0</v>
          </cell>
        </row>
        <row r="2576">
          <cell r="A2576" t="str">
            <v>CAP</v>
          </cell>
          <cell r="C2576">
            <v>21870</v>
          </cell>
          <cell r="D2576" t="str">
            <v>21870</v>
          </cell>
          <cell r="E2576" t="str">
            <v>Meter Tech Somerville</v>
          </cell>
          <cell r="H2576" t="str">
            <v>120</v>
          </cell>
          <cell r="I2576" t="str">
            <v>CB</v>
          </cell>
          <cell r="J2576">
            <v>452.85</v>
          </cell>
        </row>
        <row r="2577">
          <cell r="A2577" t="str">
            <v>CAP</v>
          </cell>
          <cell r="C2577">
            <v>21870</v>
          </cell>
          <cell r="D2577" t="str">
            <v>21870</v>
          </cell>
          <cell r="E2577" t="str">
            <v>Meter Tech Somerville</v>
          </cell>
          <cell r="H2577" t="str">
            <v>120</v>
          </cell>
          <cell r="I2577" t="str">
            <v>CL</v>
          </cell>
          <cell r="J2577">
            <v>1029.2</v>
          </cell>
        </row>
        <row r="2578">
          <cell r="A2578" t="str">
            <v>O&amp;M</v>
          </cell>
          <cell r="C2578">
            <v>21870</v>
          </cell>
          <cell r="D2578" t="str">
            <v>21870</v>
          </cell>
          <cell r="E2578" t="str">
            <v>Meter Tech Somerville</v>
          </cell>
          <cell r="H2578" t="str">
            <v>120</v>
          </cell>
          <cell r="I2578" t="str">
            <v>IT</v>
          </cell>
          <cell r="J2578">
            <v>3618.18</v>
          </cell>
          <cell r="K2578">
            <v>106.58</v>
          </cell>
        </row>
        <row r="2579">
          <cell r="A2579" t="str">
            <v>O&amp;M</v>
          </cell>
          <cell r="C2579">
            <v>21870</v>
          </cell>
          <cell r="D2579" t="str">
            <v>21870</v>
          </cell>
          <cell r="E2579" t="str">
            <v>Meter Tech Somerville</v>
          </cell>
          <cell r="H2579" t="str">
            <v>120</v>
          </cell>
          <cell r="I2579" t="str">
            <v>LT</v>
          </cell>
          <cell r="J2579">
            <v>670642.87</v>
          </cell>
          <cell r="K2579">
            <v>22605.919999999998</v>
          </cell>
          <cell r="L2579">
            <v>0</v>
          </cell>
          <cell r="M2579">
            <v>392302.57</v>
          </cell>
        </row>
        <row r="2580">
          <cell r="A2580" t="str">
            <v>O&amp;M</v>
          </cell>
          <cell r="C2580">
            <v>21870</v>
          </cell>
          <cell r="D2580" t="str">
            <v>21870</v>
          </cell>
          <cell r="E2580" t="str">
            <v>Meter Tech Somerville</v>
          </cell>
          <cell r="H2580" t="str">
            <v>120</v>
          </cell>
          <cell r="I2580" t="str">
            <v>MT</v>
          </cell>
          <cell r="J2580">
            <v>3333.11</v>
          </cell>
          <cell r="K2580">
            <v>0</v>
          </cell>
        </row>
        <row r="2581">
          <cell r="A2581" t="str">
            <v>O&amp;M</v>
          </cell>
          <cell r="C2581">
            <v>21870</v>
          </cell>
          <cell r="D2581" t="str">
            <v>21870</v>
          </cell>
          <cell r="E2581" t="str">
            <v>Meter Tech Somerville</v>
          </cell>
          <cell r="H2581" t="str">
            <v>120</v>
          </cell>
          <cell r="I2581" t="str">
            <v>OT</v>
          </cell>
          <cell r="J2581">
            <v>109269.02</v>
          </cell>
          <cell r="K2581">
            <v>117652.34</v>
          </cell>
          <cell r="L2581">
            <v>0</v>
          </cell>
        </row>
        <row r="2582">
          <cell r="A2582" t="str">
            <v>O&amp;M</v>
          </cell>
          <cell r="C2582">
            <v>21870</v>
          </cell>
          <cell r="D2582" t="str">
            <v>21870</v>
          </cell>
          <cell r="E2582" t="str">
            <v>Meter Tech Somerville</v>
          </cell>
          <cell r="H2582" t="str">
            <v>120</v>
          </cell>
          <cell r="I2582" t="str">
            <v>TT</v>
          </cell>
          <cell r="J2582">
            <v>82506.33</v>
          </cell>
          <cell r="K2582">
            <v>2761.75</v>
          </cell>
          <cell r="L2582">
            <v>0</v>
          </cell>
        </row>
        <row r="2583">
          <cell r="A2583" t="str">
            <v>O&amp;M</v>
          </cell>
          <cell r="B2583" t="str">
            <v>DiChiara, Paul</v>
          </cell>
          <cell r="C2583">
            <v>21875</v>
          </cell>
          <cell r="D2583" t="str">
            <v>21875</v>
          </cell>
          <cell r="E2583" t="str">
            <v>Meter Tech Cambridge</v>
          </cell>
          <cell r="F2583" t="str">
            <v>Mat Mgmt-Trans</v>
          </cell>
          <cell r="G2583" t="str">
            <v>Meter Tech Cambridge</v>
          </cell>
          <cell r="H2583" t="str">
            <v>120</v>
          </cell>
          <cell r="I2583" t="str">
            <v>BT</v>
          </cell>
          <cell r="J2583">
            <v>2876</v>
          </cell>
          <cell r="K2583">
            <v>50537.34</v>
          </cell>
        </row>
        <row r="2584">
          <cell r="A2584" t="str">
            <v>O&amp;M</v>
          </cell>
          <cell r="B2584" t="str">
            <v>DiChiara, Paul</v>
          </cell>
          <cell r="C2584">
            <v>21875</v>
          </cell>
          <cell r="D2584" t="str">
            <v>21875</v>
          </cell>
          <cell r="E2584" t="str">
            <v>Meter Tech Cambridge</v>
          </cell>
          <cell r="F2584" t="str">
            <v>Mat Mgmt-Trans</v>
          </cell>
          <cell r="G2584" t="str">
            <v>Meter Tech Cambridge</v>
          </cell>
          <cell r="H2584" t="str">
            <v>120</v>
          </cell>
          <cell r="I2584" t="str">
            <v>IT</v>
          </cell>
        </row>
        <row r="2585">
          <cell r="A2585" t="str">
            <v>O&amp;M</v>
          </cell>
          <cell r="B2585" t="str">
            <v>DiChiara, Paul</v>
          </cell>
          <cell r="C2585">
            <v>21875</v>
          </cell>
          <cell r="D2585" t="str">
            <v>21875</v>
          </cell>
          <cell r="E2585" t="str">
            <v>Meter Tech Cambridge</v>
          </cell>
          <cell r="F2585" t="str">
            <v>Mat Mgmt-Trans</v>
          </cell>
          <cell r="G2585" t="str">
            <v>Meter Tech Cambridge</v>
          </cell>
          <cell r="H2585" t="str">
            <v>120</v>
          </cell>
          <cell r="I2585" t="str">
            <v>LT</v>
          </cell>
          <cell r="J2585">
            <v>8316.64</v>
          </cell>
          <cell r="K2585">
            <v>144412.32999999999</v>
          </cell>
        </row>
        <row r="2586">
          <cell r="A2586" t="str">
            <v>O&amp;M</v>
          </cell>
          <cell r="B2586" t="str">
            <v>DiChiara, Paul</v>
          </cell>
          <cell r="C2586">
            <v>21875</v>
          </cell>
          <cell r="D2586" t="str">
            <v>21875</v>
          </cell>
          <cell r="E2586" t="str">
            <v>Meter Tech Cambridge</v>
          </cell>
          <cell r="F2586" t="str">
            <v>Mat Mgmt-Trans</v>
          </cell>
          <cell r="G2586" t="str">
            <v>Meter Tech Cambridge</v>
          </cell>
          <cell r="H2586" t="str">
            <v>120</v>
          </cell>
          <cell r="I2586" t="str">
            <v>MT</v>
          </cell>
        </row>
        <row r="2587">
          <cell r="A2587" t="str">
            <v>O&amp;M</v>
          </cell>
          <cell r="B2587" t="str">
            <v>DiChiara, Paul</v>
          </cell>
          <cell r="C2587">
            <v>21875</v>
          </cell>
          <cell r="D2587" t="str">
            <v>21875</v>
          </cell>
          <cell r="E2587" t="str">
            <v>Meter Tech Cambridge</v>
          </cell>
          <cell r="F2587" t="str">
            <v>Mat Mgmt-Trans</v>
          </cell>
          <cell r="G2587" t="str">
            <v>Meter Tech Cambridge</v>
          </cell>
          <cell r="H2587" t="str">
            <v>120</v>
          </cell>
          <cell r="I2587" t="str">
            <v>OT</v>
          </cell>
          <cell r="J2587">
            <v>1596.97</v>
          </cell>
          <cell r="K2587">
            <v>8463.14</v>
          </cell>
          <cell r="L2587">
            <v>4296.93</v>
          </cell>
        </row>
        <row r="2588">
          <cell r="A2588" t="str">
            <v>O&amp;M</v>
          </cell>
          <cell r="B2588" t="str">
            <v>DiChiara, Paul</v>
          </cell>
          <cell r="C2588">
            <v>21875</v>
          </cell>
          <cell r="D2588" t="str">
            <v>21875</v>
          </cell>
          <cell r="E2588" t="str">
            <v>Meter Tech Cambridge</v>
          </cell>
          <cell r="F2588" t="str">
            <v>Mat Mgmt-Trans</v>
          </cell>
          <cell r="G2588" t="str">
            <v>Meter Tech Cambridge</v>
          </cell>
          <cell r="H2588" t="str">
            <v>120</v>
          </cell>
          <cell r="I2588" t="str">
            <v>TT</v>
          </cell>
          <cell r="J2588">
            <v>616.47</v>
          </cell>
          <cell r="K2588">
            <v>27949.01</v>
          </cell>
        </row>
        <row r="2589">
          <cell r="A2589" t="str">
            <v>O&amp;M</v>
          </cell>
          <cell r="C2589">
            <v>21880</v>
          </cell>
          <cell r="D2589" t="str">
            <v>21880</v>
          </cell>
          <cell r="E2589" t="str">
            <v>Meter Tech Framingham</v>
          </cell>
          <cell r="H2589" t="str">
            <v>120</v>
          </cell>
          <cell r="I2589" t="str">
            <v>BT</v>
          </cell>
          <cell r="J2589">
            <v>71288.22</v>
          </cell>
          <cell r="K2589">
            <v>23034.560000000001</v>
          </cell>
          <cell r="L2589">
            <v>-14589.86</v>
          </cell>
          <cell r="M2589">
            <v>6727200.4800000004</v>
          </cell>
        </row>
        <row r="2590">
          <cell r="A2590" t="str">
            <v>CAP</v>
          </cell>
          <cell r="C2590">
            <v>21880</v>
          </cell>
          <cell r="D2590" t="str">
            <v>21880</v>
          </cell>
          <cell r="E2590" t="str">
            <v>Meter Tech Framingham</v>
          </cell>
          <cell r="H2590" t="str">
            <v>120</v>
          </cell>
          <cell r="I2590" t="str">
            <v>CB</v>
          </cell>
          <cell r="J2590">
            <v>1909.97</v>
          </cell>
          <cell r="K2590">
            <v>188.4</v>
          </cell>
        </row>
        <row r="2591">
          <cell r="A2591" t="str">
            <v>CAP</v>
          </cell>
          <cell r="C2591">
            <v>21880</v>
          </cell>
          <cell r="D2591" t="str">
            <v>21880</v>
          </cell>
          <cell r="E2591" t="str">
            <v>Meter Tech Framingham</v>
          </cell>
          <cell r="H2591" t="str">
            <v>120</v>
          </cell>
          <cell r="I2591" t="str">
            <v>CL</v>
          </cell>
          <cell r="J2591">
            <v>4340.72</v>
          </cell>
          <cell r="K2591">
            <v>428.16</v>
          </cell>
        </row>
        <row r="2592">
          <cell r="A2592" t="str">
            <v>CAP</v>
          </cell>
          <cell r="C2592">
            <v>21880</v>
          </cell>
          <cell r="D2592" t="str">
            <v>21880</v>
          </cell>
          <cell r="E2592" t="str">
            <v>Meter Tech Framingham</v>
          </cell>
          <cell r="H2592" t="str">
            <v>120</v>
          </cell>
          <cell r="I2592" t="str">
            <v>CM</v>
          </cell>
          <cell r="L2592">
            <v>1558.47</v>
          </cell>
        </row>
        <row r="2593">
          <cell r="A2593" t="str">
            <v>CAP</v>
          </cell>
          <cell r="C2593">
            <v>21880</v>
          </cell>
          <cell r="D2593" t="str">
            <v>21880</v>
          </cell>
          <cell r="E2593" t="str">
            <v>Meter Tech Framingham</v>
          </cell>
          <cell r="H2593" t="str">
            <v>120</v>
          </cell>
          <cell r="I2593" t="str">
            <v>CT</v>
          </cell>
          <cell r="J2593">
            <v>1400.92</v>
          </cell>
          <cell r="K2593">
            <v>255.88</v>
          </cell>
        </row>
        <row r="2594">
          <cell r="A2594" t="str">
            <v>O&amp;M</v>
          </cell>
          <cell r="C2594">
            <v>21880</v>
          </cell>
          <cell r="D2594" t="str">
            <v>21880</v>
          </cell>
          <cell r="E2594" t="str">
            <v>Meter Tech Framingham</v>
          </cell>
          <cell r="H2594" t="str">
            <v>120</v>
          </cell>
          <cell r="I2594" t="str">
            <v>IT</v>
          </cell>
          <cell r="J2594">
            <v>518.64</v>
          </cell>
          <cell r="K2594">
            <v>544.6</v>
          </cell>
          <cell r="L2594">
            <v>-348.75</v>
          </cell>
        </row>
        <row r="2595">
          <cell r="A2595" t="str">
            <v>O&amp;M</v>
          </cell>
          <cell r="C2595">
            <v>21880</v>
          </cell>
          <cell r="D2595" t="str">
            <v>21880</v>
          </cell>
          <cell r="E2595" t="str">
            <v>Meter Tech Framingham</v>
          </cell>
          <cell r="H2595" t="str">
            <v>120</v>
          </cell>
          <cell r="I2595" t="str">
            <v>LT</v>
          </cell>
          <cell r="J2595">
            <v>203306.28</v>
          </cell>
          <cell r="K2595">
            <v>65212.4</v>
          </cell>
          <cell r="L2595">
            <v>-38155.21</v>
          </cell>
        </row>
        <row r="2596">
          <cell r="A2596" t="str">
            <v>O&amp;M</v>
          </cell>
          <cell r="C2596">
            <v>21880</v>
          </cell>
          <cell r="D2596" t="str">
            <v>21880</v>
          </cell>
          <cell r="E2596" t="str">
            <v>Meter Tech Framingham</v>
          </cell>
          <cell r="H2596" t="str">
            <v>120</v>
          </cell>
          <cell r="I2596" t="str">
            <v>MT</v>
          </cell>
          <cell r="J2596">
            <v>19370.8</v>
          </cell>
          <cell r="K2596">
            <v>788.69</v>
          </cell>
          <cell r="L2596">
            <v>-1259.08</v>
          </cell>
        </row>
        <row r="2597">
          <cell r="A2597" t="str">
            <v>O&amp;M</v>
          </cell>
          <cell r="C2597">
            <v>21880</v>
          </cell>
          <cell r="D2597" t="str">
            <v>21880</v>
          </cell>
          <cell r="E2597" t="str">
            <v>Meter Tech Framingham</v>
          </cell>
          <cell r="H2597" t="str">
            <v>120</v>
          </cell>
          <cell r="I2597" t="str">
            <v>OT</v>
          </cell>
          <cell r="J2597">
            <v>39171.9</v>
          </cell>
          <cell r="K2597">
            <v>24404.01</v>
          </cell>
          <cell r="L2597">
            <v>-396.43</v>
          </cell>
          <cell r="M2597">
            <v>59670.39</v>
          </cell>
        </row>
        <row r="2598">
          <cell r="A2598" t="str">
            <v>O&amp;M</v>
          </cell>
          <cell r="C2598">
            <v>21880</v>
          </cell>
          <cell r="D2598" t="str">
            <v>21880</v>
          </cell>
          <cell r="E2598" t="str">
            <v>Meter Tech Framingham</v>
          </cell>
          <cell r="H2598" t="str">
            <v>120</v>
          </cell>
          <cell r="I2598" t="str">
            <v>TT</v>
          </cell>
          <cell r="J2598">
            <v>26994.84</v>
          </cell>
          <cell r="K2598">
            <v>22945.34</v>
          </cell>
          <cell r="L2598">
            <v>-15622.43</v>
          </cell>
        </row>
        <row r="2599">
          <cell r="A2599" t="str">
            <v>O&amp;M</v>
          </cell>
          <cell r="B2599" t="str">
            <v>DiChiara, Paul</v>
          </cell>
          <cell r="C2599">
            <v>21885</v>
          </cell>
          <cell r="D2599" t="str">
            <v>21885</v>
          </cell>
          <cell r="E2599" t="str">
            <v>Meter Tech Wal / Fram</v>
          </cell>
          <cell r="F2599" t="str">
            <v>Mat Mgmt-Trans</v>
          </cell>
          <cell r="G2599" t="str">
            <v>Meter Tech Wal / Framingham</v>
          </cell>
          <cell r="H2599" t="str">
            <v>120</v>
          </cell>
          <cell r="I2599" t="str">
            <v>BT</v>
          </cell>
          <cell r="L2599">
            <v>16403.810000000001</v>
          </cell>
          <cell r="M2599">
            <v>18559.79</v>
          </cell>
        </row>
        <row r="2600">
          <cell r="A2600" t="str">
            <v>O&amp;M</v>
          </cell>
          <cell r="B2600" t="str">
            <v>DiChiara, Paul</v>
          </cell>
          <cell r="C2600">
            <v>21885</v>
          </cell>
          <cell r="D2600" t="str">
            <v>21885</v>
          </cell>
          <cell r="E2600" t="str">
            <v>Meter Tech Walpole</v>
          </cell>
          <cell r="F2600" t="str">
            <v>Mat Mgmt-Trans</v>
          </cell>
          <cell r="G2600" t="str">
            <v>Meter Tech Wal / Framingham</v>
          </cell>
          <cell r="H2600" t="str">
            <v>120</v>
          </cell>
          <cell r="I2600" t="str">
            <v>BT</v>
          </cell>
          <cell r="J2600">
            <v>89108.73</v>
          </cell>
          <cell r="K2600">
            <v>38163.42</v>
          </cell>
          <cell r="M2600">
            <v>8624800.0999999996</v>
          </cell>
        </row>
        <row r="2601">
          <cell r="A2601" t="str">
            <v>O&amp;M</v>
          </cell>
          <cell r="B2601" t="str">
            <v>DiChiara, Paul</v>
          </cell>
          <cell r="C2601">
            <v>21885</v>
          </cell>
          <cell r="D2601" t="str">
            <v>21885</v>
          </cell>
          <cell r="E2601" t="str">
            <v>Meter Tech Wal / Fram</v>
          </cell>
          <cell r="F2601" t="str">
            <v>Mat Mgmt-Trans</v>
          </cell>
          <cell r="G2601" t="str">
            <v>Meter Tech Wal / Framingham</v>
          </cell>
          <cell r="H2601" t="str">
            <v>120</v>
          </cell>
          <cell r="I2601" t="str">
            <v>IT</v>
          </cell>
          <cell r="L2601">
            <v>2572.02</v>
          </cell>
        </row>
        <row r="2602">
          <cell r="A2602" t="str">
            <v>O&amp;M</v>
          </cell>
          <cell r="B2602" t="str">
            <v>DiChiara, Paul</v>
          </cell>
          <cell r="C2602">
            <v>21885</v>
          </cell>
          <cell r="D2602" t="str">
            <v>21885</v>
          </cell>
          <cell r="E2602" t="str">
            <v>Meter Tech Walpole</v>
          </cell>
          <cell r="F2602" t="str">
            <v>Mat Mgmt-Trans</v>
          </cell>
          <cell r="G2602" t="str">
            <v>Meter Tech Wal / Framingham</v>
          </cell>
          <cell r="H2602" t="str">
            <v>120</v>
          </cell>
          <cell r="I2602" t="str">
            <v>IT</v>
          </cell>
          <cell r="J2602">
            <v>2802.72</v>
          </cell>
          <cell r="K2602">
            <v>168.1</v>
          </cell>
        </row>
        <row r="2603">
          <cell r="A2603" t="str">
            <v>O&amp;M</v>
          </cell>
          <cell r="B2603" t="str">
            <v>DiChiara, Paul</v>
          </cell>
          <cell r="C2603">
            <v>21885</v>
          </cell>
          <cell r="D2603" t="str">
            <v>21885</v>
          </cell>
          <cell r="E2603" t="str">
            <v>Meter Tech Wal / Fram</v>
          </cell>
          <cell r="F2603" t="str">
            <v>Mat Mgmt-Trans</v>
          </cell>
          <cell r="G2603" t="str">
            <v>Meter Tech Wal / Framingham</v>
          </cell>
          <cell r="H2603" t="str">
            <v>120</v>
          </cell>
          <cell r="I2603" t="str">
            <v>LT</v>
          </cell>
          <cell r="L2603">
            <v>42642.84</v>
          </cell>
        </row>
        <row r="2604">
          <cell r="A2604" t="str">
            <v>O&amp;M</v>
          </cell>
          <cell r="B2604" t="str">
            <v>DiChiara, Paul</v>
          </cell>
          <cell r="C2604">
            <v>21885</v>
          </cell>
          <cell r="D2604" t="str">
            <v>21885</v>
          </cell>
          <cell r="E2604" t="str">
            <v>Meter Tech Walpole</v>
          </cell>
          <cell r="F2604" t="str">
            <v>Mat Mgmt-Trans</v>
          </cell>
          <cell r="G2604" t="str">
            <v>Meter Tech Wal / Framingham</v>
          </cell>
          <cell r="H2604" t="str">
            <v>120</v>
          </cell>
          <cell r="I2604" t="str">
            <v>LT</v>
          </cell>
          <cell r="J2604">
            <v>253110.14</v>
          </cell>
          <cell r="K2604">
            <v>108781.75</v>
          </cell>
        </row>
        <row r="2605">
          <cell r="A2605" t="str">
            <v>O&amp;M</v>
          </cell>
          <cell r="B2605" t="str">
            <v>DiChiara, Paul</v>
          </cell>
          <cell r="C2605">
            <v>21885</v>
          </cell>
          <cell r="D2605" t="str">
            <v>21885</v>
          </cell>
          <cell r="E2605" t="str">
            <v>Meter Tech Wal / Fram</v>
          </cell>
          <cell r="F2605" t="str">
            <v>Mat Mgmt-Trans</v>
          </cell>
          <cell r="G2605" t="str">
            <v>Meter Tech Wal / Framingham</v>
          </cell>
          <cell r="H2605" t="str">
            <v>120</v>
          </cell>
          <cell r="I2605" t="str">
            <v>MT</v>
          </cell>
          <cell r="L2605">
            <v>3540.68</v>
          </cell>
        </row>
        <row r="2606">
          <cell r="A2606" t="str">
            <v>O&amp;M</v>
          </cell>
          <cell r="B2606" t="str">
            <v>DiChiara, Paul</v>
          </cell>
          <cell r="C2606">
            <v>21885</v>
          </cell>
          <cell r="D2606" t="str">
            <v>21885</v>
          </cell>
          <cell r="E2606" t="str">
            <v>Meter Tech Walpole</v>
          </cell>
          <cell r="F2606" t="str">
            <v>Mat Mgmt-Trans</v>
          </cell>
          <cell r="G2606" t="str">
            <v>Meter Tech Wal / Framingham</v>
          </cell>
          <cell r="H2606" t="str">
            <v>120</v>
          </cell>
          <cell r="I2606" t="str">
            <v>MT</v>
          </cell>
          <cell r="J2606">
            <v>1352.34</v>
          </cell>
          <cell r="K2606">
            <v>378.3</v>
          </cell>
          <cell r="M2606">
            <v>6302.97</v>
          </cell>
        </row>
        <row r="2607">
          <cell r="A2607" t="str">
            <v>O&amp;M</v>
          </cell>
          <cell r="B2607" t="str">
            <v>DiChiara, Paul</v>
          </cell>
          <cell r="C2607">
            <v>21885</v>
          </cell>
          <cell r="D2607" t="str">
            <v>21885</v>
          </cell>
          <cell r="E2607" t="str">
            <v>Meter Tech Wal / Fram</v>
          </cell>
          <cell r="F2607" t="str">
            <v>Mat Mgmt-Trans</v>
          </cell>
          <cell r="G2607" t="str">
            <v>Meter Tech Wal / Framingham</v>
          </cell>
          <cell r="H2607" t="str">
            <v>120</v>
          </cell>
          <cell r="I2607" t="str">
            <v>OT</v>
          </cell>
          <cell r="L2607">
            <v>79299.820000000007</v>
          </cell>
        </row>
        <row r="2608">
          <cell r="A2608" t="str">
            <v>O&amp;M</v>
          </cell>
          <cell r="B2608" t="str">
            <v>DiChiara, Paul</v>
          </cell>
          <cell r="C2608">
            <v>21885</v>
          </cell>
          <cell r="D2608" t="str">
            <v>21885</v>
          </cell>
          <cell r="E2608" t="str">
            <v>Meter Tech Walpole</v>
          </cell>
          <cell r="F2608" t="str">
            <v>Mat Mgmt-Trans</v>
          </cell>
          <cell r="G2608" t="str">
            <v>Meter Tech Wal / Framingham</v>
          </cell>
          <cell r="H2608" t="str">
            <v>120</v>
          </cell>
          <cell r="I2608" t="str">
            <v>OT</v>
          </cell>
          <cell r="J2608">
            <v>47197.98</v>
          </cell>
          <cell r="K2608">
            <v>68909.53</v>
          </cell>
          <cell r="M2608">
            <v>1915.67</v>
          </cell>
        </row>
        <row r="2609">
          <cell r="A2609" t="str">
            <v>O&amp;M</v>
          </cell>
          <cell r="B2609" t="str">
            <v>DiChiara, Paul</v>
          </cell>
          <cell r="C2609">
            <v>21885</v>
          </cell>
          <cell r="D2609" t="str">
            <v>21885</v>
          </cell>
          <cell r="E2609" t="str">
            <v>Meter Tech Wal / Fram</v>
          </cell>
          <cell r="F2609" t="str">
            <v>Mat Mgmt-Trans</v>
          </cell>
          <cell r="G2609" t="str">
            <v>Meter Tech Wal / Framingham</v>
          </cell>
          <cell r="H2609" t="str">
            <v>120</v>
          </cell>
          <cell r="I2609" t="str">
            <v>TT</v>
          </cell>
          <cell r="L2609">
            <v>26472.32</v>
          </cell>
        </row>
        <row r="2610">
          <cell r="A2610" t="str">
            <v>O&amp;M</v>
          </cell>
          <cell r="B2610" t="str">
            <v>DiChiara, Paul</v>
          </cell>
          <cell r="C2610">
            <v>21885</v>
          </cell>
          <cell r="D2610" t="str">
            <v>21885</v>
          </cell>
          <cell r="E2610" t="str">
            <v>Meter Tech Walpole</v>
          </cell>
          <cell r="F2610" t="str">
            <v>Mat Mgmt-Trans</v>
          </cell>
          <cell r="G2610" t="str">
            <v>Meter Tech Wal / Framingham</v>
          </cell>
          <cell r="H2610" t="str">
            <v>120</v>
          </cell>
          <cell r="I2610" t="str">
            <v>TT</v>
          </cell>
          <cell r="J2610">
            <v>30356.48</v>
          </cell>
          <cell r="K2610">
            <v>33348.519999999997</v>
          </cell>
          <cell r="M2610">
            <v>174.36</v>
          </cell>
        </row>
        <row r="2611">
          <cell r="A2611" t="str">
            <v>CAP</v>
          </cell>
          <cell r="B2611" t="str">
            <v>Neyhart, Thomas K</v>
          </cell>
          <cell r="C2611">
            <v>21890</v>
          </cell>
          <cell r="D2611" t="str">
            <v>21890</v>
          </cell>
          <cell r="E2611" t="str">
            <v>Meter Tech Plymouth</v>
          </cell>
          <cell r="F2611" t="str">
            <v>Mat Mgmt-Trans</v>
          </cell>
          <cell r="G2611" t="str">
            <v>Meter Tech Plymouth</v>
          </cell>
          <cell r="H2611" t="str">
            <v>120</v>
          </cell>
          <cell r="I2611" t="str">
            <v>CI</v>
          </cell>
          <cell r="K2611">
            <v>10.19</v>
          </cell>
          <cell r="L2611">
            <v>98615.88</v>
          </cell>
          <cell r="M2611">
            <v>-250</v>
          </cell>
        </row>
        <row r="2612">
          <cell r="A2612" t="str">
            <v>CAP</v>
          </cell>
          <cell r="B2612" t="str">
            <v>Neyhart, Thomas K</v>
          </cell>
          <cell r="C2612">
            <v>21890</v>
          </cell>
          <cell r="D2612" t="str">
            <v>21890</v>
          </cell>
          <cell r="E2612" t="str">
            <v>Meter Tech Plymouth</v>
          </cell>
          <cell r="F2612" t="str">
            <v>Mat Mgmt-Trans</v>
          </cell>
          <cell r="G2612" t="str">
            <v>Meter Tech Plymouth</v>
          </cell>
          <cell r="H2612" t="str">
            <v>120</v>
          </cell>
          <cell r="I2612" t="str">
            <v>CM</v>
          </cell>
          <cell r="K2612">
            <v>5450</v>
          </cell>
          <cell r="L2612">
            <v>-597543.15</v>
          </cell>
        </row>
        <row r="2613">
          <cell r="A2613" t="str">
            <v>O&amp;M</v>
          </cell>
          <cell r="B2613" t="str">
            <v>Neyhart, Thomas K</v>
          </cell>
          <cell r="C2613">
            <v>21890</v>
          </cell>
          <cell r="D2613" t="str">
            <v>21890</v>
          </cell>
          <cell r="E2613" t="str">
            <v>Meter Tech Plymouth</v>
          </cell>
          <cell r="F2613" t="str">
            <v>Mat Mgmt-Trans</v>
          </cell>
          <cell r="G2613" t="str">
            <v>Meter Tech Plymouth</v>
          </cell>
          <cell r="H2613" t="str">
            <v>120</v>
          </cell>
          <cell r="I2613" t="str">
            <v>IT</v>
          </cell>
        </row>
        <row r="2614">
          <cell r="A2614" t="str">
            <v>O&amp;M</v>
          </cell>
          <cell r="B2614" t="str">
            <v>Neyhart, Thomas K</v>
          </cell>
          <cell r="C2614">
            <v>21890</v>
          </cell>
          <cell r="D2614" t="str">
            <v>21890</v>
          </cell>
          <cell r="E2614" t="str">
            <v>Meter Tech Plymouth</v>
          </cell>
          <cell r="F2614" t="str">
            <v>Mat Mgmt-Trans</v>
          </cell>
          <cell r="G2614" t="str">
            <v>Meter Tech Plymouth</v>
          </cell>
          <cell r="H2614" t="str">
            <v>120</v>
          </cell>
          <cell r="I2614" t="str">
            <v>MT</v>
          </cell>
          <cell r="L2614">
            <v>1906.47</v>
          </cell>
          <cell r="M2614">
            <v>31602.77</v>
          </cell>
        </row>
        <row r="2615">
          <cell r="A2615" t="str">
            <v>O&amp;M</v>
          </cell>
          <cell r="B2615" t="str">
            <v>Neyhart, Thomas K</v>
          </cell>
          <cell r="C2615">
            <v>21895</v>
          </cell>
          <cell r="D2615" t="str">
            <v>21895</v>
          </cell>
          <cell r="E2615" t="str">
            <v>Meter Tech New Bedford</v>
          </cell>
          <cell r="F2615" t="str">
            <v>Mat Mgmt-Trans</v>
          </cell>
          <cell r="G2615" t="str">
            <v>Meter Tech New Bedford</v>
          </cell>
          <cell r="H2615" t="str">
            <v>120</v>
          </cell>
          <cell r="I2615" t="str">
            <v>BT</v>
          </cell>
          <cell r="J2615">
            <v>1460.08</v>
          </cell>
          <cell r="K2615">
            <v>4039.35</v>
          </cell>
          <cell r="M2615">
            <v>4896712.9800000004</v>
          </cell>
        </row>
        <row r="2616">
          <cell r="A2616" t="str">
            <v>O&amp;M</v>
          </cell>
          <cell r="B2616" t="str">
            <v>Neyhart, Thomas K</v>
          </cell>
          <cell r="C2616">
            <v>21895</v>
          </cell>
          <cell r="D2616" t="str">
            <v>21895</v>
          </cell>
          <cell r="E2616" t="str">
            <v>Meter Tech New Bedford</v>
          </cell>
          <cell r="F2616" t="str">
            <v>Mat Mgmt-Trans</v>
          </cell>
          <cell r="G2616" t="str">
            <v>Meter Tech New Bedford</v>
          </cell>
          <cell r="H2616" t="str">
            <v>120</v>
          </cell>
          <cell r="I2616" t="str">
            <v>IT</v>
          </cell>
          <cell r="K2616">
            <v>39.47</v>
          </cell>
          <cell r="L2616">
            <v>26.87</v>
          </cell>
        </row>
        <row r="2617">
          <cell r="A2617" t="str">
            <v>O&amp;M</v>
          </cell>
          <cell r="B2617" t="str">
            <v>Neyhart, Thomas K</v>
          </cell>
          <cell r="C2617">
            <v>21895</v>
          </cell>
          <cell r="D2617" t="str">
            <v>21895</v>
          </cell>
          <cell r="E2617" t="str">
            <v>Meter Tech New Bedford</v>
          </cell>
          <cell r="F2617" t="str">
            <v>Mat Mgmt-Trans</v>
          </cell>
          <cell r="G2617" t="str">
            <v>Meter Tech New Bedford</v>
          </cell>
          <cell r="H2617" t="str">
            <v>120</v>
          </cell>
          <cell r="I2617" t="str">
            <v>LT</v>
          </cell>
          <cell r="J2617">
            <v>4171.66</v>
          </cell>
          <cell r="K2617">
            <v>11803.49</v>
          </cell>
        </row>
        <row r="2618">
          <cell r="A2618" t="str">
            <v>O&amp;M</v>
          </cell>
          <cell r="B2618" t="str">
            <v>Neyhart, Thomas K</v>
          </cell>
          <cell r="C2618">
            <v>21895</v>
          </cell>
          <cell r="D2618" t="str">
            <v>21895</v>
          </cell>
          <cell r="E2618" t="str">
            <v>Meter Tech New Bedford</v>
          </cell>
          <cell r="F2618" t="str">
            <v>Mat Mgmt-Trans</v>
          </cell>
          <cell r="G2618" t="str">
            <v>Meter Tech New Bedford</v>
          </cell>
          <cell r="H2618" t="str">
            <v>120</v>
          </cell>
          <cell r="I2618" t="str">
            <v>MT</v>
          </cell>
          <cell r="M2618">
            <v>10272.59</v>
          </cell>
        </row>
        <row r="2619">
          <cell r="A2619" t="str">
            <v>O&amp;M</v>
          </cell>
          <cell r="B2619" t="str">
            <v>Neyhart, Thomas K</v>
          </cell>
          <cell r="C2619">
            <v>21895</v>
          </cell>
          <cell r="D2619" t="str">
            <v>21895</v>
          </cell>
          <cell r="E2619" t="str">
            <v>Meter Tech New Bedford</v>
          </cell>
          <cell r="F2619" t="str">
            <v>Mat Mgmt-Trans</v>
          </cell>
          <cell r="G2619" t="str">
            <v>Meter Tech New Bedford</v>
          </cell>
          <cell r="H2619" t="str">
            <v>120</v>
          </cell>
          <cell r="I2619" t="str">
            <v>OT</v>
          </cell>
          <cell r="J2619">
            <v>548.95000000000005</v>
          </cell>
          <cell r="K2619">
            <v>1960.65</v>
          </cell>
          <cell r="L2619">
            <v>3044.5</v>
          </cell>
          <cell r="M2619">
            <v>294.22000000000003</v>
          </cell>
        </row>
        <row r="2620">
          <cell r="A2620" t="str">
            <v>O&amp;M</v>
          </cell>
          <cell r="B2620" t="str">
            <v>Neyhart, Thomas K</v>
          </cell>
          <cell r="C2620">
            <v>21900</v>
          </cell>
          <cell r="D2620" t="str">
            <v>21900</v>
          </cell>
          <cell r="E2620" t="str">
            <v>Meter Tech Cape &amp; Vineyard</v>
          </cell>
          <cell r="F2620" t="str">
            <v>Mat Mgmt-Trans</v>
          </cell>
          <cell r="G2620" t="str">
            <v>Meter Tech Cape &amp; Vineyard</v>
          </cell>
          <cell r="H2620" t="str">
            <v>120</v>
          </cell>
          <cell r="I2620" t="str">
            <v>IT</v>
          </cell>
          <cell r="L2620">
            <v>295.94</v>
          </cell>
        </row>
        <row r="2621">
          <cell r="A2621" t="str">
            <v>O&amp;M</v>
          </cell>
          <cell r="B2621" t="str">
            <v>Neyhart, Thomas K</v>
          </cell>
          <cell r="C2621">
            <v>21900</v>
          </cell>
          <cell r="D2621" t="str">
            <v>21900</v>
          </cell>
          <cell r="E2621" t="str">
            <v>Meter Tech Cape and Vineyard</v>
          </cell>
          <cell r="F2621" t="str">
            <v>Mat Mgmt-Trans</v>
          </cell>
          <cell r="G2621" t="str">
            <v>Meter Tech Cape &amp; Vineyard</v>
          </cell>
          <cell r="H2621" t="str">
            <v>120</v>
          </cell>
          <cell r="I2621" t="str">
            <v>IT</v>
          </cell>
          <cell r="K2621">
            <v>237.7</v>
          </cell>
          <cell r="M2621">
            <v>-6701701.3499999996</v>
          </cell>
        </row>
        <row r="2622">
          <cell r="A2622" t="str">
            <v>O&amp;M</v>
          </cell>
          <cell r="B2622" t="str">
            <v>Neyhart, Thomas K</v>
          </cell>
          <cell r="C2622">
            <v>21900</v>
          </cell>
          <cell r="D2622" t="str">
            <v>21900</v>
          </cell>
          <cell r="E2622" t="str">
            <v>Meter Tech Cape &amp; Vineyard</v>
          </cell>
          <cell r="F2622" t="str">
            <v>Mat Mgmt-Trans</v>
          </cell>
          <cell r="G2622" t="str">
            <v>Meter Tech Cape &amp; Vineyard</v>
          </cell>
          <cell r="H2622" t="str">
            <v>120</v>
          </cell>
          <cell r="I2622" t="str">
            <v>MT</v>
          </cell>
          <cell r="M2622">
            <v>9903.39</v>
          </cell>
        </row>
        <row r="2623">
          <cell r="A2623" t="str">
            <v>O&amp;M</v>
          </cell>
          <cell r="B2623" t="str">
            <v>Neyhart, Thomas K</v>
          </cell>
          <cell r="C2623">
            <v>21900</v>
          </cell>
          <cell r="D2623" t="str">
            <v>21900</v>
          </cell>
          <cell r="E2623" t="str">
            <v>Meter Tech Cape and Vineyard</v>
          </cell>
          <cell r="F2623" t="str">
            <v>Mat Mgmt-Trans</v>
          </cell>
          <cell r="G2623" t="str">
            <v>Meter Tech Cape &amp; Vineyard</v>
          </cell>
          <cell r="H2623" t="str">
            <v>120</v>
          </cell>
          <cell r="I2623" t="str">
            <v>MT</v>
          </cell>
          <cell r="K2623">
            <v>671.18</v>
          </cell>
          <cell r="M2623">
            <v>313.67</v>
          </cell>
        </row>
        <row r="2624">
          <cell r="A2624" t="str">
            <v>O&amp;M</v>
          </cell>
          <cell r="B2624" t="str">
            <v>Neyhart, Thomas K</v>
          </cell>
          <cell r="C2624">
            <v>21900</v>
          </cell>
          <cell r="D2624" t="str">
            <v>21900</v>
          </cell>
          <cell r="E2624" t="str">
            <v>Meter Tech Cape &amp; Vineyard</v>
          </cell>
          <cell r="F2624" t="str">
            <v>Mat Mgmt-Trans</v>
          </cell>
          <cell r="G2624" t="str">
            <v>Meter Tech Cape &amp; Vineyard</v>
          </cell>
          <cell r="H2624" t="str">
            <v>120</v>
          </cell>
          <cell r="I2624" t="str">
            <v>OT</v>
          </cell>
          <cell r="L2624">
            <v>3200.05</v>
          </cell>
          <cell r="M2624">
            <v>374.85</v>
          </cell>
        </row>
        <row r="2625">
          <cell r="A2625" t="str">
            <v>O&amp;M</v>
          </cell>
          <cell r="B2625" t="str">
            <v>Neyhart, Thomas K</v>
          </cell>
          <cell r="C2625">
            <v>21900</v>
          </cell>
          <cell r="D2625" t="str">
            <v>21900</v>
          </cell>
          <cell r="E2625" t="str">
            <v>Meter Tech Cape and Vineyard</v>
          </cell>
          <cell r="F2625" t="str">
            <v>Mat Mgmt-Trans</v>
          </cell>
          <cell r="G2625" t="str">
            <v>Meter Tech Cape &amp; Vineyard</v>
          </cell>
          <cell r="H2625" t="str">
            <v>120</v>
          </cell>
          <cell r="I2625" t="str">
            <v>OT</v>
          </cell>
          <cell r="J2625">
            <v>747.93</v>
          </cell>
          <cell r="K2625">
            <v>2421.17</v>
          </cell>
        </row>
        <row r="2626">
          <cell r="A2626" t="str">
            <v>O&amp;M</v>
          </cell>
          <cell r="B2626" t="str">
            <v>DiChiara, Paul</v>
          </cell>
          <cell r="C2626">
            <v>21905</v>
          </cell>
          <cell r="D2626" t="str">
            <v>21905</v>
          </cell>
          <cell r="E2626" t="str">
            <v>Meter Lab</v>
          </cell>
          <cell r="F2626" t="str">
            <v>Mat Mgmt-Trans</v>
          </cell>
          <cell r="G2626" t="str">
            <v>Meter Lab</v>
          </cell>
          <cell r="H2626" t="str">
            <v>120</v>
          </cell>
          <cell r="I2626" t="str">
            <v>BT</v>
          </cell>
          <cell r="L2626">
            <v>96.32</v>
          </cell>
          <cell r="M2626">
            <v>15923.880000000168</v>
          </cell>
        </row>
        <row r="2627">
          <cell r="A2627" t="str">
            <v>O&amp;M</v>
          </cell>
          <cell r="B2627" t="str">
            <v>DiChiara, Paul</v>
          </cell>
          <cell r="C2627">
            <v>21905</v>
          </cell>
          <cell r="D2627" t="str">
            <v>21905</v>
          </cell>
          <cell r="E2627" t="str">
            <v>Meter Lab Watertown</v>
          </cell>
          <cell r="F2627" t="str">
            <v>Mat Mgmt-Trans</v>
          </cell>
          <cell r="G2627" t="str">
            <v>Meter Lab</v>
          </cell>
          <cell r="H2627" t="str">
            <v>120</v>
          </cell>
          <cell r="I2627" t="str">
            <v>BT</v>
          </cell>
          <cell r="J2627">
            <v>189468.99</v>
          </cell>
          <cell r="K2627">
            <v>83063.37</v>
          </cell>
          <cell r="M2627">
            <v>3626.11</v>
          </cell>
        </row>
        <row r="2628">
          <cell r="A2628" t="str">
            <v>CAP</v>
          </cell>
          <cell r="B2628" t="str">
            <v>DiChiara, Paul</v>
          </cell>
          <cell r="C2628">
            <v>21905</v>
          </cell>
          <cell r="D2628" t="str">
            <v>21905</v>
          </cell>
          <cell r="E2628" t="str">
            <v>Meter Lab Watertown</v>
          </cell>
          <cell r="F2628" t="str">
            <v>Mat Mgmt-Trans</v>
          </cell>
          <cell r="G2628" t="str">
            <v>Meter Lab</v>
          </cell>
          <cell r="H2628" t="str">
            <v>120</v>
          </cell>
          <cell r="I2628" t="str">
            <v>CM</v>
          </cell>
          <cell r="J2628">
            <v>39.049999999999997</v>
          </cell>
        </row>
        <row r="2629">
          <cell r="A2629" t="str">
            <v>O&amp;M</v>
          </cell>
          <cell r="B2629" t="str">
            <v>DiChiara, Paul</v>
          </cell>
          <cell r="C2629">
            <v>21905</v>
          </cell>
          <cell r="D2629" t="str">
            <v>21905</v>
          </cell>
          <cell r="E2629" t="str">
            <v>Meter Lab</v>
          </cell>
          <cell r="F2629" t="str">
            <v>Mat Mgmt-Trans</v>
          </cell>
          <cell r="G2629" t="str">
            <v>Meter Lab</v>
          </cell>
          <cell r="H2629" t="str">
            <v>120</v>
          </cell>
          <cell r="I2629" t="str">
            <v>IT</v>
          </cell>
          <cell r="L2629">
            <v>4077.19</v>
          </cell>
          <cell r="M2629">
            <v>431316.61</v>
          </cell>
        </row>
        <row r="2630">
          <cell r="A2630" t="str">
            <v>O&amp;M</v>
          </cell>
          <cell r="B2630" t="str">
            <v>DiChiara, Paul</v>
          </cell>
          <cell r="C2630">
            <v>21905</v>
          </cell>
          <cell r="D2630" t="str">
            <v>21905</v>
          </cell>
          <cell r="E2630" t="str">
            <v>Meter Lab Watertown</v>
          </cell>
          <cell r="F2630" t="str">
            <v>Mat Mgmt-Trans</v>
          </cell>
          <cell r="G2630" t="str">
            <v>Meter Lab</v>
          </cell>
          <cell r="H2630" t="str">
            <v>120</v>
          </cell>
          <cell r="I2630" t="str">
            <v>IT</v>
          </cell>
          <cell r="J2630">
            <v>57062.22</v>
          </cell>
          <cell r="K2630">
            <v>3802.66</v>
          </cell>
          <cell r="M2630">
            <v>-8662133.7100000009</v>
          </cell>
        </row>
        <row r="2631">
          <cell r="A2631" t="str">
            <v>O&amp;M</v>
          </cell>
          <cell r="B2631" t="str">
            <v>DiChiara, Paul</v>
          </cell>
          <cell r="C2631">
            <v>21905</v>
          </cell>
          <cell r="D2631" t="str">
            <v>21905</v>
          </cell>
          <cell r="E2631" t="str">
            <v>Meter Lab</v>
          </cell>
          <cell r="F2631" t="str">
            <v>Mat Mgmt-Trans</v>
          </cell>
          <cell r="G2631" t="str">
            <v>Meter Lab</v>
          </cell>
          <cell r="H2631" t="str">
            <v>120</v>
          </cell>
          <cell r="I2631" t="str">
            <v>LT</v>
          </cell>
          <cell r="L2631">
            <v>302.89999999999998</v>
          </cell>
        </row>
        <row r="2632">
          <cell r="A2632" t="str">
            <v>O&amp;M</v>
          </cell>
          <cell r="B2632" t="str">
            <v>DiChiara, Paul</v>
          </cell>
          <cell r="C2632">
            <v>21905</v>
          </cell>
          <cell r="D2632" t="str">
            <v>21905</v>
          </cell>
          <cell r="E2632" t="str">
            <v>Meter Lab Watertown</v>
          </cell>
          <cell r="F2632" t="str">
            <v>Mat Mgmt-Trans</v>
          </cell>
          <cell r="G2632" t="str">
            <v>Meter Lab</v>
          </cell>
          <cell r="H2632" t="str">
            <v>120</v>
          </cell>
          <cell r="I2632" t="str">
            <v>LT</v>
          </cell>
          <cell r="J2632">
            <v>535734.62</v>
          </cell>
          <cell r="K2632">
            <v>243382.38</v>
          </cell>
          <cell r="M2632">
            <v>1801433.46</v>
          </cell>
        </row>
        <row r="2633">
          <cell r="A2633" t="str">
            <v>O&amp;M</v>
          </cell>
          <cell r="B2633" t="str">
            <v>DiChiara, Paul</v>
          </cell>
          <cell r="C2633">
            <v>21905</v>
          </cell>
          <cell r="D2633" t="str">
            <v>21905</v>
          </cell>
          <cell r="E2633" t="str">
            <v>Meter Lab</v>
          </cell>
          <cell r="F2633" t="str">
            <v>Mat Mgmt-Trans</v>
          </cell>
          <cell r="G2633" t="str">
            <v>Meter Lab</v>
          </cell>
          <cell r="H2633" t="str">
            <v>120</v>
          </cell>
          <cell r="I2633" t="str">
            <v>MT</v>
          </cell>
          <cell r="L2633">
            <v>-30364.12</v>
          </cell>
          <cell r="M2633">
            <v>101120.37</v>
          </cell>
        </row>
        <row r="2634">
          <cell r="A2634" t="str">
            <v>O&amp;M</v>
          </cell>
          <cell r="B2634" t="str">
            <v>DiChiara, Paul</v>
          </cell>
          <cell r="C2634">
            <v>21905</v>
          </cell>
          <cell r="D2634" t="str">
            <v>21905</v>
          </cell>
          <cell r="E2634" t="str">
            <v>Meter Lab Watertown</v>
          </cell>
          <cell r="F2634" t="str">
            <v>Mat Mgmt-Trans</v>
          </cell>
          <cell r="G2634" t="str">
            <v>Meter Lab</v>
          </cell>
          <cell r="H2634" t="str">
            <v>120</v>
          </cell>
          <cell r="I2634" t="str">
            <v>MT</v>
          </cell>
          <cell r="J2634">
            <v>90173.77</v>
          </cell>
          <cell r="K2634">
            <v>-7676.81</v>
          </cell>
          <cell r="M2634">
            <v>63210.86</v>
          </cell>
        </row>
        <row r="2635">
          <cell r="A2635" t="str">
            <v>O&amp;M</v>
          </cell>
          <cell r="B2635" t="str">
            <v>DiChiara, Paul</v>
          </cell>
          <cell r="C2635">
            <v>21905</v>
          </cell>
          <cell r="D2635" t="str">
            <v>21905</v>
          </cell>
          <cell r="E2635" t="str">
            <v>Meter Lab</v>
          </cell>
          <cell r="F2635" t="str">
            <v>Mat Mgmt-Trans</v>
          </cell>
          <cell r="G2635" t="str">
            <v>Meter Lab</v>
          </cell>
          <cell r="H2635" t="str">
            <v>120</v>
          </cell>
          <cell r="I2635" t="str">
            <v>OT</v>
          </cell>
          <cell r="L2635">
            <v>51485.35</v>
          </cell>
        </row>
        <row r="2636">
          <cell r="A2636" t="str">
            <v>O&amp;M</v>
          </cell>
          <cell r="B2636" t="str">
            <v>DiChiara, Paul</v>
          </cell>
          <cell r="C2636">
            <v>21905</v>
          </cell>
          <cell r="D2636" t="str">
            <v>21905</v>
          </cell>
          <cell r="E2636" t="str">
            <v>Meter Lab Watertown</v>
          </cell>
          <cell r="F2636" t="str">
            <v>Mat Mgmt-Trans</v>
          </cell>
          <cell r="G2636" t="str">
            <v>Meter Lab</v>
          </cell>
          <cell r="H2636" t="str">
            <v>120</v>
          </cell>
          <cell r="I2636" t="str">
            <v>OT</v>
          </cell>
          <cell r="J2636">
            <v>31261.33</v>
          </cell>
          <cell r="K2636">
            <v>42412.87</v>
          </cell>
        </row>
        <row r="2637">
          <cell r="A2637" t="str">
            <v>O&amp;M</v>
          </cell>
          <cell r="B2637" t="str">
            <v>DiChiara, Paul</v>
          </cell>
          <cell r="C2637">
            <v>21905</v>
          </cell>
          <cell r="D2637" t="str">
            <v>21905</v>
          </cell>
          <cell r="E2637" t="str">
            <v>Meter Lab</v>
          </cell>
          <cell r="F2637" t="str">
            <v>Mat Mgmt-Trans</v>
          </cell>
          <cell r="G2637" t="str">
            <v>Meter Lab</v>
          </cell>
          <cell r="H2637" t="str">
            <v>120</v>
          </cell>
          <cell r="I2637" t="str">
            <v>TT</v>
          </cell>
          <cell r="L2637">
            <v>135737.85999999999</v>
          </cell>
          <cell r="M2637">
            <v>15294.28</v>
          </cell>
        </row>
        <row r="2638">
          <cell r="A2638" t="str">
            <v>O&amp;M</v>
          </cell>
          <cell r="B2638" t="str">
            <v>DiChiara, Paul</v>
          </cell>
          <cell r="C2638">
            <v>21905</v>
          </cell>
          <cell r="D2638" t="str">
            <v>21905</v>
          </cell>
          <cell r="E2638" t="str">
            <v>Meter Lab Watertown</v>
          </cell>
          <cell r="F2638" t="str">
            <v>Mat Mgmt-Trans</v>
          </cell>
          <cell r="G2638" t="str">
            <v>Meter Lab</v>
          </cell>
          <cell r="H2638" t="str">
            <v>120</v>
          </cell>
          <cell r="I2638" t="str">
            <v>TT</v>
          </cell>
          <cell r="J2638">
            <v>114023.79</v>
          </cell>
          <cell r="K2638">
            <v>69445.91</v>
          </cell>
          <cell r="M2638">
            <v>21714.92</v>
          </cell>
        </row>
        <row r="2639">
          <cell r="A2639" t="str">
            <v>O&amp;M</v>
          </cell>
          <cell r="B2639" t="str">
            <v>Weafer Jr,Robert J</v>
          </cell>
          <cell r="C2639">
            <v>23000</v>
          </cell>
          <cell r="D2639" t="str">
            <v>23000</v>
          </cell>
          <cell r="E2639" t="str">
            <v>D1 - Controller and Vice President</v>
          </cell>
          <cell r="F2639" t="str">
            <v>CFO</v>
          </cell>
          <cell r="G2639" t="str">
            <v>Controller and Vice President</v>
          </cell>
          <cell r="H2639" t="str">
            <v>120</v>
          </cell>
          <cell r="I2639" t="str">
            <v>BT</v>
          </cell>
          <cell r="J2639">
            <v>74828.98</v>
          </cell>
          <cell r="K2639">
            <v>32604.62</v>
          </cell>
          <cell r="M2639">
            <v>4263.97</v>
          </cell>
        </row>
        <row r="2640">
          <cell r="A2640" t="str">
            <v>O&amp;M</v>
          </cell>
          <cell r="B2640" t="str">
            <v>Weafer Jr,Robert J</v>
          </cell>
          <cell r="C2640">
            <v>23000</v>
          </cell>
          <cell r="D2640" t="str">
            <v>23000</v>
          </cell>
          <cell r="E2640" t="str">
            <v>D1 - Controller and Vice President</v>
          </cell>
          <cell r="F2640" t="str">
            <v>CFO</v>
          </cell>
          <cell r="G2640" t="str">
            <v>Controller and Vice President</v>
          </cell>
          <cell r="H2640" t="str">
            <v>120</v>
          </cell>
          <cell r="I2640" t="str">
            <v>IT</v>
          </cell>
          <cell r="J2640">
            <v>5298.01</v>
          </cell>
          <cell r="K2640">
            <v>6120.37</v>
          </cell>
          <cell r="L2640">
            <v>12.42</v>
          </cell>
          <cell r="M2640">
            <v>-3283292.77</v>
          </cell>
        </row>
        <row r="2641">
          <cell r="A2641" t="str">
            <v>O&amp;M</v>
          </cell>
          <cell r="B2641" t="str">
            <v>Weafer Jr,Robert J</v>
          </cell>
          <cell r="C2641">
            <v>23000</v>
          </cell>
          <cell r="D2641" t="str">
            <v>23000</v>
          </cell>
          <cell r="E2641" t="str">
            <v>D1 - Controller and Vice President</v>
          </cell>
          <cell r="F2641" t="str">
            <v>CFO</v>
          </cell>
          <cell r="G2641" t="str">
            <v>Controller and Vice President</v>
          </cell>
          <cell r="H2641" t="str">
            <v>120</v>
          </cell>
          <cell r="I2641" t="str">
            <v>LT</v>
          </cell>
          <cell r="J2641">
            <v>284815.75</v>
          </cell>
          <cell r="K2641">
            <v>100025.21</v>
          </cell>
          <cell r="L2641">
            <v>-5.73</v>
          </cell>
          <cell r="M2641">
            <v>618064.03</v>
          </cell>
        </row>
        <row r="2642">
          <cell r="A2642" t="str">
            <v>O&amp;M</v>
          </cell>
          <cell r="B2642" t="str">
            <v>Weafer Jr,Robert J</v>
          </cell>
          <cell r="C2642">
            <v>23000</v>
          </cell>
          <cell r="D2642" t="str">
            <v>23000</v>
          </cell>
          <cell r="E2642" t="str">
            <v>D1 - Controller and Vice President</v>
          </cell>
          <cell r="F2642" t="str">
            <v>CFO</v>
          </cell>
          <cell r="G2642" t="str">
            <v>Controller and Vice President</v>
          </cell>
          <cell r="H2642" t="str">
            <v>120</v>
          </cell>
          <cell r="I2642" t="str">
            <v>OT</v>
          </cell>
          <cell r="J2642">
            <v>9655.91</v>
          </cell>
          <cell r="K2642">
            <v>25387.95</v>
          </cell>
          <cell r="L2642">
            <v>384.55</v>
          </cell>
        </row>
        <row r="2643">
          <cell r="A2643" t="str">
            <v>O&amp;M</v>
          </cell>
          <cell r="B2643" t="str">
            <v>Weafer Jr,Robert J</v>
          </cell>
          <cell r="C2643">
            <v>23000</v>
          </cell>
          <cell r="D2643" t="str">
            <v>23000</v>
          </cell>
          <cell r="E2643" t="str">
            <v>D1 - Controller and Vice President</v>
          </cell>
          <cell r="F2643" t="str">
            <v>CFO</v>
          </cell>
          <cell r="G2643" t="str">
            <v>Controller and Vice President</v>
          </cell>
          <cell r="H2643" t="str">
            <v>120</v>
          </cell>
          <cell r="I2643" t="str">
            <v>TT</v>
          </cell>
          <cell r="J2643">
            <v>2009.14</v>
          </cell>
        </row>
        <row r="2644">
          <cell r="A2644" t="str">
            <v>O&amp;M</v>
          </cell>
          <cell r="B2644" t="str">
            <v>Weafer Jr,Robert J</v>
          </cell>
          <cell r="C2644">
            <v>23005</v>
          </cell>
          <cell r="D2644" t="str">
            <v>23005</v>
          </cell>
          <cell r="E2644" t="str">
            <v>4B - Taxes</v>
          </cell>
          <cell r="F2644" t="str">
            <v>CFO</v>
          </cell>
          <cell r="G2644" t="str">
            <v>Taxes</v>
          </cell>
          <cell r="H2644" t="str">
            <v>120</v>
          </cell>
          <cell r="I2644" t="str">
            <v>BT</v>
          </cell>
          <cell r="J2644">
            <v>74962.39</v>
          </cell>
          <cell r="K2644">
            <v>19554.810000000001</v>
          </cell>
        </row>
        <row r="2645">
          <cell r="A2645" t="str">
            <v>O&amp;M</v>
          </cell>
          <cell r="B2645" t="str">
            <v>Weafer Jr,Robert J</v>
          </cell>
          <cell r="C2645">
            <v>23005</v>
          </cell>
          <cell r="D2645" t="str">
            <v>23005</v>
          </cell>
          <cell r="E2645" t="str">
            <v>4B - Taxes</v>
          </cell>
          <cell r="F2645" t="str">
            <v>CFO</v>
          </cell>
          <cell r="G2645" t="str">
            <v>Taxes</v>
          </cell>
          <cell r="H2645" t="str">
            <v>120</v>
          </cell>
          <cell r="I2645" t="str">
            <v>IT</v>
          </cell>
          <cell r="J2645">
            <v>315083.14</v>
          </cell>
          <cell r="K2645">
            <v>2627.02</v>
          </cell>
          <cell r="L2645">
            <v>285</v>
          </cell>
          <cell r="M2645">
            <v>-2301277.1800000002</v>
          </cell>
        </row>
        <row r="2646">
          <cell r="A2646" t="str">
            <v>O&amp;M</v>
          </cell>
          <cell r="B2646" t="str">
            <v>Weafer Jr,Robert J</v>
          </cell>
          <cell r="C2646">
            <v>23005</v>
          </cell>
          <cell r="D2646" t="str">
            <v>23005</v>
          </cell>
          <cell r="E2646" t="str">
            <v>4B - Taxes</v>
          </cell>
          <cell r="F2646" t="str">
            <v>CFO</v>
          </cell>
          <cell r="G2646" t="str">
            <v>Taxes</v>
          </cell>
          <cell r="H2646" t="str">
            <v>120</v>
          </cell>
          <cell r="I2646" t="str">
            <v>LT</v>
          </cell>
          <cell r="J2646">
            <v>221209.03</v>
          </cell>
          <cell r="K2646">
            <v>55612.95</v>
          </cell>
          <cell r="M2646">
            <v>2493478.2799999998</v>
          </cell>
        </row>
        <row r="2647">
          <cell r="A2647" t="str">
            <v>O&amp;M</v>
          </cell>
          <cell r="B2647" t="str">
            <v>Weafer Jr,Robert J</v>
          </cell>
          <cell r="C2647">
            <v>23005</v>
          </cell>
          <cell r="D2647" t="str">
            <v>23005</v>
          </cell>
          <cell r="E2647" t="str">
            <v>4B - Taxes</v>
          </cell>
          <cell r="F2647" t="str">
            <v>CFO</v>
          </cell>
          <cell r="G2647" t="str">
            <v>Taxes</v>
          </cell>
          <cell r="H2647" t="str">
            <v>120</v>
          </cell>
          <cell r="I2647" t="str">
            <v>MT</v>
          </cell>
          <cell r="K2647">
            <v>12.25</v>
          </cell>
          <cell r="M2647">
            <v>138819.10999999999</v>
          </cell>
        </row>
        <row r="2648">
          <cell r="A2648" t="str">
            <v>O&amp;M</v>
          </cell>
          <cell r="B2648" t="str">
            <v>Weafer Jr,Robert J</v>
          </cell>
          <cell r="C2648">
            <v>23005</v>
          </cell>
          <cell r="D2648" t="str">
            <v>23005</v>
          </cell>
          <cell r="E2648" t="str">
            <v>4B - Taxes</v>
          </cell>
          <cell r="F2648" t="str">
            <v>CFO</v>
          </cell>
          <cell r="G2648" t="str">
            <v>Taxes</v>
          </cell>
          <cell r="H2648" t="str">
            <v>120</v>
          </cell>
          <cell r="I2648" t="str">
            <v>OT</v>
          </cell>
          <cell r="J2648">
            <v>21571.67</v>
          </cell>
          <cell r="K2648">
            <v>2181.59</v>
          </cell>
        </row>
        <row r="2649">
          <cell r="A2649" t="str">
            <v>O&amp;M</v>
          </cell>
          <cell r="B2649" t="str">
            <v>Weafer Jr,Robert J</v>
          </cell>
          <cell r="C2649">
            <v>23005</v>
          </cell>
          <cell r="D2649" t="str">
            <v>23005</v>
          </cell>
          <cell r="E2649" t="str">
            <v>4B - Taxes</v>
          </cell>
          <cell r="F2649" t="str">
            <v>CFO</v>
          </cell>
          <cell r="G2649" t="str">
            <v>Taxes</v>
          </cell>
          <cell r="H2649" t="str">
            <v>120</v>
          </cell>
          <cell r="I2649" t="str">
            <v>TT</v>
          </cell>
          <cell r="K2649">
            <v>208.78</v>
          </cell>
        </row>
        <row r="2650">
          <cell r="A2650" t="str">
            <v>O&amp;M</v>
          </cell>
          <cell r="B2650" t="str">
            <v>Lembo, Philip J</v>
          </cell>
          <cell r="C2650">
            <v>23010</v>
          </cell>
          <cell r="D2650" t="str">
            <v>23010</v>
          </cell>
          <cell r="E2650" t="str">
            <v>4C - Corporate Finance</v>
          </cell>
          <cell r="F2650" t="str">
            <v>CFO</v>
          </cell>
          <cell r="G2650" t="str">
            <v>Corporate Finance</v>
          </cell>
          <cell r="H2650" t="str">
            <v>120</v>
          </cell>
          <cell r="I2650" t="str">
            <v>BT</v>
          </cell>
          <cell r="J2650">
            <v>141724.94</v>
          </cell>
          <cell r="K2650">
            <v>66269.72</v>
          </cell>
          <cell r="L2650">
            <v>25583.279999999999</v>
          </cell>
          <cell r="M2650">
            <v>5354.3</v>
          </cell>
        </row>
        <row r="2651">
          <cell r="A2651" t="str">
            <v>O&amp;M</v>
          </cell>
          <cell r="B2651" t="str">
            <v>Lembo, Philip J</v>
          </cell>
          <cell r="C2651">
            <v>23010</v>
          </cell>
          <cell r="D2651" t="str">
            <v>23010</v>
          </cell>
          <cell r="E2651" t="str">
            <v>4C - Corporate Finance</v>
          </cell>
          <cell r="F2651" t="str">
            <v>CFO</v>
          </cell>
          <cell r="G2651" t="str">
            <v>Corporate Finance</v>
          </cell>
          <cell r="H2651" t="str">
            <v>120</v>
          </cell>
          <cell r="I2651" t="str">
            <v>IT</v>
          </cell>
          <cell r="J2651">
            <v>579259.18999999994</v>
          </cell>
          <cell r="K2651">
            <v>238177.28</v>
          </cell>
          <cell r="L2651">
            <v>32645.55</v>
          </cell>
          <cell r="M2651">
            <v>-189608.42</v>
          </cell>
        </row>
        <row r="2652">
          <cell r="A2652" t="str">
            <v>O&amp;M</v>
          </cell>
          <cell r="B2652" t="str">
            <v>Lembo, Philip J</v>
          </cell>
          <cell r="C2652">
            <v>23010</v>
          </cell>
          <cell r="D2652" t="str">
            <v>23010</v>
          </cell>
          <cell r="E2652" t="str">
            <v>4C - Corporate Finance</v>
          </cell>
          <cell r="F2652" t="str">
            <v>CFO</v>
          </cell>
          <cell r="G2652" t="str">
            <v>Corporate Finance</v>
          </cell>
          <cell r="H2652" t="str">
            <v>120</v>
          </cell>
          <cell r="I2652" t="str">
            <v>LT</v>
          </cell>
          <cell r="J2652">
            <v>447220.21</v>
          </cell>
          <cell r="K2652">
            <v>212700.67</v>
          </cell>
          <cell r="L2652">
            <v>78466</v>
          </cell>
          <cell r="M2652">
            <v>379657.72</v>
          </cell>
        </row>
        <row r="2653">
          <cell r="A2653" t="str">
            <v>O&amp;M</v>
          </cell>
          <cell r="B2653" t="str">
            <v>Lembo, Philip J</v>
          </cell>
          <cell r="C2653">
            <v>23010</v>
          </cell>
          <cell r="D2653" t="str">
            <v>23010</v>
          </cell>
          <cell r="E2653" t="str">
            <v>4C - Corporate Finance</v>
          </cell>
          <cell r="F2653" t="str">
            <v>CFO</v>
          </cell>
          <cell r="G2653" t="str">
            <v>Corporate Finance</v>
          </cell>
          <cell r="H2653" t="str">
            <v>120</v>
          </cell>
          <cell r="I2653" t="str">
            <v>MT</v>
          </cell>
          <cell r="J2653">
            <v>344.82</v>
          </cell>
          <cell r="K2653">
            <v>510.01</v>
          </cell>
          <cell r="M2653">
            <v>-286874.44</v>
          </cell>
        </row>
        <row r="2654">
          <cell r="A2654" t="str">
            <v>O&amp;M</v>
          </cell>
          <cell r="B2654" t="str">
            <v>Lembo, Philip J</v>
          </cell>
          <cell r="C2654">
            <v>23010</v>
          </cell>
          <cell r="D2654" t="str">
            <v>23010</v>
          </cell>
          <cell r="E2654" t="str">
            <v>4C - Corporate Finance</v>
          </cell>
          <cell r="F2654" t="str">
            <v>CFO</v>
          </cell>
          <cell r="G2654" t="str">
            <v>Corporate Finance</v>
          </cell>
          <cell r="H2654" t="str">
            <v>120</v>
          </cell>
          <cell r="I2654" t="str">
            <v>OT</v>
          </cell>
          <cell r="J2654">
            <v>22202.75</v>
          </cell>
          <cell r="K2654">
            <v>21154.98</v>
          </cell>
          <cell r="L2654">
            <v>-69855.81</v>
          </cell>
        </row>
        <row r="2655">
          <cell r="A2655" t="str">
            <v>O&amp;M</v>
          </cell>
          <cell r="B2655" t="str">
            <v>Lembo, Philip J</v>
          </cell>
          <cell r="C2655">
            <v>23010</v>
          </cell>
          <cell r="D2655" t="str">
            <v>23010</v>
          </cell>
          <cell r="E2655" t="str">
            <v>4C - Corporate Finance</v>
          </cell>
          <cell r="F2655" t="str">
            <v>CFO</v>
          </cell>
          <cell r="G2655" t="str">
            <v>Corporate Finance</v>
          </cell>
          <cell r="H2655" t="str">
            <v>120</v>
          </cell>
          <cell r="I2655" t="str">
            <v>TT</v>
          </cell>
          <cell r="J2655">
            <v>40260.22</v>
          </cell>
          <cell r="K2655">
            <v>9339.19</v>
          </cell>
        </row>
        <row r="2656">
          <cell r="A2656" t="str">
            <v>O&amp;M</v>
          </cell>
          <cell r="B2656" t="str">
            <v>Weafer Jr,Robert J</v>
          </cell>
          <cell r="C2656">
            <v>23015</v>
          </cell>
          <cell r="D2656" t="str">
            <v>23015</v>
          </cell>
          <cell r="E2656" t="str">
            <v>4T - Payroll</v>
          </cell>
          <cell r="F2656" t="str">
            <v>CFO</v>
          </cell>
          <cell r="G2656" t="str">
            <v>Payroll</v>
          </cell>
          <cell r="H2656" t="str">
            <v>120</v>
          </cell>
          <cell r="I2656" t="str">
            <v>BT</v>
          </cell>
          <cell r="J2656">
            <v>84270.11</v>
          </cell>
          <cell r="K2656">
            <v>6483.66</v>
          </cell>
          <cell r="L2656">
            <v>3809.85</v>
          </cell>
          <cell r="M2656">
            <v>-16410.61</v>
          </cell>
        </row>
        <row r="2657">
          <cell r="A2657" t="str">
            <v>O&amp;M</v>
          </cell>
          <cell r="B2657" t="str">
            <v>Weafer Jr,Robert J</v>
          </cell>
          <cell r="C2657">
            <v>23015</v>
          </cell>
          <cell r="D2657" t="str">
            <v>23015</v>
          </cell>
          <cell r="E2657" t="str">
            <v>4T - Payroll</v>
          </cell>
          <cell r="F2657" t="str">
            <v>CFO</v>
          </cell>
          <cell r="G2657" t="str">
            <v>Payroll</v>
          </cell>
          <cell r="H2657" t="str">
            <v>120</v>
          </cell>
          <cell r="I2657" t="str">
            <v>IT</v>
          </cell>
          <cell r="J2657">
            <v>88946.880000000005</v>
          </cell>
          <cell r="K2657">
            <v>194063.93</v>
          </cell>
          <cell r="L2657">
            <v>9761.75</v>
          </cell>
        </row>
        <row r="2658">
          <cell r="A2658" t="str">
            <v>O&amp;M</v>
          </cell>
          <cell r="B2658" t="str">
            <v>Weafer Jr,Robert J</v>
          </cell>
          <cell r="C2658">
            <v>23015</v>
          </cell>
          <cell r="D2658" t="str">
            <v>23015</v>
          </cell>
          <cell r="E2658" t="str">
            <v>4T - Payroll</v>
          </cell>
          <cell r="F2658" t="str">
            <v>CFO</v>
          </cell>
          <cell r="G2658" t="str">
            <v>Payroll</v>
          </cell>
          <cell r="H2658" t="str">
            <v>120</v>
          </cell>
          <cell r="I2658" t="str">
            <v>LT</v>
          </cell>
          <cell r="J2658">
            <v>277015.55</v>
          </cell>
          <cell r="K2658">
            <v>19734.54</v>
          </cell>
          <cell r="L2658">
            <v>10687.68</v>
          </cell>
          <cell r="M2658">
            <v>1016976.17</v>
          </cell>
        </row>
        <row r="2659">
          <cell r="A2659" t="str">
            <v>O&amp;M</v>
          </cell>
          <cell r="B2659" t="str">
            <v>Weafer Jr,Robert J</v>
          </cell>
          <cell r="C2659">
            <v>23015</v>
          </cell>
          <cell r="D2659" t="str">
            <v>23015</v>
          </cell>
          <cell r="E2659" t="str">
            <v>4T - Payroll</v>
          </cell>
          <cell r="F2659" t="str">
            <v>CFO</v>
          </cell>
          <cell r="G2659" t="str">
            <v>Payroll</v>
          </cell>
          <cell r="H2659" t="str">
            <v>120</v>
          </cell>
          <cell r="I2659" t="str">
            <v>MT</v>
          </cell>
          <cell r="J2659">
            <v>3954.71</v>
          </cell>
          <cell r="K2659">
            <v>11697.48</v>
          </cell>
          <cell r="L2659">
            <v>3752.1</v>
          </cell>
          <cell r="M2659">
            <v>45200.67</v>
          </cell>
        </row>
        <row r="2660">
          <cell r="A2660" t="str">
            <v>O&amp;M</v>
          </cell>
          <cell r="B2660" t="str">
            <v>Weafer Jr,Robert J</v>
          </cell>
          <cell r="C2660">
            <v>23015</v>
          </cell>
          <cell r="D2660" t="str">
            <v>23015</v>
          </cell>
          <cell r="E2660" t="str">
            <v>4T - Payroll</v>
          </cell>
          <cell r="F2660" t="str">
            <v>CFO</v>
          </cell>
          <cell r="G2660" t="str">
            <v>Payroll</v>
          </cell>
          <cell r="H2660" t="str">
            <v>120</v>
          </cell>
          <cell r="I2660" t="str">
            <v>OT</v>
          </cell>
          <cell r="J2660">
            <v>16630.669999999998</v>
          </cell>
          <cell r="K2660">
            <v>3592.47</v>
          </cell>
          <cell r="M2660">
            <v>1469.28</v>
          </cell>
        </row>
        <row r="2661">
          <cell r="A2661" t="str">
            <v>O&amp;M</v>
          </cell>
          <cell r="B2661" t="str">
            <v>Weafer Jr,Robert J</v>
          </cell>
          <cell r="C2661">
            <v>23015</v>
          </cell>
          <cell r="D2661" t="str">
            <v>23015</v>
          </cell>
          <cell r="E2661" t="str">
            <v>4T - Payroll</v>
          </cell>
          <cell r="F2661" t="str">
            <v>CFO</v>
          </cell>
          <cell r="G2661" t="str">
            <v>Payroll</v>
          </cell>
          <cell r="H2661" t="str">
            <v>120</v>
          </cell>
          <cell r="I2661" t="str">
            <v>TT</v>
          </cell>
          <cell r="J2661">
            <v>20591.349999999999</v>
          </cell>
          <cell r="K2661">
            <v>11943.41</v>
          </cell>
          <cell r="L2661">
            <v>0</v>
          </cell>
        </row>
        <row r="2662">
          <cell r="A2662" t="str">
            <v>O&amp;M</v>
          </cell>
          <cell r="B2662" t="str">
            <v>Weafer Jr,Robert J</v>
          </cell>
          <cell r="C2662">
            <v>23020</v>
          </cell>
          <cell r="D2662" t="str">
            <v>23020</v>
          </cell>
          <cell r="E2662" t="str">
            <v>4D - Financial Systems</v>
          </cell>
          <cell r="F2662" t="str">
            <v>CFO</v>
          </cell>
          <cell r="G2662" t="str">
            <v>Financial Systems</v>
          </cell>
          <cell r="H2662" t="str">
            <v>120</v>
          </cell>
          <cell r="I2662" t="str">
            <v>BT</v>
          </cell>
          <cell r="J2662">
            <v>35014.75</v>
          </cell>
          <cell r="K2662">
            <v>595.54999999999995</v>
          </cell>
          <cell r="M2662">
            <v>300000</v>
          </cell>
        </row>
        <row r="2663">
          <cell r="A2663" t="str">
            <v>O&amp;M</v>
          </cell>
          <cell r="B2663" t="str">
            <v>Weafer Jr,Robert J</v>
          </cell>
          <cell r="C2663">
            <v>23020</v>
          </cell>
          <cell r="D2663" t="str">
            <v>23020</v>
          </cell>
          <cell r="E2663" t="str">
            <v>4D - Financial Systems</v>
          </cell>
          <cell r="F2663" t="str">
            <v>CFO</v>
          </cell>
          <cell r="G2663" t="str">
            <v>Financial Systems</v>
          </cell>
          <cell r="H2663" t="str">
            <v>120</v>
          </cell>
          <cell r="I2663" t="str">
            <v>IT</v>
          </cell>
          <cell r="J2663">
            <v>5168.8599999999997</v>
          </cell>
          <cell r="K2663">
            <v>435.62</v>
          </cell>
          <cell r="M2663">
            <v>4274.49</v>
          </cell>
        </row>
        <row r="2664">
          <cell r="A2664" t="str">
            <v>O&amp;M</v>
          </cell>
          <cell r="B2664" t="str">
            <v>Weafer Jr,Robert J</v>
          </cell>
          <cell r="C2664">
            <v>23020</v>
          </cell>
          <cell r="D2664" t="str">
            <v>23020</v>
          </cell>
          <cell r="E2664" t="str">
            <v>4D - Financial Systems</v>
          </cell>
          <cell r="F2664" t="str">
            <v>CFO</v>
          </cell>
          <cell r="G2664" t="str">
            <v>Financial Systems</v>
          </cell>
          <cell r="H2664" t="str">
            <v>120</v>
          </cell>
          <cell r="I2664" t="str">
            <v>LT</v>
          </cell>
          <cell r="J2664">
            <v>110835.96</v>
          </cell>
          <cell r="K2664">
            <v>3363.36</v>
          </cell>
          <cell r="M2664">
            <v>591866.98</v>
          </cell>
        </row>
        <row r="2665">
          <cell r="A2665" t="str">
            <v>O&amp;M</v>
          </cell>
          <cell r="B2665" t="str">
            <v>Weafer Jr,Robert J</v>
          </cell>
          <cell r="C2665">
            <v>23020</v>
          </cell>
          <cell r="D2665" t="str">
            <v>23020</v>
          </cell>
          <cell r="E2665" t="str">
            <v>4D - Financial Systems</v>
          </cell>
          <cell r="F2665" t="str">
            <v>CFO</v>
          </cell>
          <cell r="G2665" t="str">
            <v>Financial Systems</v>
          </cell>
          <cell r="H2665" t="str">
            <v>120</v>
          </cell>
          <cell r="I2665" t="str">
            <v>OT</v>
          </cell>
          <cell r="J2665">
            <v>5318.64</v>
          </cell>
          <cell r="K2665">
            <v>542.51</v>
          </cell>
          <cell r="M2665">
            <v>49001.71</v>
          </cell>
        </row>
        <row r="2666">
          <cell r="A2666" t="str">
            <v>O&amp;M</v>
          </cell>
          <cell r="B2666" t="str">
            <v>Weafer Jr,Robert J</v>
          </cell>
          <cell r="C2666">
            <v>23020</v>
          </cell>
          <cell r="D2666" t="str">
            <v>23020</v>
          </cell>
          <cell r="E2666" t="str">
            <v>4D - Financial Systems</v>
          </cell>
          <cell r="F2666" t="str">
            <v>CFO</v>
          </cell>
          <cell r="G2666" t="str">
            <v>Financial Systems</v>
          </cell>
          <cell r="H2666" t="str">
            <v>120</v>
          </cell>
          <cell r="I2666" t="str">
            <v>TT</v>
          </cell>
          <cell r="J2666">
            <v>0</v>
          </cell>
        </row>
        <row r="2667">
          <cell r="A2667" t="str">
            <v>O&amp;M</v>
          </cell>
          <cell r="B2667" t="str">
            <v>Anastasia, Donald</v>
          </cell>
          <cell r="C2667">
            <v>23025</v>
          </cell>
          <cell r="D2667" t="str">
            <v>23025</v>
          </cell>
          <cell r="E2667" t="str">
            <v>L1 - OFFICE SERVICES DEPT</v>
          </cell>
          <cell r="F2667" t="str">
            <v>CFO</v>
          </cell>
          <cell r="G2667" t="str">
            <v>Old Records Mgmt</v>
          </cell>
          <cell r="H2667" t="str">
            <v>120</v>
          </cell>
          <cell r="I2667" t="str">
            <v>BT</v>
          </cell>
          <cell r="J2667">
            <v>27711.22</v>
          </cell>
          <cell r="K2667">
            <v>15788.91</v>
          </cell>
          <cell r="M2667">
            <v>2265.96</v>
          </cell>
        </row>
        <row r="2668">
          <cell r="A2668" t="str">
            <v>O&amp;M</v>
          </cell>
          <cell r="B2668" t="str">
            <v>Anastasia, Donald</v>
          </cell>
          <cell r="C2668">
            <v>23025</v>
          </cell>
          <cell r="D2668" t="str">
            <v>23025</v>
          </cell>
          <cell r="E2668" t="str">
            <v>L1 - OFFICE SERVICES DEPT</v>
          </cell>
          <cell r="F2668" t="str">
            <v>CFO</v>
          </cell>
          <cell r="G2668" t="str">
            <v>Old Records Mgmt</v>
          </cell>
          <cell r="H2668" t="str">
            <v>120</v>
          </cell>
          <cell r="I2668" t="str">
            <v>IT</v>
          </cell>
          <cell r="J2668">
            <v>40799.49</v>
          </cell>
          <cell r="K2668">
            <v>737.74</v>
          </cell>
        </row>
        <row r="2669">
          <cell r="A2669" t="str">
            <v>O&amp;M</v>
          </cell>
          <cell r="B2669" t="str">
            <v>Anastasia, Donald</v>
          </cell>
          <cell r="C2669">
            <v>23025</v>
          </cell>
          <cell r="D2669" t="str">
            <v>23025</v>
          </cell>
          <cell r="E2669" t="str">
            <v>Old Records Mgmt</v>
          </cell>
          <cell r="F2669" t="str">
            <v>CFO</v>
          </cell>
          <cell r="G2669" t="str">
            <v>Old Records Mgmt</v>
          </cell>
          <cell r="H2669" t="str">
            <v>120</v>
          </cell>
          <cell r="I2669" t="str">
            <v>IT</v>
          </cell>
          <cell r="L2669">
            <v>0</v>
          </cell>
        </row>
        <row r="2670">
          <cell r="A2670" t="str">
            <v>O&amp;M</v>
          </cell>
          <cell r="B2670" t="str">
            <v>Anastasia, Donald</v>
          </cell>
          <cell r="C2670">
            <v>23025</v>
          </cell>
          <cell r="D2670" t="str">
            <v>23025</v>
          </cell>
          <cell r="E2670" t="str">
            <v>L1 - OFFICE SERVICES DEPT</v>
          </cell>
          <cell r="F2670" t="str">
            <v>CFO</v>
          </cell>
          <cell r="G2670" t="str">
            <v>Old Records Mgmt</v>
          </cell>
          <cell r="H2670" t="str">
            <v>120</v>
          </cell>
          <cell r="I2670" t="str">
            <v>LT</v>
          </cell>
          <cell r="J2670">
            <v>110941.2</v>
          </cell>
          <cell r="K2670">
            <v>44523.41</v>
          </cell>
        </row>
        <row r="2671">
          <cell r="A2671" t="str">
            <v>O&amp;M</v>
          </cell>
          <cell r="B2671" t="str">
            <v>Anastasia, Donald</v>
          </cell>
          <cell r="C2671">
            <v>23025</v>
          </cell>
          <cell r="D2671" t="str">
            <v>23025</v>
          </cell>
          <cell r="E2671" t="str">
            <v>Old Records Mgmt</v>
          </cell>
          <cell r="F2671" t="str">
            <v>CFO</v>
          </cell>
          <cell r="G2671" t="str">
            <v>Old Records Mgmt</v>
          </cell>
          <cell r="H2671" t="str">
            <v>120</v>
          </cell>
          <cell r="I2671" t="str">
            <v>LT</v>
          </cell>
          <cell r="L2671">
            <v>173.6</v>
          </cell>
        </row>
        <row r="2672">
          <cell r="A2672" t="str">
            <v>O&amp;M</v>
          </cell>
          <cell r="B2672" t="str">
            <v>Anastasia, Donald</v>
          </cell>
          <cell r="C2672">
            <v>23025</v>
          </cell>
          <cell r="D2672" t="str">
            <v>23025</v>
          </cell>
          <cell r="E2672" t="str">
            <v>L1 - OFFICE SERVICES DEPT</v>
          </cell>
          <cell r="F2672" t="str">
            <v>CFO</v>
          </cell>
          <cell r="G2672" t="str">
            <v>Old Records Mgmt</v>
          </cell>
          <cell r="H2672" t="str">
            <v>120</v>
          </cell>
          <cell r="I2672" t="str">
            <v>OT</v>
          </cell>
          <cell r="J2672">
            <v>33097.57</v>
          </cell>
          <cell r="M2672">
            <v>1959.92</v>
          </cell>
        </row>
        <row r="2673">
          <cell r="A2673" t="str">
            <v>O&amp;M</v>
          </cell>
          <cell r="B2673" t="str">
            <v>Anastasia, Donald</v>
          </cell>
          <cell r="C2673">
            <v>23025</v>
          </cell>
          <cell r="D2673" t="str">
            <v>23025</v>
          </cell>
          <cell r="E2673" t="str">
            <v>L1 - OFFICE SERVICES DEPT</v>
          </cell>
          <cell r="F2673" t="str">
            <v>CFO</v>
          </cell>
          <cell r="G2673" t="str">
            <v>Old Records Mgmt</v>
          </cell>
          <cell r="H2673" t="str">
            <v>120</v>
          </cell>
          <cell r="I2673" t="str">
            <v>TT</v>
          </cell>
          <cell r="J2673">
            <v>8775.19</v>
          </cell>
          <cell r="K2673">
            <v>6081.7</v>
          </cell>
        </row>
        <row r="2674">
          <cell r="A2674" t="str">
            <v>O&amp;M</v>
          </cell>
          <cell r="B2674" t="str">
            <v>Anastasia, Donald</v>
          </cell>
          <cell r="C2674">
            <v>23025</v>
          </cell>
          <cell r="D2674" t="str">
            <v>23025</v>
          </cell>
          <cell r="E2674" t="str">
            <v>Old Records Mgmt</v>
          </cell>
          <cell r="F2674" t="str">
            <v>CFO</v>
          </cell>
          <cell r="G2674" t="str">
            <v>Old Records Mgmt</v>
          </cell>
          <cell r="H2674" t="str">
            <v>120</v>
          </cell>
          <cell r="I2674" t="str">
            <v>TT</v>
          </cell>
          <cell r="L2674">
            <v>-173.6</v>
          </cell>
          <cell r="M2674">
            <v>-191950.75</v>
          </cell>
        </row>
        <row r="2675">
          <cell r="A2675" t="str">
            <v>O&amp;M</v>
          </cell>
          <cell r="B2675" t="str">
            <v>Weafer Jr,Robert J</v>
          </cell>
          <cell r="C2675">
            <v>23030</v>
          </cell>
          <cell r="D2675" t="str">
            <v>23030</v>
          </cell>
          <cell r="E2675" t="str">
            <v>4W - ACCOUNTS PAYABLE</v>
          </cell>
          <cell r="F2675" t="str">
            <v>CFO</v>
          </cell>
          <cell r="G2675" t="str">
            <v>OLD Accounts Payable</v>
          </cell>
          <cell r="H2675" t="str">
            <v>120</v>
          </cell>
          <cell r="I2675" t="str">
            <v>BT</v>
          </cell>
          <cell r="J2675">
            <v>180.64</v>
          </cell>
          <cell r="K2675">
            <v>101.21</v>
          </cell>
          <cell r="M2675">
            <v>1</v>
          </cell>
        </row>
        <row r="2676">
          <cell r="A2676" t="str">
            <v>O&amp;M</v>
          </cell>
          <cell r="B2676" t="str">
            <v>Weafer Jr,Robert J</v>
          </cell>
          <cell r="C2676">
            <v>23030</v>
          </cell>
          <cell r="D2676" t="str">
            <v>23030</v>
          </cell>
          <cell r="E2676" t="str">
            <v>4W - ACCOUNTS PAYABLE</v>
          </cell>
          <cell r="F2676" t="str">
            <v>CFO</v>
          </cell>
          <cell r="G2676" t="str">
            <v>OLD Accounts Payable</v>
          </cell>
          <cell r="H2676" t="str">
            <v>120</v>
          </cell>
          <cell r="I2676" t="str">
            <v>IT</v>
          </cell>
          <cell r="J2676">
            <v>2160</v>
          </cell>
          <cell r="K2676">
            <v>5242.2</v>
          </cell>
        </row>
        <row r="2677">
          <cell r="A2677" t="str">
            <v>O&amp;M</v>
          </cell>
          <cell r="B2677" t="str">
            <v>Weafer Jr,Robert J</v>
          </cell>
          <cell r="C2677">
            <v>23030</v>
          </cell>
          <cell r="D2677" t="str">
            <v>23030</v>
          </cell>
          <cell r="E2677" t="str">
            <v>OLD Accounts Payable</v>
          </cell>
          <cell r="F2677" t="str">
            <v>CFO</v>
          </cell>
          <cell r="G2677" t="str">
            <v>OLD Accounts Payable</v>
          </cell>
          <cell r="H2677" t="str">
            <v>120</v>
          </cell>
          <cell r="I2677" t="str">
            <v>IT</v>
          </cell>
          <cell r="L2677">
            <v>2248.9</v>
          </cell>
        </row>
        <row r="2678">
          <cell r="A2678" t="str">
            <v>O&amp;M</v>
          </cell>
          <cell r="B2678" t="str">
            <v>Weafer Jr,Robert J</v>
          </cell>
          <cell r="C2678">
            <v>23030</v>
          </cell>
          <cell r="D2678" t="str">
            <v>23030</v>
          </cell>
          <cell r="E2678" t="str">
            <v>4W - ACCOUNTS PAYABLE</v>
          </cell>
          <cell r="F2678" t="str">
            <v>CFO</v>
          </cell>
          <cell r="G2678" t="str">
            <v>OLD Accounts Payable</v>
          </cell>
          <cell r="H2678" t="str">
            <v>120</v>
          </cell>
          <cell r="I2678" t="str">
            <v>LT</v>
          </cell>
          <cell r="J2678">
            <v>1622.96</v>
          </cell>
          <cell r="K2678">
            <v>6506.49</v>
          </cell>
        </row>
        <row r="2679">
          <cell r="A2679" t="str">
            <v>O&amp;M</v>
          </cell>
          <cell r="B2679" t="str">
            <v>Weafer Jr,Robert J</v>
          </cell>
          <cell r="C2679">
            <v>23030</v>
          </cell>
          <cell r="D2679" t="str">
            <v>23030</v>
          </cell>
          <cell r="E2679" t="str">
            <v>4W - ACCOUNTS PAYABLE</v>
          </cell>
          <cell r="F2679" t="str">
            <v>CFO</v>
          </cell>
          <cell r="G2679" t="str">
            <v>OLD Accounts Payable</v>
          </cell>
          <cell r="H2679" t="str">
            <v>120</v>
          </cell>
          <cell r="I2679" t="str">
            <v>MT</v>
          </cell>
          <cell r="J2679">
            <v>511.54</v>
          </cell>
          <cell r="K2679">
            <v>3273.06</v>
          </cell>
          <cell r="M2679">
            <v>4466.99</v>
          </cell>
        </row>
        <row r="2680">
          <cell r="A2680" t="str">
            <v>O&amp;M</v>
          </cell>
          <cell r="B2680" t="str">
            <v>Weafer Jr,Robert J</v>
          </cell>
          <cell r="C2680">
            <v>23030</v>
          </cell>
          <cell r="D2680" t="str">
            <v>23030</v>
          </cell>
          <cell r="E2680" t="str">
            <v>OLD Accounts Payable</v>
          </cell>
          <cell r="F2680" t="str">
            <v>CFO</v>
          </cell>
          <cell r="G2680" t="str">
            <v>OLD Accounts Payable</v>
          </cell>
          <cell r="H2680" t="str">
            <v>120</v>
          </cell>
          <cell r="I2680" t="str">
            <v>MT</v>
          </cell>
          <cell r="L2680">
            <v>1046</v>
          </cell>
        </row>
        <row r="2681">
          <cell r="A2681" t="str">
            <v>O&amp;M</v>
          </cell>
          <cell r="B2681" t="str">
            <v>Weafer Jr,Robert J</v>
          </cell>
          <cell r="C2681">
            <v>23030</v>
          </cell>
          <cell r="D2681" t="str">
            <v>23030</v>
          </cell>
          <cell r="E2681" t="str">
            <v>4W - ACCOUNTS PAYABLE</v>
          </cell>
          <cell r="F2681" t="str">
            <v>CFO</v>
          </cell>
          <cell r="G2681" t="str">
            <v>OLD Accounts Payable</v>
          </cell>
          <cell r="H2681" t="str">
            <v>120</v>
          </cell>
          <cell r="I2681" t="str">
            <v>OT</v>
          </cell>
          <cell r="K2681">
            <v>19023.23</v>
          </cell>
          <cell r="M2681">
            <v>10365.09</v>
          </cell>
        </row>
        <row r="2682">
          <cell r="A2682" t="str">
            <v>O&amp;M</v>
          </cell>
          <cell r="B2682" t="str">
            <v>Weafer Jr,Robert J</v>
          </cell>
          <cell r="C2682">
            <v>23030</v>
          </cell>
          <cell r="D2682" t="str">
            <v>23030</v>
          </cell>
          <cell r="E2682" t="str">
            <v>4W - ACCOUNTS PAYABLE</v>
          </cell>
          <cell r="F2682" t="str">
            <v>CFO</v>
          </cell>
          <cell r="G2682" t="str">
            <v>OLD Accounts Payable</v>
          </cell>
          <cell r="H2682" t="str">
            <v>120</v>
          </cell>
          <cell r="I2682" t="str">
            <v>TT</v>
          </cell>
          <cell r="J2682">
            <v>0</v>
          </cell>
          <cell r="K2682">
            <v>209.84</v>
          </cell>
        </row>
        <row r="2683">
          <cell r="A2683" t="str">
            <v>O&amp;M</v>
          </cell>
          <cell r="B2683" t="str">
            <v>Weafer Jr,Robert J</v>
          </cell>
          <cell r="C2683">
            <v>23035</v>
          </cell>
          <cell r="D2683" t="str">
            <v>23035</v>
          </cell>
          <cell r="E2683" t="str">
            <v>L2 - Accounting</v>
          </cell>
          <cell r="F2683" t="str">
            <v>CFO</v>
          </cell>
          <cell r="G2683" t="str">
            <v>Accounting</v>
          </cell>
          <cell r="H2683" t="str">
            <v>120</v>
          </cell>
          <cell r="I2683" t="str">
            <v>BT</v>
          </cell>
          <cell r="J2683">
            <v>222722.16</v>
          </cell>
          <cell r="K2683">
            <v>23880.959999999999</v>
          </cell>
          <cell r="M2683">
            <v>383680.15</v>
          </cell>
        </row>
        <row r="2684">
          <cell r="A2684" t="str">
            <v>O&amp;M</v>
          </cell>
          <cell r="B2684" t="str">
            <v>Weafer Jr,Robert J</v>
          </cell>
          <cell r="C2684">
            <v>23035</v>
          </cell>
          <cell r="D2684" t="str">
            <v>23035</v>
          </cell>
          <cell r="E2684" t="str">
            <v>L2 - Accounting</v>
          </cell>
          <cell r="F2684" t="str">
            <v>CFO</v>
          </cell>
          <cell r="G2684" t="str">
            <v>Accounting</v>
          </cell>
          <cell r="H2684" t="str">
            <v>120</v>
          </cell>
          <cell r="I2684" t="str">
            <v>IT</v>
          </cell>
          <cell r="J2684">
            <v>303462.38</v>
          </cell>
          <cell r="K2684">
            <v>39025.47</v>
          </cell>
          <cell r="L2684">
            <v>655.81</v>
          </cell>
          <cell r="M2684">
            <v>7780</v>
          </cell>
        </row>
        <row r="2685">
          <cell r="A2685" t="str">
            <v>O&amp;M</v>
          </cell>
          <cell r="B2685" t="str">
            <v>Weafer Jr,Robert J</v>
          </cell>
          <cell r="C2685">
            <v>23035</v>
          </cell>
          <cell r="D2685" t="str">
            <v>23035</v>
          </cell>
          <cell r="E2685" t="str">
            <v>L2 - Accounting</v>
          </cell>
          <cell r="F2685" t="str">
            <v>CFO</v>
          </cell>
          <cell r="G2685" t="str">
            <v>Accounting</v>
          </cell>
          <cell r="H2685" t="str">
            <v>120</v>
          </cell>
          <cell r="I2685" t="str">
            <v>LT</v>
          </cell>
          <cell r="J2685">
            <v>645551.6</v>
          </cell>
          <cell r="K2685">
            <v>49000.79</v>
          </cell>
        </row>
        <row r="2686">
          <cell r="A2686" t="str">
            <v>O&amp;M</v>
          </cell>
          <cell r="B2686" t="str">
            <v>Weafer Jr,Robert J</v>
          </cell>
          <cell r="C2686">
            <v>23035</v>
          </cell>
          <cell r="D2686" t="str">
            <v>23035</v>
          </cell>
          <cell r="E2686" t="str">
            <v>L2 - Accounting</v>
          </cell>
          <cell r="F2686" t="str">
            <v>CFO</v>
          </cell>
          <cell r="G2686" t="str">
            <v>Accounting</v>
          </cell>
          <cell r="H2686" t="str">
            <v>120</v>
          </cell>
          <cell r="I2686" t="str">
            <v>MT</v>
          </cell>
          <cell r="K2686">
            <v>12.25</v>
          </cell>
        </row>
        <row r="2687">
          <cell r="A2687" t="str">
            <v>O&amp;M</v>
          </cell>
          <cell r="B2687" t="str">
            <v>Weafer Jr,Robert J</v>
          </cell>
          <cell r="C2687">
            <v>23035</v>
          </cell>
          <cell r="D2687" t="str">
            <v>23035</v>
          </cell>
          <cell r="E2687" t="str">
            <v>L2 - Accounting</v>
          </cell>
          <cell r="F2687" t="str">
            <v>CFO</v>
          </cell>
          <cell r="G2687" t="str">
            <v>Accounting</v>
          </cell>
          <cell r="H2687" t="str">
            <v>120</v>
          </cell>
          <cell r="I2687" t="str">
            <v>OT</v>
          </cell>
          <cell r="J2687">
            <v>3564.15</v>
          </cell>
          <cell r="K2687">
            <v>38739.040000000001</v>
          </cell>
          <cell r="L2687">
            <v>16612.509999999998</v>
          </cell>
          <cell r="M2687">
            <v>111989.94</v>
          </cell>
        </row>
        <row r="2688">
          <cell r="A2688" t="str">
            <v>O&amp;M</v>
          </cell>
          <cell r="B2688" t="str">
            <v>Weafer Jr,Robert J</v>
          </cell>
          <cell r="C2688">
            <v>23035</v>
          </cell>
          <cell r="D2688" t="str">
            <v>23035</v>
          </cell>
          <cell r="E2688" t="str">
            <v>L2 - Accounting</v>
          </cell>
          <cell r="F2688" t="str">
            <v>CFO</v>
          </cell>
          <cell r="G2688" t="str">
            <v>Accounting</v>
          </cell>
          <cell r="H2688" t="str">
            <v>120</v>
          </cell>
          <cell r="I2688" t="str">
            <v>TT</v>
          </cell>
          <cell r="J2688">
            <v>4417.82</v>
          </cell>
          <cell r="K2688">
            <v>6592.72</v>
          </cell>
        </row>
        <row r="2689">
          <cell r="A2689" t="str">
            <v>O&amp;M</v>
          </cell>
          <cell r="B2689" t="str">
            <v>Weafer Jr,Robert J</v>
          </cell>
          <cell r="C2689">
            <v>23040</v>
          </cell>
          <cell r="D2689" t="str">
            <v>23040</v>
          </cell>
          <cell r="E2689" t="str">
            <v>4S - Accounting &amp; Analysis</v>
          </cell>
          <cell r="F2689" t="str">
            <v>CFO</v>
          </cell>
          <cell r="G2689" t="str">
            <v>Accounting &amp; Analysis</v>
          </cell>
          <cell r="H2689" t="str">
            <v>120</v>
          </cell>
          <cell r="I2689" t="str">
            <v>BT</v>
          </cell>
          <cell r="L2689">
            <v>8292.6</v>
          </cell>
          <cell r="M2689">
            <v>57.3</v>
          </cell>
        </row>
        <row r="2690">
          <cell r="A2690" t="str">
            <v>O&amp;M</v>
          </cell>
          <cell r="B2690" t="str">
            <v>Weafer Jr,Robert J</v>
          </cell>
          <cell r="C2690">
            <v>23040</v>
          </cell>
          <cell r="D2690" t="str">
            <v>23040</v>
          </cell>
          <cell r="E2690" t="str">
            <v>4S - ACCOUNTING AND ANALYSIS</v>
          </cell>
          <cell r="F2690" t="str">
            <v>CFO</v>
          </cell>
          <cell r="G2690" t="str">
            <v>Accounting &amp; Analysis</v>
          </cell>
          <cell r="H2690" t="str">
            <v>120</v>
          </cell>
          <cell r="I2690" t="str">
            <v>BT</v>
          </cell>
          <cell r="J2690">
            <v>28698.53</v>
          </cell>
          <cell r="K2690">
            <v>2686.28</v>
          </cell>
          <cell r="M2690">
            <v>25199235.789999999</v>
          </cell>
        </row>
        <row r="2691">
          <cell r="A2691" t="str">
            <v>O&amp;M</v>
          </cell>
          <cell r="B2691" t="str">
            <v>Weafer Jr,Robert J</v>
          </cell>
          <cell r="C2691">
            <v>23040</v>
          </cell>
          <cell r="D2691" t="str">
            <v>23040</v>
          </cell>
          <cell r="E2691" t="str">
            <v>4S - ACCOUNTING AND ANALYSIS</v>
          </cell>
          <cell r="F2691" t="str">
            <v>CFO</v>
          </cell>
          <cell r="G2691" t="str">
            <v>Accounting &amp; Analysis</v>
          </cell>
          <cell r="H2691" t="str">
            <v>120</v>
          </cell>
          <cell r="I2691" t="str">
            <v>IT</v>
          </cell>
          <cell r="J2691">
            <v>5532.72</v>
          </cell>
          <cell r="K2691">
            <v>659.25</v>
          </cell>
        </row>
        <row r="2692">
          <cell r="A2692" t="str">
            <v>O&amp;M</v>
          </cell>
          <cell r="B2692" t="str">
            <v>Weafer Jr,Robert J</v>
          </cell>
          <cell r="C2692">
            <v>23040</v>
          </cell>
          <cell r="D2692" t="str">
            <v>23040</v>
          </cell>
          <cell r="E2692" t="str">
            <v>4S - Accounting &amp; Analysis</v>
          </cell>
          <cell r="F2692" t="str">
            <v>CFO</v>
          </cell>
          <cell r="G2692" t="str">
            <v>Accounting &amp; Analysis</v>
          </cell>
          <cell r="H2692" t="str">
            <v>120</v>
          </cell>
          <cell r="I2692" t="str">
            <v>LT</v>
          </cell>
          <cell r="L2692">
            <v>23158.43</v>
          </cell>
        </row>
        <row r="2693">
          <cell r="A2693" t="str">
            <v>O&amp;M</v>
          </cell>
          <cell r="B2693" t="str">
            <v>Weafer Jr,Robert J</v>
          </cell>
          <cell r="C2693">
            <v>23040</v>
          </cell>
          <cell r="D2693" t="str">
            <v>23040</v>
          </cell>
          <cell r="E2693" t="str">
            <v>4S - ACCOUNTING AND ANALYSIS</v>
          </cell>
          <cell r="F2693" t="str">
            <v>CFO</v>
          </cell>
          <cell r="G2693" t="str">
            <v>Accounting &amp; Analysis</v>
          </cell>
          <cell r="H2693" t="str">
            <v>120</v>
          </cell>
          <cell r="I2693" t="str">
            <v>LT</v>
          </cell>
          <cell r="J2693">
            <v>61038.12</v>
          </cell>
          <cell r="K2693">
            <v>1037.55</v>
          </cell>
        </row>
        <row r="2694">
          <cell r="A2694" t="str">
            <v>O&amp;M</v>
          </cell>
          <cell r="B2694" t="str">
            <v>Weafer Jr,Robert J</v>
          </cell>
          <cell r="C2694">
            <v>23040</v>
          </cell>
          <cell r="D2694" t="str">
            <v>23040</v>
          </cell>
          <cell r="E2694" t="str">
            <v>4S - ACCOUNTING AND ANALYSIS</v>
          </cell>
          <cell r="F2694" t="str">
            <v>CFO</v>
          </cell>
          <cell r="G2694" t="str">
            <v>Accounting &amp; Analysis</v>
          </cell>
          <cell r="H2694" t="str">
            <v>120</v>
          </cell>
          <cell r="I2694" t="str">
            <v>OT</v>
          </cell>
          <cell r="J2694">
            <v>2307.94</v>
          </cell>
          <cell r="M2694">
            <v>1166.03</v>
          </cell>
        </row>
        <row r="2695">
          <cell r="A2695" t="str">
            <v>O&amp;M</v>
          </cell>
          <cell r="B2695" t="str">
            <v>Weafer Jr,Robert J</v>
          </cell>
          <cell r="C2695">
            <v>23040</v>
          </cell>
          <cell r="D2695" t="str">
            <v>23040</v>
          </cell>
          <cell r="E2695" t="str">
            <v>4S - ACCOUNTING AND ANALYSIS</v>
          </cell>
          <cell r="F2695" t="str">
            <v>CFO</v>
          </cell>
          <cell r="G2695" t="str">
            <v>Accounting &amp; Analysis</v>
          </cell>
          <cell r="H2695" t="str">
            <v>120</v>
          </cell>
          <cell r="I2695" t="str">
            <v>TT</v>
          </cell>
          <cell r="J2695">
            <v>416.52</v>
          </cell>
          <cell r="K2695">
            <v>1354.84</v>
          </cell>
          <cell r="M2695">
            <v>24908.36</v>
          </cell>
        </row>
        <row r="2696">
          <cell r="A2696" t="str">
            <v>O&amp;M</v>
          </cell>
          <cell r="B2696" t="str">
            <v>Weafer Jr,Robert J</v>
          </cell>
          <cell r="C2696">
            <v>23045</v>
          </cell>
          <cell r="D2696" t="str">
            <v>23045</v>
          </cell>
          <cell r="E2696" t="str">
            <v>4Y - Financial Reporting</v>
          </cell>
          <cell r="F2696" t="str">
            <v>CFO</v>
          </cell>
          <cell r="G2696" t="str">
            <v>Financial Reporting</v>
          </cell>
          <cell r="H2696" t="str">
            <v>120</v>
          </cell>
          <cell r="I2696" t="str">
            <v>BT</v>
          </cell>
          <cell r="J2696">
            <v>47235.15</v>
          </cell>
          <cell r="K2696">
            <v>10540.74</v>
          </cell>
        </row>
        <row r="2697">
          <cell r="A2697" t="str">
            <v>O&amp;M</v>
          </cell>
          <cell r="B2697" t="str">
            <v>Weafer Jr,Robert J</v>
          </cell>
          <cell r="C2697">
            <v>23045</v>
          </cell>
          <cell r="D2697" t="str">
            <v>23045</v>
          </cell>
          <cell r="E2697" t="str">
            <v>4Y - Financial Reporting</v>
          </cell>
          <cell r="F2697" t="str">
            <v>CFO</v>
          </cell>
          <cell r="G2697" t="str">
            <v>Financial Reporting</v>
          </cell>
          <cell r="H2697" t="str">
            <v>120</v>
          </cell>
          <cell r="I2697" t="str">
            <v>IT</v>
          </cell>
          <cell r="J2697">
            <v>1155731.6299999999</v>
          </cell>
          <cell r="K2697">
            <v>499726.22</v>
          </cell>
          <cell r="L2697">
            <v>192115.1</v>
          </cell>
        </row>
        <row r="2698">
          <cell r="A2698" t="str">
            <v>O&amp;M</v>
          </cell>
          <cell r="B2698" t="str">
            <v>Weafer Jr,Robert J</v>
          </cell>
          <cell r="C2698">
            <v>23045</v>
          </cell>
          <cell r="D2698" t="str">
            <v>23045</v>
          </cell>
          <cell r="E2698" t="str">
            <v>4Y - Financial Reporting</v>
          </cell>
          <cell r="F2698" t="str">
            <v>CFO</v>
          </cell>
          <cell r="G2698" t="str">
            <v>Financial Reporting</v>
          </cell>
          <cell r="H2698" t="str">
            <v>120</v>
          </cell>
          <cell r="I2698" t="str">
            <v>LT</v>
          </cell>
          <cell r="J2698">
            <v>132853.87</v>
          </cell>
          <cell r="K2698">
            <v>37756.269999999997</v>
          </cell>
          <cell r="M2698">
            <v>1879431.59</v>
          </cell>
        </row>
        <row r="2699">
          <cell r="A2699" t="str">
            <v>O&amp;M</v>
          </cell>
          <cell r="B2699" t="str">
            <v>Weafer Jr,Robert J</v>
          </cell>
          <cell r="C2699">
            <v>23045</v>
          </cell>
          <cell r="D2699" t="str">
            <v>23045</v>
          </cell>
          <cell r="E2699" t="str">
            <v>4Y - Financial Reporting</v>
          </cell>
          <cell r="F2699" t="str">
            <v>CFO</v>
          </cell>
          <cell r="G2699" t="str">
            <v>Financial Reporting</v>
          </cell>
          <cell r="H2699" t="str">
            <v>120</v>
          </cell>
          <cell r="I2699" t="str">
            <v>OT</v>
          </cell>
          <cell r="J2699">
            <v>10935.37</v>
          </cell>
          <cell r="K2699">
            <v>986.19</v>
          </cell>
        </row>
        <row r="2700">
          <cell r="A2700" t="str">
            <v>O&amp;M</v>
          </cell>
          <cell r="B2700" t="str">
            <v>Weafer Jr,Robert J</v>
          </cell>
          <cell r="C2700">
            <v>23050</v>
          </cell>
          <cell r="D2700" t="str">
            <v>23050</v>
          </cell>
          <cell r="E2700" t="str">
            <v>L3 - Budgeting and Forecasting</v>
          </cell>
          <cell r="F2700" t="str">
            <v>CFO</v>
          </cell>
          <cell r="G2700" t="str">
            <v>Budgeting and Forecasting</v>
          </cell>
          <cell r="H2700" t="str">
            <v>120</v>
          </cell>
          <cell r="I2700" t="str">
            <v>BT</v>
          </cell>
          <cell r="J2700">
            <v>153804.39000000001</v>
          </cell>
          <cell r="K2700">
            <v>50501.37</v>
          </cell>
          <cell r="L2700">
            <v>1106.82</v>
          </cell>
        </row>
        <row r="2701">
          <cell r="A2701" t="str">
            <v>O&amp;M</v>
          </cell>
          <cell r="B2701" t="str">
            <v>Weafer Jr,Robert J</v>
          </cell>
          <cell r="C2701">
            <v>23050</v>
          </cell>
          <cell r="D2701" t="str">
            <v>23050</v>
          </cell>
          <cell r="E2701" t="str">
            <v>L3 - Budgeting and Forecasting</v>
          </cell>
          <cell r="F2701" t="str">
            <v>CFO</v>
          </cell>
          <cell r="G2701" t="str">
            <v>Budgeting and Forecasting</v>
          </cell>
          <cell r="H2701" t="str">
            <v>120</v>
          </cell>
          <cell r="I2701" t="str">
            <v>IT</v>
          </cell>
          <cell r="J2701">
            <v>29332.76</v>
          </cell>
          <cell r="K2701">
            <v>19940.53</v>
          </cell>
          <cell r="L2701">
            <v>0</v>
          </cell>
        </row>
        <row r="2702">
          <cell r="A2702" t="str">
            <v>O&amp;M</v>
          </cell>
          <cell r="B2702" t="str">
            <v>Weafer Jr,Robert J</v>
          </cell>
          <cell r="C2702">
            <v>23050</v>
          </cell>
          <cell r="D2702" t="str">
            <v>23050</v>
          </cell>
          <cell r="E2702" t="str">
            <v>L3 - Budgeting and Forecasting</v>
          </cell>
          <cell r="F2702" t="str">
            <v>CFO</v>
          </cell>
          <cell r="G2702" t="str">
            <v>Budgeting and Forecasting</v>
          </cell>
          <cell r="H2702" t="str">
            <v>120</v>
          </cell>
          <cell r="I2702" t="str">
            <v>LT</v>
          </cell>
          <cell r="J2702">
            <v>441470.49</v>
          </cell>
          <cell r="K2702">
            <v>144044.98000000001</v>
          </cell>
          <cell r="L2702">
            <v>3303</v>
          </cell>
          <cell r="M2702">
            <v>898848.06</v>
          </cell>
        </row>
        <row r="2703">
          <cell r="A2703" t="str">
            <v>O&amp;M</v>
          </cell>
          <cell r="B2703" t="str">
            <v>Weafer Jr,Robert J</v>
          </cell>
          <cell r="C2703">
            <v>23050</v>
          </cell>
          <cell r="D2703" t="str">
            <v>23050</v>
          </cell>
          <cell r="E2703" t="str">
            <v>L3 - Budgeting and Forecasting</v>
          </cell>
          <cell r="F2703" t="str">
            <v>CFO</v>
          </cell>
          <cell r="G2703" t="str">
            <v>Budgeting and Forecasting</v>
          </cell>
          <cell r="H2703" t="str">
            <v>120</v>
          </cell>
          <cell r="I2703" t="str">
            <v>OT</v>
          </cell>
          <cell r="J2703">
            <v>21718.880000000001</v>
          </cell>
          <cell r="K2703">
            <v>6515.16</v>
          </cell>
        </row>
        <row r="2704">
          <cell r="A2704" t="str">
            <v>O&amp;M</v>
          </cell>
          <cell r="B2704" t="str">
            <v>Weafer Jr,Robert J</v>
          </cell>
          <cell r="C2704">
            <v>23050</v>
          </cell>
          <cell r="D2704" t="str">
            <v>23050</v>
          </cell>
          <cell r="E2704" t="str">
            <v>L3 - Budgeting and Forecasting</v>
          </cell>
          <cell r="F2704" t="str">
            <v>CFO</v>
          </cell>
          <cell r="G2704" t="str">
            <v>Budgeting and Forecasting</v>
          </cell>
          <cell r="H2704" t="str">
            <v>120</v>
          </cell>
          <cell r="I2704" t="str">
            <v>TT</v>
          </cell>
          <cell r="J2704">
            <v>395.89</v>
          </cell>
          <cell r="K2704">
            <v>2732.98</v>
          </cell>
        </row>
        <row r="2705">
          <cell r="A2705" t="str">
            <v>O&amp;M</v>
          </cell>
          <cell r="B2705" t="str">
            <v>Weafer Jr,Robert J</v>
          </cell>
          <cell r="C2705">
            <v>23055</v>
          </cell>
          <cell r="D2705" t="str">
            <v>23055</v>
          </cell>
          <cell r="E2705" t="str">
            <v>Accounting and Analysis 2</v>
          </cell>
          <cell r="F2705" t="str">
            <v>CFO</v>
          </cell>
          <cell r="G2705" t="str">
            <v>Accounting and Analysis 2</v>
          </cell>
          <cell r="H2705" t="str">
            <v>120</v>
          </cell>
          <cell r="I2705" t="str">
            <v>BT</v>
          </cell>
          <cell r="J2705">
            <v>12967.33</v>
          </cell>
        </row>
        <row r="2706">
          <cell r="A2706" t="str">
            <v>O&amp;M</v>
          </cell>
          <cell r="B2706" t="str">
            <v>Weafer Jr,Robert J</v>
          </cell>
          <cell r="C2706">
            <v>23055</v>
          </cell>
          <cell r="D2706" t="str">
            <v>23055</v>
          </cell>
          <cell r="E2706" t="str">
            <v>Accounting and Analysis 2</v>
          </cell>
          <cell r="F2706" t="str">
            <v>CFO</v>
          </cell>
          <cell r="G2706" t="str">
            <v>Accounting and Analysis 2</v>
          </cell>
          <cell r="H2706" t="str">
            <v>120</v>
          </cell>
          <cell r="I2706" t="str">
            <v>IT</v>
          </cell>
          <cell r="J2706">
            <v>8850.65</v>
          </cell>
        </row>
        <row r="2707">
          <cell r="A2707" t="str">
            <v>O&amp;M</v>
          </cell>
          <cell r="B2707" t="str">
            <v>Weafer Jr,Robert J</v>
          </cell>
          <cell r="C2707">
            <v>23055</v>
          </cell>
          <cell r="D2707" t="str">
            <v>23055</v>
          </cell>
          <cell r="E2707" t="str">
            <v>Accounting and Analysis 2</v>
          </cell>
          <cell r="F2707" t="str">
            <v>CFO</v>
          </cell>
          <cell r="G2707" t="str">
            <v>Accounting and Analysis 2</v>
          </cell>
          <cell r="H2707" t="str">
            <v>120</v>
          </cell>
          <cell r="I2707" t="str">
            <v>LT</v>
          </cell>
          <cell r="J2707">
            <v>48130.3</v>
          </cell>
          <cell r="M2707">
            <v>2544151.09</v>
          </cell>
        </row>
        <row r="2708">
          <cell r="A2708" t="str">
            <v>O&amp;M</v>
          </cell>
          <cell r="B2708" t="str">
            <v>Weafer Jr,Robert J</v>
          </cell>
          <cell r="C2708">
            <v>23055</v>
          </cell>
          <cell r="D2708" t="str">
            <v>23055</v>
          </cell>
          <cell r="E2708" t="str">
            <v>Accounting and Analysis 2</v>
          </cell>
          <cell r="F2708" t="str">
            <v>CFO</v>
          </cell>
          <cell r="G2708" t="str">
            <v>Accounting and Analysis 2</v>
          </cell>
          <cell r="H2708" t="str">
            <v>120</v>
          </cell>
          <cell r="I2708" t="str">
            <v>MT</v>
          </cell>
          <cell r="J2708">
            <v>146.97</v>
          </cell>
        </row>
        <row r="2709">
          <cell r="A2709" t="str">
            <v>O&amp;M</v>
          </cell>
          <cell r="B2709" t="str">
            <v>Weafer Jr,Robert J</v>
          </cell>
          <cell r="C2709">
            <v>23055</v>
          </cell>
          <cell r="D2709" t="str">
            <v>23055</v>
          </cell>
          <cell r="E2709" t="str">
            <v>Accounting and Analysis 2</v>
          </cell>
          <cell r="F2709" t="str">
            <v>CFO</v>
          </cell>
          <cell r="G2709" t="str">
            <v>Accounting and Analysis 2</v>
          </cell>
          <cell r="H2709" t="str">
            <v>120</v>
          </cell>
          <cell r="I2709" t="str">
            <v>OT</v>
          </cell>
          <cell r="J2709">
            <v>334.68</v>
          </cell>
        </row>
        <row r="2710">
          <cell r="A2710" t="str">
            <v>O&amp;M</v>
          </cell>
          <cell r="B2710" t="str">
            <v>Weafer Jr,Robert J</v>
          </cell>
          <cell r="C2710">
            <v>23055</v>
          </cell>
          <cell r="D2710" t="str">
            <v>23055</v>
          </cell>
          <cell r="E2710" t="str">
            <v>Accounting and Analysis 2</v>
          </cell>
          <cell r="F2710" t="str">
            <v>CFO</v>
          </cell>
          <cell r="G2710" t="str">
            <v>Accounting and Analysis 2</v>
          </cell>
          <cell r="H2710" t="str">
            <v>120</v>
          </cell>
          <cell r="I2710" t="str">
            <v>TT</v>
          </cell>
          <cell r="J2710">
            <v>4209.1899999999996</v>
          </cell>
          <cell r="M2710">
            <v>35264.949999999997</v>
          </cell>
        </row>
        <row r="2711">
          <cell r="A2711" t="str">
            <v>O&amp;M</v>
          </cell>
          <cell r="B2711" t="str">
            <v>Weafer Jr,Robert J</v>
          </cell>
          <cell r="C2711">
            <v>23056</v>
          </cell>
          <cell r="D2711" t="str">
            <v>23056</v>
          </cell>
          <cell r="E2711" t="str">
            <v>Accounting and Analysis 3</v>
          </cell>
          <cell r="F2711" t="str">
            <v>CFO</v>
          </cell>
          <cell r="G2711" t="str">
            <v>Accounting and Analysis 3</v>
          </cell>
          <cell r="H2711" t="str">
            <v>120</v>
          </cell>
          <cell r="I2711" t="str">
            <v>IT</v>
          </cell>
          <cell r="L2711">
            <v>6.57</v>
          </cell>
          <cell r="M2711">
            <v>54581.31</v>
          </cell>
        </row>
        <row r="2712">
          <cell r="A2712" t="str">
            <v>O&amp;M</v>
          </cell>
          <cell r="C2712">
            <v>23060</v>
          </cell>
          <cell r="D2712" t="str">
            <v>23060</v>
          </cell>
          <cell r="E2712" t="str">
            <v>4V - CAPITAL INVESTMENT ACCOUNTING</v>
          </cell>
          <cell r="H2712" t="str">
            <v>120</v>
          </cell>
          <cell r="I2712" t="str">
            <v>BT</v>
          </cell>
          <cell r="J2712">
            <v>507.65</v>
          </cell>
          <cell r="K2712">
            <v>379.01</v>
          </cell>
        </row>
        <row r="2713">
          <cell r="A2713" t="str">
            <v>O&amp;M</v>
          </cell>
          <cell r="C2713">
            <v>23060</v>
          </cell>
          <cell r="D2713" t="str">
            <v>23060</v>
          </cell>
          <cell r="E2713" t="str">
            <v>4V - CAPITAL INVESTMENT ACCOUNTING</v>
          </cell>
          <cell r="H2713" t="str">
            <v>120</v>
          </cell>
          <cell r="I2713" t="str">
            <v>IT</v>
          </cell>
          <cell r="J2713">
            <v>3461.59</v>
          </cell>
          <cell r="K2713">
            <v>5388.04</v>
          </cell>
          <cell r="M2713">
            <v>27994.1</v>
          </cell>
        </row>
        <row r="2714">
          <cell r="A2714" t="str">
            <v>O&amp;M</v>
          </cell>
          <cell r="C2714">
            <v>23060</v>
          </cell>
          <cell r="D2714" t="str">
            <v>23060</v>
          </cell>
          <cell r="E2714" t="str">
            <v>4V - CAPITAL INVESTMENT ACCOUNTING</v>
          </cell>
          <cell r="H2714" t="str">
            <v>120</v>
          </cell>
          <cell r="I2714" t="str">
            <v>LT</v>
          </cell>
          <cell r="J2714">
            <v>2791.45</v>
          </cell>
          <cell r="K2714">
            <v>868.8</v>
          </cell>
          <cell r="M2714">
            <v>367530.13</v>
          </cell>
        </row>
        <row r="2715">
          <cell r="A2715" t="str">
            <v>O&amp;M</v>
          </cell>
          <cell r="C2715">
            <v>23060</v>
          </cell>
          <cell r="D2715" t="str">
            <v>23060</v>
          </cell>
          <cell r="E2715" t="str">
            <v>OLD Fixed Assets</v>
          </cell>
          <cell r="H2715" t="str">
            <v>120</v>
          </cell>
          <cell r="I2715" t="str">
            <v>LT</v>
          </cell>
          <cell r="L2715">
            <v>0</v>
          </cell>
          <cell r="M2715">
            <v>894585.24</v>
          </cell>
        </row>
        <row r="2716">
          <cell r="A2716" t="str">
            <v>O&amp;M</v>
          </cell>
          <cell r="C2716">
            <v>23060</v>
          </cell>
          <cell r="D2716" t="str">
            <v>23060</v>
          </cell>
          <cell r="E2716" t="str">
            <v>4V - CAPITAL INVESTMENT ACCOUNTING</v>
          </cell>
          <cell r="H2716" t="str">
            <v>120</v>
          </cell>
          <cell r="I2716" t="str">
            <v>OT</v>
          </cell>
          <cell r="J2716">
            <v>-144.66</v>
          </cell>
        </row>
        <row r="2717">
          <cell r="A2717" t="str">
            <v>O&amp;M</v>
          </cell>
          <cell r="C2717">
            <v>23060</v>
          </cell>
          <cell r="D2717" t="str">
            <v>23060</v>
          </cell>
          <cell r="E2717" t="str">
            <v>4V - CAPITAL INVESTMENT ACCOUNTING</v>
          </cell>
          <cell r="H2717" t="str">
            <v>120</v>
          </cell>
          <cell r="I2717" t="str">
            <v>TT</v>
          </cell>
          <cell r="J2717">
            <v>0.8</v>
          </cell>
          <cell r="K2717">
            <v>1387.13</v>
          </cell>
        </row>
        <row r="2718">
          <cell r="A2718" t="str">
            <v>O&amp;M</v>
          </cell>
          <cell r="C2718">
            <v>23060</v>
          </cell>
          <cell r="D2718" t="str">
            <v>23060</v>
          </cell>
          <cell r="E2718" t="str">
            <v>OLD Fixed Assets</v>
          </cell>
          <cell r="H2718" t="str">
            <v>120</v>
          </cell>
          <cell r="I2718" t="str">
            <v>TT</v>
          </cell>
          <cell r="L2718">
            <v>0</v>
          </cell>
        </row>
        <row r="2719">
          <cell r="A2719" t="str">
            <v>O&amp;M</v>
          </cell>
          <cell r="B2719" t="str">
            <v>Anastasia, Donald</v>
          </cell>
          <cell r="C2719">
            <v>23065</v>
          </cell>
          <cell r="D2719" t="str">
            <v>23065</v>
          </cell>
          <cell r="E2719" t="str">
            <v>L4 - Real Estate, Property Taxes and Investments</v>
          </cell>
          <cell r="F2719" t="str">
            <v>CFO</v>
          </cell>
          <cell r="G2719" t="str">
            <v>Real Estate, Property Taxes and Investments</v>
          </cell>
          <cell r="H2719" t="str">
            <v>120</v>
          </cell>
          <cell r="I2719" t="str">
            <v>BT</v>
          </cell>
          <cell r="J2719">
            <v>137885.76999999999</v>
          </cell>
          <cell r="K2719">
            <v>32931.43</v>
          </cell>
          <cell r="L2719">
            <v>4078.88</v>
          </cell>
        </row>
        <row r="2720">
          <cell r="A2720" t="str">
            <v>CAP</v>
          </cell>
          <cell r="B2720" t="str">
            <v>Anastasia, Donald</v>
          </cell>
          <cell r="C2720">
            <v>23065</v>
          </cell>
          <cell r="D2720" t="str">
            <v>23065</v>
          </cell>
          <cell r="E2720" t="str">
            <v>L4 - Real Estate, Property Taxes and Investments</v>
          </cell>
          <cell r="F2720" t="str">
            <v>CFO</v>
          </cell>
          <cell r="G2720" t="str">
            <v>Real Estate, Property Taxes and Investments</v>
          </cell>
          <cell r="H2720" t="str">
            <v>120</v>
          </cell>
          <cell r="I2720" t="str">
            <v>CI</v>
          </cell>
          <cell r="J2720">
            <v>505481.19</v>
          </cell>
          <cell r="K2720">
            <v>303692.77</v>
          </cell>
          <cell r="L2720">
            <v>18723641.510000002</v>
          </cell>
          <cell r="M2720">
            <v>154.13</v>
          </cell>
        </row>
        <row r="2721">
          <cell r="A2721" t="str">
            <v>CAP</v>
          </cell>
          <cell r="B2721" t="str">
            <v>Anastasia, Donald</v>
          </cell>
          <cell r="C2721">
            <v>23065</v>
          </cell>
          <cell r="D2721" t="str">
            <v>23065</v>
          </cell>
          <cell r="E2721" t="str">
            <v>L4 - Real Estate, Property Taxes and Investments</v>
          </cell>
          <cell r="F2721" t="str">
            <v>CFO</v>
          </cell>
          <cell r="G2721" t="str">
            <v>Real Estate, Property Taxes and Investments</v>
          </cell>
          <cell r="H2721" t="str">
            <v>120</v>
          </cell>
          <cell r="I2721" t="str">
            <v>CO</v>
          </cell>
          <cell r="K2721">
            <v>-2972740.18</v>
          </cell>
          <cell r="L2721">
            <v>-34259.82</v>
          </cell>
        </row>
        <row r="2722">
          <cell r="A2722" t="str">
            <v>O&amp;M</v>
          </cell>
          <cell r="B2722" t="str">
            <v>Anastasia, Donald</v>
          </cell>
          <cell r="C2722">
            <v>23065</v>
          </cell>
          <cell r="D2722" t="str">
            <v>23065</v>
          </cell>
          <cell r="E2722" t="str">
            <v>L4 - Real Estate, Property Taxes and Investments</v>
          </cell>
          <cell r="F2722" t="str">
            <v>CFO</v>
          </cell>
          <cell r="G2722" t="str">
            <v>Real Estate, Property Taxes and Investments</v>
          </cell>
          <cell r="H2722" t="str">
            <v>120</v>
          </cell>
          <cell r="I2722" t="str">
            <v>IT</v>
          </cell>
          <cell r="J2722">
            <v>7168425.3399999999</v>
          </cell>
          <cell r="K2722">
            <v>6805437.1299999999</v>
          </cell>
          <cell r="L2722">
            <v>860616.42</v>
          </cell>
          <cell r="M2722">
            <v>68493.820000000007</v>
          </cell>
        </row>
        <row r="2723">
          <cell r="A2723" t="str">
            <v>O&amp;M</v>
          </cell>
          <cell r="B2723" t="str">
            <v>Anastasia, Donald</v>
          </cell>
          <cell r="C2723">
            <v>23065</v>
          </cell>
          <cell r="D2723" t="str">
            <v>23065</v>
          </cell>
          <cell r="E2723" t="str">
            <v>L4 - Real Estate, Property Taxes and Investments</v>
          </cell>
          <cell r="F2723" t="str">
            <v>CFO</v>
          </cell>
          <cell r="G2723" t="str">
            <v>Real Estate, Property Taxes and Investments</v>
          </cell>
          <cell r="H2723" t="str">
            <v>120</v>
          </cell>
          <cell r="I2723" t="str">
            <v>LT</v>
          </cell>
          <cell r="J2723">
            <v>450142.6</v>
          </cell>
          <cell r="K2723">
            <v>104883.49</v>
          </cell>
          <cell r="L2723">
            <v>11488.25</v>
          </cell>
          <cell r="M2723">
            <v>641622.12</v>
          </cell>
        </row>
        <row r="2724">
          <cell r="A2724" t="str">
            <v>O&amp;M</v>
          </cell>
          <cell r="B2724" t="str">
            <v>Anastasia, Donald</v>
          </cell>
          <cell r="C2724">
            <v>23065</v>
          </cell>
          <cell r="D2724" t="str">
            <v>23065</v>
          </cell>
          <cell r="E2724" t="str">
            <v>L4 - Real Estate, Property Taxes and Investments</v>
          </cell>
          <cell r="F2724" t="str">
            <v>CFO</v>
          </cell>
          <cell r="G2724" t="str">
            <v>Real Estate, Property Taxes and Investments</v>
          </cell>
          <cell r="H2724" t="str">
            <v>120</v>
          </cell>
          <cell r="I2724" t="str">
            <v>MT</v>
          </cell>
          <cell r="J2724">
            <v>46</v>
          </cell>
          <cell r="K2724">
            <v>139.71</v>
          </cell>
          <cell r="L2724">
            <v>192.53</v>
          </cell>
        </row>
        <row r="2725">
          <cell r="A2725" t="str">
            <v>O&amp;M</v>
          </cell>
          <cell r="B2725" t="str">
            <v>Anastasia, Donald</v>
          </cell>
          <cell r="C2725">
            <v>23065</v>
          </cell>
          <cell r="D2725" t="str">
            <v>23065</v>
          </cell>
          <cell r="E2725" t="str">
            <v>L4 - Real Estate, Property Taxes and Investments</v>
          </cell>
          <cell r="F2725" t="str">
            <v>CFO</v>
          </cell>
          <cell r="G2725" t="str">
            <v>Real Estate, Property Taxes and Investments</v>
          </cell>
          <cell r="H2725" t="str">
            <v>120</v>
          </cell>
          <cell r="I2725" t="str">
            <v>OT</v>
          </cell>
          <cell r="J2725">
            <v>692185.15</v>
          </cell>
          <cell r="K2725">
            <v>431914.84</v>
          </cell>
          <cell r="L2725">
            <v>2910997.75</v>
          </cell>
        </row>
        <row r="2726">
          <cell r="A2726" t="str">
            <v>O&amp;M</v>
          </cell>
          <cell r="B2726" t="str">
            <v>Anastasia, Donald</v>
          </cell>
          <cell r="C2726">
            <v>23065</v>
          </cell>
          <cell r="D2726" t="str">
            <v>23065</v>
          </cell>
          <cell r="E2726" t="str">
            <v>L4 - Real Estate, Property Taxes and Investments</v>
          </cell>
          <cell r="F2726" t="str">
            <v>CFO</v>
          </cell>
          <cell r="G2726" t="str">
            <v>Real Estate, Property Taxes and Investments</v>
          </cell>
          <cell r="H2726" t="str">
            <v>120</v>
          </cell>
          <cell r="I2726" t="str">
            <v>TT</v>
          </cell>
          <cell r="J2726">
            <v>40651.29</v>
          </cell>
        </row>
        <row r="2727">
          <cell r="A2727" t="str">
            <v>O&amp;M</v>
          </cell>
          <cell r="B2727" t="str">
            <v>Weafer Jr,Robert J</v>
          </cell>
          <cell r="C2727">
            <v>23085</v>
          </cell>
          <cell r="D2727" t="str">
            <v>23085</v>
          </cell>
          <cell r="E2727" t="str">
            <v>4Z - Unregulated Accounting</v>
          </cell>
          <cell r="F2727" t="str">
            <v>CFO</v>
          </cell>
          <cell r="G2727" t="str">
            <v>Unregulated Accounting</v>
          </cell>
          <cell r="H2727" t="str">
            <v>120</v>
          </cell>
          <cell r="I2727" t="str">
            <v>BT</v>
          </cell>
          <cell r="J2727">
            <v>25226.95</v>
          </cell>
          <cell r="K2727">
            <v>16745.63</v>
          </cell>
        </row>
        <row r="2728">
          <cell r="A2728" t="str">
            <v>O&amp;M</v>
          </cell>
          <cell r="B2728" t="str">
            <v>Weafer Jr,Robert J</v>
          </cell>
          <cell r="C2728">
            <v>23085</v>
          </cell>
          <cell r="D2728" t="str">
            <v>23085</v>
          </cell>
          <cell r="E2728" t="str">
            <v>4Z - Unregulated Accounting</v>
          </cell>
          <cell r="F2728" t="str">
            <v>CFO</v>
          </cell>
          <cell r="G2728" t="str">
            <v>Unregulated Accounting</v>
          </cell>
          <cell r="H2728" t="str">
            <v>120</v>
          </cell>
          <cell r="I2728" t="str">
            <v>IT</v>
          </cell>
          <cell r="J2728">
            <v>39402.11</v>
          </cell>
          <cell r="K2728">
            <v>468.9</v>
          </cell>
        </row>
        <row r="2729">
          <cell r="A2729" t="str">
            <v>O&amp;M</v>
          </cell>
          <cell r="B2729" t="str">
            <v>Weafer Jr,Robert J</v>
          </cell>
          <cell r="C2729">
            <v>23085</v>
          </cell>
          <cell r="D2729" t="str">
            <v>23085</v>
          </cell>
          <cell r="E2729" t="str">
            <v>4Z - Unregulated Accounting</v>
          </cell>
          <cell r="F2729" t="str">
            <v>CFO</v>
          </cell>
          <cell r="G2729" t="str">
            <v>Unregulated Accounting</v>
          </cell>
          <cell r="H2729" t="str">
            <v>120</v>
          </cell>
          <cell r="I2729" t="str">
            <v>LT</v>
          </cell>
          <cell r="J2729">
            <v>72653.710000000006</v>
          </cell>
          <cell r="K2729">
            <v>47845.48</v>
          </cell>
        </row>
        <row r="2730">
          <cell r="A2730" t="str">
            <v>O&amp;M</v>
          </cell>
          <cell r="B2730" t="str">
            <v>Weafer Jr,Robert J</v>
          </cell>
          <cell r="C2730">
            <v>23085</v>
          </cell>
          <cell r="D2730" t="str">
            <v>23085</v>
          </cell>
          <cell r="E2730" t="str">
            <v>4Z - Unregulated Accounting</v>
          </cell>
          <cell r="F2730" t="str">
            <v>CFO</v>
          </cell>
          <cell r="G2730" t="str">
            <v>Unregulated Accounting</v>
          </cell>
          <cell r="H2730" t="str">
            <v>120</v>
          </cell>
          <cell r="I2730" t="str">
            <v>OT</v>
          </cell>
          <cell r="J2730">
            <v>1772.95</v>
          </cell>
          <cell r="K2730">
            <v>1185.3800000000001</v>
          </cell>
          <cell r="L2730">
            <v>0</v>
          </cell>
        </row>
        <row r="2731">
          <cell r="A2731" t="str">
            <v>O&amp;M</v>
          </cell>
          <cell r="C2731">
            <v>23090</v>
          </cell>
          <cell r="D2731" t="str">
            <v>23090</v>
          </cell>
          <cell r="E2731" t="str">
            <v>RW - CARRYOVER/UNBUDGETED CHARGES</v>
          </cell>
          <cell r="H2731" t="str">
            <v>120</v>
          </cell>
          <cell r="I2731" t="str">
            <v>IT</v>
          </cell>
          <cell r="J2731">
            <v>315.02999999999997</v>
          </cell>
          <cell r="M2731">
            <v>6399.76</v>
          </cell>
        </row>
        <row r="2732">
          <cell r="A2732" t="str">
            <v>O&amp;M</v>
          </cell>
          <cell r="C2732">
            <v>23095</v>
          </cell>
          <cell r="D2732" t="str">
            <v>23095</v>
          </cell>
          <cell r="E2732" t="str">
            <v>Cash and Risk Management</v>
          </cell>
          <cell r="H2732" t="str">
            <v>120</v>
          </cell>
          <cell r="I2732" t="str">
            <v>BT</v>
          </cell>
          <cell r="J2732">
            <v>1777.67</v>
          </cell>
        </row>
        <row r="2733">
          <cell r="A2733" t="str">
            <v>O&amp;M</v>
          </cell>
          <cell r="C2733">
            <v>23095</v>
          </cell>
          <cell r="D2733" t="str">
            <v>23095</v>
          </cell>
          <cell r="E2733" t="str">
            <v>Cash and Risk Management</v>
          </cell>
          <cell r="H2733" t="str">
            <v>120</v>
          </cell>
          <cell r="I2733" t="str">
            <v>IT</v>
          </cell>
          <cell r="J2733">
            <v>3065.15</v>
          </cell>
          <cell r="M2733">
            <v>1822.65</v>
          </cell>
        </row>
        <row r="2734">
          <cell r="A2734" t="str">
            <v>O&amp;M</v>
          </cell>
          <cell r="C2734">
            <v>23095</v>
          </cell>
          <cell r="D2734" t="str">
            <v>23095</v>
          </cell>
          <cell r="E2734" t="str">
            <v>Cash and Risk Management</v>
          </cell>
          <cell r="H2734" t="str">
            <v>120</v>
          </cell>
          <cell r="I2734" t="str">
            <v>LT</v>
          </cell>
          <cell r="J2734">
            <v>-2306.7199999999998</v>
          </cell>
        </row>
        <row r="2735">
          <cell r="A2735" t="str">
            <v>O&amp;M</v>
          </cell>
          <cell r="C2735">
            <v>23095</v>
          </cell>
          <cell r="D2735" t="str">
            <v>23095</v>
          </cell>
          <cell r="E2735" t="str">
            <v>Cash and Risk Management</v>
          </cell>
          <cell r="H2735" t="str">
            <v>120</v>
          </cell>
          <cell r="I2735" t="str">
            <v>OT</v>
          </cell>
          <cell r="J2735">
            <v>-732.19</v>
          </cell>
          <cell r="M2735">
            <v>21870.39</v>
          </cell>
        </row>
        <row r="2736">
          <cell r="A2736" t="str">
            <v>O&amp;M</v>
          </cell>
          <cell r="C2736">
            <v>23095</v>
          </cell>
          <cell r="D2736" t="str">
            <v>23095</v>
          </cell>
          <cell r="E2736" t="str">
            <v>Cash and Risk Management</v>
          </cell>
          <cell r="H2736" t="str">
            <v>120</v>
          </cell>
          <cell r="I2736" t="str">
            <v>TT</v>
          </cell>
          <cell r="J2736">
            <v>4163.47</v>
          </cell>
        </row>
        <row r="2737">
          <cell r="A2737" t="str">
            <v>O&amp;M</v>
          </cell>
          <cell r="C2737">
            <v>23100</v>
          </cell>
          <cell r="D2737" t="str">
            <v>23100</v>
          </cell>
          <cell r="E2737" t="str">
            <v>Treasurer and Vice President</v>
          </cell>
          <cell r="H2737" t="str">
            <v>120</v>
          </cell>
          <cell r="I2737" t="str">
            <v>IT</v>
          </cell>
          <cell r="J2737">
            <v>1152.17</v>
          </cell>
          <cell r="M2737">
            <v>2883.58</v>
          </cell>
        </row>
        <row r="2738">
          <cell r="A2738" t="str">
            <v>O&amp;M</v>
          </cell>
          <cell r="C2738">
            <v>23150</v>
          </cell>
          <cell r="D2738" t="str">
            <v>23150</v>
          </cell>
          <cell r="E2738" t="str">
            <v>NSTAR Service Company</v>
          </cell>
          <cell r="H2738" t="str">
            <v>120</v>
          </cell>
          <cell r="I2738" t="str">
            <v>OT</v>
          </cell>
          <cell r="J2738">
            <v>-16338095.66</v>
          </cell>
          <cell r="K2738">
            <v>77581172.819999993</v>
          </cell>
          <cell r="L2738">
            <v>124467233.19</v>
          </cell>
          <cell r="M2738">
            <v>4131.43</v>
          </cell>
        </row>
        <row r="2739">
          <cell r="A2739" t="str">
            <v>O&amp;M</v>
          </cell>
          <cell r="C2739">
            <v>23160</v>
          </cell>
          <cell r="D2739" t="str">
            <v>23160</v>
          </cell>
          <cell r="E2739" t="str">
            <v>Intercompany Reclassifications</v>
          </cell>
          <cell r="H2739" t="str">
            <v>120</v>
          </cell>
          <cell r="I2739" t="str">
            <v>OT</v>
          </cell>
          <cell r="J2739">
            <v>-2688959.4</v>
          </cell>
          <cell r="K2739">
            <v>-1769206.11</v>
          </cell>
          <cell r="L2739">
            <v>1830419.42</v>
          </cell>
          <cell r="M2739">
            <v>29571.200000000001</v>
          </cell>
        </row>
        <row r="2740">
          <cell r="A2740" t="str">
            <v>O&amp;M</v>
          </cell>
          <cell r="B2740" t="str">
            <v>Zimon, Eugene J</v>
          </cell>
          <cell r="C2740">
            <v>23200</v>
          </cell>
          <cell r="D2740" t="str">
            <v>23200</v>
          </cell>
          <cell r="E2740" t="str">
            <v>D4 - Information Technology  Vice President</v>
          </cell>
          <cell r="F2740" t="str">
            <v>NIS</v>
          </cell>
          <cell r="G2740" t="str">
            <v>VP NSTAR Information Services</v>
          </cell>
          <cell r="H2740" t="str">
            <v>120</v>
          </cell>
          <cell r="I2740" t="str">
            <v>BT</v>
          </cell>
          <cell r="J2740">
            <v>287658.15000000002</v>
          </cell>
        </row>
        <row r="2741">
          <cell r="A2741" t="str">
            <v>O&amp;M</v>
          </cell>
          <cell r="B2741" t="str">
            <v>Zimon, Eugene J</v>
          </cell>
          <cell r="C2741">
            <v>23200</v>
          </cell>
          <cell r="D2741" t="str">
            <v>23200</v>
          </cell>
          <cell r="E2741" t="str">
            <v>Vice President</v>
          </cell>
          <cell r="F2741" t="str">
            <v>NIS</v>
          </cell>
          <cell r="G2741" t="str">
            <v>VP NSTAR Information Services</v>
          </cell>
          <cell r="H2741" t="str">
            <v>120</v>
          </cell>
          <cell r="I2741" t="str">
            <v>BT</v>
          </cell>
          <cell r="K2741">
            <v>1577.66</v>
          </cell>
        </row>
        <row r="2742">
          <cell r="A2742" t="str">
            <v>CAP</v>
          </cell>
          <cell r="B2742" t="str">
            <v>Zimon, Eugene J</v>
          </cell>
          <cell r="C2742">
            <v>23200</v>
          </cell>
          <cell r="D2742" t="str">
            <v>23200</v>
          </cell>
          <cell r="E2742" t="str">
            <v>Vice President</v>
          </cell>
          <cell r="F2742" t="str">
            <v>NIS</v>
          </cell>
          <cell r="G2742" t="str">
            <v>VP NSTAR Information Services</v>
          </cell>
          <cell r="H2742" t="str">
            <v>120</v>
          </cell>
          <cell r="I2742" t="str">
            <v>CB</v>
          </cell>
          <cell r="K2742">
            <v>591.67999999999995</v>
          </cell>
        </row>
        <row r="2743">
          <cell r="A2743" t="str">
            <v>CAP</v>
          </cell>
          <cell r="B2743" t="str">
            <v>Zimon, Eugene J</v>
          </cell>
          <cell r="C2743">
            <v>23200</v>
          </cell>
          <cell r="D2743" t="str">
            <v>23200</v>
          </cell>
          <cell r="E2743" t="str">
            <v>D4 - Information Technology  Vice President</v>
          </cell>
          <cell r="F2743" t="str">
            <v>NIS</v>
          </cell>
          <cell r="G2743" t="str">
            <v>VP NSTAR Information Services</v>
          </cell>
          <cell r="H2743" t="str">
            <v>120</v>
          </cell>
          <cell r="I2743" t="str">
            <v>CI</v>
          </cell>
          <cell r="J2743">
            <v>768993.74</v>
          </cell>
        </row>
        <row r="2744">
          <cell r="A2744" t="str">
            <v>CAP</v>
          </cell>
          <cell r="B2744" t="str">
            <v>Zimon, Eugene J</v>
          </cell>
          <cell r="C2744">
            <v>23200</v>
          </cell>
          <cell r="D2744" t="str">
            <v>23200</v>
          </cell>
          <cell r="E2744" t="str">
            <v>Vice President</v>
          </cell>
          <cell r="F2744" t="str">
            <v>NIS</v>
          </cell>
          <cell r="G2744" t="str">
            <v>VP NSTAR Information Services</v>
          </cell>
          <cell r="H2744" t="str">
            <v>120</v>
          </cell>
          <cell r="I2744" t="str">
            <v>CI</v>
          </cell>
          <cell r="K2744">
            <v>3898656.16</v>
          </cell>
          <cell r="L2744">
            <v>7559847.8200000003</v>
          </cell>
        </row>
        <row r="2745">
          <cell r="A2745" t="str">
            <v>CAP</v>
          </cell>
          <cell r="B2745" t="str">
            <v>Zimon, Eugene J</v>
          </cell>
          <cell r="C2745">
            <v>23200</v>
          </cell>
          <cell r="D2745" t="str">
            <v>23200</v>
          </cell>
          <cell r="E2745" t="str">
            <v>Vice President</v>
          </cell>
          <cell r="F2745" t="str">
            <v>NIS</v>
          </cell>
          <cell r="G2745" t="str">
            <v>VP NSTAR Information Services</v>
          </cell>
          <cell r="H2745" t="str">
            <v>120</v>
          </cell>
          <cell r="I2745" t="str">
            <v>CL</v>
          </cell>
          <cell r="K2745">
            <v>1344.82</v>
          </cell>
        </row>
        <row r="2746">
          <cell r="A2746" t="str">
            <v>O&amp;M</v>
          </cell>
          <cell r="B2746" t="str">
            <v>Zimon, Eugene J</v>
          </cell>
          <cell r="C2746">
            <v>23200</v>
          </cell>
          <cell r="D2746" t="str">
            <v>23200</v>
          </cell>
          <cell r="E2746" t="str">
            <v>D4 - Information Technology  Vice President</v>
          </cell>
          <cell r="F2746" t="str">
            <v>NIS</v>
          </cell>
          <cell r="G2746" t="str">
            <v>VP NSTAR Information Services</v>
          </cell>
          <cell r="H2746" t="str">
            <v>120</v>
          </cell>
          <cell r="I2746" t="str">
            <v>IT</v>
          </cell>
          <cell r="J2746">
            <v>423723.93</v>
          </cell>
        </row>
        <row r="2747">
          <cell r="A2747" t="str">
            <v>O&amp;M</v>
          </cell>
          <cell r="B2747" t="str">
            <v>Zimon, Eugene J</v>
          </cell>
          <cell r="C2747">
            <v>23200</v>
          </cell>
          <cell r="D2747" t="str">
            <v>23200</v>
          </cell>
          <cell r="E2747" t="str">
            <v>Vice President</v>
          </cell>
          <cell r="F2747" t="str">
            <v>NIS</v>
          </cell>
          <cell r="G2747" t="str">
            <v>VP NSTAR Information Services</v>
          </cell>
          <cell r="H2747" t="str">
            <v>120</v>
          </cell>
          <cell r="I2747" t="str">
            <v>IT</v>
          </cell>
          <cell r="K2747">
            <v>19170.55</v>
          </cell>
          <cell r="L2747">
            <v>346077.37</v>
          </cell>
        </row>
        <row r="2748">
          <cell r="A2748" t="str">
            <v>O&amp;M</v>
          </cell>
          <cell r="B2748" t="str">
            <v>Zimon, Eugene J</v>
          </cell>
          <cell r="C2748">
            <v>23200</v>
          </cell>
          <cell r="D2748" t="str">
            <v>23200</v>
          </cell>
          <cell r="E2748" t="str">
            <v>D4 - Information Technology  Vice President</v>
          </cell>
          <cell r="F2748" t="str">
            <v>NIS</v>
          </cell>
          <cell r="G2748" t="str">
            <v>VP NSTAR Information Services</v>
          </cell>
          <cell r="H2748" t="str">
            <v>120</v>
          </cell>
          <cell r="I2748" t="str">
            <v>LT</v>
          </cell>
          <cell r="J2748">
            <v>-42221.34</v>
          </cell>
        </row>
        <row r="2749">
          <cell r="A2749" t="str">
            <v>O&amp;M</v>
          </cell>
          <cell r="B2749" t="str">
            <v>Zimon, Eugene J</v>
          </cell>
          <cell r="C2749">
            <v>23200</v>
          </cell>
          <cell r="D2749" t="str">
            <v>23200</v>
          </cell>
          <cell r="E2749" t="str">
            <v>Vice President</v>
          </cell>
          <cell r="F2749" t="str">
            <v>NIS</v>
          </cell>
          <cell r="G2749" t="str">
            <v>VP NSTAR Information Services</v>
          </cell>
          <cell r="H2749" t="str">
            <v>120</v>
          </cell>
          <cell r="I2749" t="str">
            <v>LT</v>
          </cell>
          <cell r="K2749">
            <v>10214.35</v>
          </cell>
        </row>
        <row r="2750">
          <cell r="A2750" t="str">
            <v>O&amp;M</v>
          </cell>
          <cell r="B2750" t="str">
            <v>Zimon, Eugene J</v>
          </cell>
          <cell r="C2750">
            <v>23200</v>
          </cell>
          <cell r="D2750" t="str">
            <v>23200</v>
          </cell>
          <cell r="E2750" t="str">
            <v>D4 - Information Technology  Vice President</v>
          </cell>
          <cell r="F2750" t="str">
            <v>NIS</v>
          </cell>
          <cell r="G2750" t="str">
            <v>VP NSTAR Information Services</v>
          </cell>
          <cell r="H2750" t="str">
            <v>120</v>
          </cell>
          <cell r="I2750" t="str">
            <v>OT</v>
          </cell>
          <cell r="J2750">
            <v>22806.81</v>
          </cell>
          <cell r="M2750">
            <v>2263.88</v>
          </cell>
        </row>
        <row r="2751">
          <cell r="A2751" t="str">
            <v>O&amp;M</v>
          </cell>
          <cell r="B2751" t="str">
            <v>Zimon, Eugene J</v>
          </cell>
          <cell r="C2751">
            <v>23200</v>
          </cell>
          <cell r="D2751" t="str">
            <v>23200</v>
          </cell>
          <cell r="E2751" t="str">
            <v>Vice President</v>
          </cell>
          <cell r="F2751" t="str">
            <v>NIS</v>
          </cell>
          <cell r="G2751" t="str">
            <v>VP NSTAR Information Services</v>
          </cell>
          <cell r="H2751" t="str">
            <v>120</v>
          </cell>
          <cell r="I2751" t="str">
            <v>OT</v>
          </cell>
          <cell r="K2751">
            <v>4422.57</v>
          </cell>
          <cell r="M2751">
            <v>107368</v>
          </cell>
        </row>
        <row r="2752">
          <cell r="A2752" t="str">
            <v>O&amp;M</v>
          </cell>
          <cell r="B2752" t="str">
            <v>Zimon, Eugene J</v>
          </cell>
          <cell r="C2752">
            <v>23200</v>
          </cell>
          <cell r="D2752" t="str">
            <v>23200</v>
          </cell>
          <cell r="E2752" t="str">
            <v>D4 - Information Technology  Vice President</v>
          </cell>
          <cell r="F2752" t="str">
            <v>NIS</v>
          </cell>
          <cell r="G2752" t="str">
            <v>VP NSTAR Information Services</v>
          </cell>
          <cell r="H2752" t="str">
            <v>120</v>
          </cell>
          <cell r="I2752" t="str">
            <v>TT</v>
          </cell>
          <cell r="J2752">
            <v>2222.1999999999998</v>
          </cell>
        </row>
        <row r="2753">
          <cell r="A2753" t="str">
            <v>O&amp;M</v>
          </cell>
          <cell r="B2753" t="str">
            <v>Zimon, Eugene J</v>
          </cell>
          <cell r="C2753">
            <v>23201</v>
          </cell>
          <cell r="D2753" t="str">
            <v>23201</v>
          </cell>
          <cell r="E2753" t="str">
            <v>NIS Projects</v>
          </cell>
          <cell r="F2753" t="str">
            <v>NIS</v>
          </cell>
          <cell r="G2753" t="str">
            <v>NIS projects</v>
          </cell>
          <cell r="H2753" t="str">
            <v>120</v>
          </cell>
          <cell r="I2753" t="str">
            <v>IT</v>
          </cell>
          <cell r="L2753">
            <v>1357690.84</v>
          </cell>
        </row>
        <row r="2754">
          <cell r="A2754" t="str">
            <v>O&amp;M</v>
          </cell>
          <cell r="B2754" t="str">
            <v>Zimon, Eugene J</v>
          </cell>
          <cell r="C2754">
            <v>23201</v>
          </cell>
          <cell r="D2754" t="str">
            <v>23201</v>
          </cell>
          <cell r="E2754" t="str">
            <v>NIS Projects</v>
          </cell>
          <cell r="F2754" t="str">
            <v>NIS</v>
          </cell>
          <cell r="G2754" t="str">
            <v>NIS projects</v>
          </cell>
          <cell r="H2754" t="str">
            <v>120</v>
          </cell>
          <cell r="I2754" t="str">
            <v>OT</v>
          </cell>
          <cell r="L2754">
            <v>0</v>
          </cell>
          <cell r="M2754">
            <v>2640.92</v>
          </cell>
        </row>
        <row r="2755">
          <cell r="A2755" t="str">
            <v>O&amp;M</v>
          </cell>
          <cell r="B2755" t="str">
            <v>Weilandt, John C</v>
          </cell>
          <cell r="C2755">
            <v>23205</v>
          </cell>
          <cell r="D2755" t="str">
            <v>23205</v>
          </cell>
          <cell r="E2755" t="str">
            <v>4H - Client Support</v>
          </cell>
          <cell r="F2755" t="str">
            <v>NIS</v>
          </cell>
          <cell r="G2755" t="str">
            <v>Technology Management</v>
          </cell>
          <cell r="H2755" t="str">
            <v>120</v>
          </cell>
          <cell r="I2755" t="str">
            <v>BT</v>
          </cell>
          <cell r="J2755">
            <v>503048.17</v>
          </cell>
        </row>
        <row r="2756">
          <cell r="A2756" t="str">
            <v>O&amp;M</v>
          </cell>
          <cell r="B2756" t="str">
            <v>Weilandt, John C</v>
          </cell>
          <cell r="C2756">
            <v>23205</v>
          </cell>
          <cell r="D2756" t="str">
            <v>23205</v>
          </cell>
          <cell r="E2756" t="str">
            <v>Became 23206</v>
          </cell>
          <cell r="F2756" t="str">
            <v>NIS</v>
          </cell>
          <cell r="G2756" t="str">
            <v>Technology Management</v>
          </cell>
          <cell r="H2756" t="str">
            <v>120</v>
          </cell>
          <cell r="I2756" t="str">
            <v>BT</v>
          </cell>
          <cell r="K2756">
            <v>62521.32</v>
          </cell>
        </row>
        <row r="2757">
          <cell r="A2757" t="str">
            <v>O&amp;M</v>
          </cell>
          <cell r="B2757" t="str">
            <v>Weilandt, John C</v>
          </cell>
          <cell r="C2757">
            <v>23205</v>
          </cell>
          <cell r="D2757" t="str">
            <v>23205</v>
          </cell>
          <cell r="E2757" t="str">
            <v>4H - Client Support</v>
          </cell>
          <cell r="F2757" t="str">
            <v>NIS</v>
          </cell>
          <cell r="G2757" t="str">
            <v>Technology Management</v>
          </cell>
          <cell r="H2757" t="str">
            <v>120</v>
          </cell>
          <cell r="I2757" t="str">
            <v>IT</v>
          </cell>
          <cell r="J2757">
            <v>6652142.5499999998</v>
          </cell>
        </row>
        <row r="2758">
          <cell r="A2758" t="str">
            <v>O&amp;M</v>
          </cell>
          <cell r="B2758" t="str">
            <v>Weilandt, John C</v>
          </cell>
          <cell r="C2758">
            <v>23205</v>
          </cell>
          <cell r="D2758" t="str">
            <v>23205</v>
          </cell>
          <cell r="E2758" t="str">
            <v>Became 23206</v>
          </cell>
          <cell r="F2758" t="str">
            <v>NIS</v>
          </cell>
          <cell r="G2758" t="str">
            <v>Technology Management</v>
          </cell>
          <cell r="H2758" t="str">
            <v>120</v>
          </cell>
          <cell r="I2758" t="str">
            <v>IT</v>
          </cell>
          <cell r="K2758">
            <v>1143664.19</v>
          </cell>
          <cell r="M2758">
            <v>189296.61</v>
          </cell>
        </row>
        <row r="2759">
          <cell r="A2759" t="str">
            <v>O&amp;M</v>
          </cell>
          <cell r="B2759" t="str">
            <v>Weilandt, John C</v>
          </cell>
          <cell r="C2759">
            <v>23205</v>
          </cell>
          <cell r="D2759" t="str">
            <v>23205</v>
          </cell>
          <cell r="E2759" t="str">
            <v>Wireless Infrastructure</v>
          </cell>
          <cell r="F2759" t="str">
            <v>NIS</v>
          </cell>
          <cell r="G2759" t="str">
            <v>Technology Management</v>
          </cell>
          <cell r="H2759" t="str">
            <v>120</v>
          </cell>
          <cell r="I2759" t="str">
            <v>IT</v>
          </cell>
          <cell r="L2759">
            <v>-708.9</v>
          </cell>
          <cell r="M2759">
            <v>3034.34</v>
          </cell>
        </row>
        <row r="2760">
          <cell r="A2760" t="str">
            <v>O&amp;M</v>
          </cell>
          <cell r="B2760" t="str">
            <v>Weilandt, John C</v>
          </cell>
          <cell r="C2760">
            <v>23205</v>
          </cell>
          <cell r="D2760" t="str">
            <v>23205</v>
          </cell>
          <cell r="E2760" t="str">
            <v>4H - Client Support</v>
          </cell>
          <cell r="F2760" t="str">
            <v>NIS</v>
          </cell>
          <cell r="G2760" t="str">
            <v>Technology Management</v>
          </cell>
          <cell r="H2760" t="str">
            <v>120</v>
          </cell>
          <cell r="I2760" t="str">
            <v>LT</v>
          </cell>
          <cell r="J2760">
            <v>1517897.6</v>
          </cell>
        </row>
        <row r="2761">
          <cell r="A2761" t="str">
            <v>O&amp;M</v>
          </cell>
          <cell r="B2761" t="str">
            <v>Weilandt, John C</v>
          </cell>
          <cell r="C2761">
            <v>23205</v>
          </cell>
          <cell r="D2761" t="str">
            <v>23205</v>
          </cell>
          <cell r="E2761" t="str">
            <v>Became 23206</v>
          </cell>
          <cell r="F2761" t="str">
            <v>NIS</v>
          </cell>
          <cell r="G2761" t="str">
            <v>Technology Management</v>
          </cell>
          <cell r="H2761" t="str">
            <v>120</v>
          </cell>
          <cell r="I2761" t="str">
            <v>LT</v>
          </cell>
          <cell r="K2761">
            <v>188965.13</v>
          </cell>
        </row>
        <row r="2762">
          <cell r="A2762" t="str">
            <v>O&amp;M</v>
          </cell>
          <cell r="B2762" t="str">
            <v>Weilandt, John C</v>
          </cell>
          <cell r="C2762">
            <v>23205</v>
          </cell>
          <cell r="D2762" t="str">
            <v>23205</v>
          </cell>
          <cell r="E2762" t="str">
            <v>4H - Client Support</v>
          </cell>
          <cell r="F2762" t="str">
            <v>NIS</v>
          </cell>
          <cell r="G2762" t="str">
            <v>Technology Management</v>
          </cell>
          <cell r="H2762" t="str">
            <v>120</v>
          </cell>
          <cell r="I2762" t="str">
            <v>MT</v>
          </cell>
          <cell r="J2762">
            <v>32.979999999999997</v>
          </cell>
        </row>
        <row r="2763">
          <cell r="A2763" t="str">
            <v>O&amp;M</v>
          </cell>
          <cell r="B2763" t="str">
            <v>Weilandt, John C</v>
          </cell>
          <cell r="C2763">
            <v>23205</v>
          </cell>
          <cell r="D2763" t="str">
            <v>23205</v>
          </cell>
          <cell r="E2763" t="str">
            <v>Became 23206</v>
          </cell>
          <cell r="F2763" t="str">
            <v>NIS</v>
          </cell>
          <cell r="G2763" t="str">
            <v>Technology Management</v>
          </cell>
          <cell r="H2763" t="str">
            <v>120</v>
          </cell>
          <cell r="I2763" t="str">
            <v>MT</v>
          </cell>
          <cell r="K2763">
            <v>157.79</v>
          </cell>
        </row>
        <row r="2764">
          <cell r="A2764" t="str">
            <v>O&amp;M</v>
          </cell>
          <cell r="B2764" t="str">
            <v>Weilandt, John C</v>
          </cell>
          <cell r="C2764">
            <v>23205</v>
          </cell>
          <cell r="D2764" t="str">
            <v>23205</v>
          </cell>
          <cell r="E2764" t="str">
            <v>4H - Client Support</v>
          </cell>
          <cell r="F2764" t="str">
            <v>NIS</v>
          </cell>
          <cell r="G2764" t="str">
            <v>Technology Management</v>
          </cell>
          <cell r="H2764" t="str">
            <v>120</v>
          </cell>
          <cell r="I2764" t="str">
            <v>OT</v>
          </cell>
          <cell r="J2764">
            <v>-3220774.25</v>
          </cell>
        </row>
        <row r="2765">
          <cell r="A2765" t="str">
            <v>O&amp;M</v>
          </cell>
          <cell r="B2765" t="str">
            <v>Weilandt, John C</v>
          </cell>
          <cell r="C2765">
            <v>23205</v>
          </cell>
          <cell r="D2765" t="str">
            <v>23205</v>
          </cell>
          <cell r="E2765" t="str">
            <v>Became 23206</v>
          </cell>
          <cell r="F2765" t="str">
            <v>NIS</v>
          </cell>
          <cell r="G2765" t="str">
            <v>Technology Management</v>
          </cell>
          <cell r="H2765" t="str">
            <v>120</v>
          </cell>
          <cell r="I2765" t="str">
            <v>OT</v>
          </cell>
          <cell r="K2765">
            <v>8484.5400000000009</v>
          </cell>
        </row>
        <row r="2766">
          <cell r="A2766" t="str">
            <v>O&amp;M</v>
          </cell>
          <cell r="B2766" t="str">
            <v>Weilandt, John C</v>
          </cell>
          <cell r="C2766">
            <v>23205</v>
          </cell>
          <cell r="D2766" t="str">
            <v>23205</v>
          </cell>
          <cell r="E2766" t="str">
            <v>Wireless Infrastructure</v>
          </cell>
          <cell r="F2766" t="str">
            <v>NIS</v>
          </cell>
          <cell r="G2766" t="str">
            <v>Technology Management</v>
          </cell>
          <cell r="H2766" t="str">
            <v>120</v>
          </cell>
          <cell r="I2766" t="str">
            <v>OT</v>
          </cell>
          <cell r="L2766">
            <v>-1544.45</v>
          </cell>
        </row>
        <row r="2767">
          <cell r="A2767" t="str">
            <v>O&amp;M</v>
          </cell>
          <cell r="B2767" t="str">
            <v>Weilandt, John C</v>
          </cell>
          <cell r="C2767">
            <v>23205</v>
          </cell>
          <cell r="D2767" t="str">
            <v>23205</v>
          </cell>
          <cell r="E2767" t="str">
            <v>4H - Client Support</v>
          </cell>
          <cell r="F2767" t="str">
            <v>NIS</v>
          </cell>
          <cell r="G2767" t="str">
            <v>Technology Management</v>
          </cell>
          <cell r="H2767" t="str">
            <v>120</v>
          </cell>
          <cell r="I2767" t="str">
            <v>TT</v>
          </cell>
          <cell r="J2767">
            <v>183324.29</v>
          </cell>
        </row>
        <row r="2768">
          <cell r="A2768" t="str">
            <v>O&amp;M</v>
          </cell>
          <cell r="B2768" t="str">
            <v>Weilandt, John C</v>
          </cell>
          <cell r="C2768">
            <v>23205</v>
          </cell>
          <cell r="D2768" t="str">
            <v>23205</v>
          </cell>
          <cell r="E2768" t="str">
            <v>Became 23206</v>
          </cell>
          <cell r="F2768" t="str">
            <v>NIS</v>
          </cell>
          <cell r="G2768" t="str">
            <v>Technology Management</v>
          </cell>
          <cell r="H2768" t="str">
            <v>120</v>
          </cell>
          <cell r="I2768" t="str">
            <v>TT</v>
          </cell>
          <cell r="K2768">
            <v>22850.97</v>
          </cell>
        </row>
        <row r="2769">
          <cell r="A2769" t="str">
            <v>O&amp;M</v>
          </cell>
          <cell r="B2769" t="str">
            <v>OBrien, Patricia</v>
          </cell>
          <cell r="C2769">
            <v>23206</v>
          </cell>
          <cell r="D2769" t="str">
            <v>23206</v>
          </cell>
          <cell r="E2769" t="str">
            <v>Client Services</v>
          </cell>
          <cell r="F2769" t="str">
            <v>NIS</v>
          </cell>
          <cell r="G2769" t="str">
            <v>Help Desk/Client Services</v>
          </cell>
          <cell r="H2769" t="str">
            <v>120</v>
          </cell>
          <cell r="I2769" t="str">
            <v>BT</v>
          </cell>
          <cell r="K2769">
            <v>394.2</v>
          </cell>
        </row>
        <row r="2770">
          <cell r="A2770" t="str">
            <v>O&amp;M</v>
          </cell>
          <cell r="B2770" t="str">
            <v>OBrien, Patricia</v>
          </cell>
          <cell r="C2770">
            <v>23206</v>
          </cell>
          <cell r="D2770" t="str">
            <v>23206</v>
          </cell>
          <cell r="E2770" t="str">
            <v>Client Services</v>
          </cell>
          <cell r="F2770" t="str">
            <v>NIS</v>
          </cell>
          <cell r="G2770" t="str">
            <v>Help Desk/Client Services</v>
          </cell>
          <cell r="H2770" t="str">
            <v>120</v>
          </cell>
          <cell r="I2770" t="str">
            <v>IT</v>
          </cell>
          <cell r="K2770">
            <v>7828.15</v>
          </cell>
          <cell r="L2770">
            <v>91.45</v>
          </cell>
        </row>
        <row r="2771">
          <cell r="A2771" t="str">
            <v>O&amp;M</v>
          </cell>
          <cell r="B2771" t="str">
            <v>OBrien, Patricia</v>
          </cell>
          <cell r="C2771">
            <v>23206</v>
          </cell>
          <cell r="D2771" t="str">
            <v>23206</v>
          </cell>
          <cell r="E2771" t="str">
            <v>Client Services</v>
          </cell>
          <cell r="F2771" t="str">
            <v>NIS</v>
          </cell>
          <cell r="G2771" t="str">
            <v>Help Desk/Client Services</v>
          </cell>
          <cell r="H2771" t="str">
            <v>120</v>
          </cell>
          <cell r="I2771" t="str">
            <v>LT</v>
          </cell>
          <cell r="K2771">
            <v>1126.29</v>
          </cell>
        </row>
        <row r="2772">
          <cell r="A2772" t="str">
            <v>O&amp;M</v>
          </cell>
          <cell r="B2772" t="str">
            <v>OBrien, Patricia</v>
          </cell>
          <cell r="C2772">
            <v>23206</v>
          </cell>
          <cell r="D2772" t="str">
            <v>23206</v>
          </cell>
          <cell r="E2772" t="str">
            <v>Client Services</v>
          </cell>
          <cell r="F2772" t="str">
            <v>NIS</v>
          </cell>
          <cell r="G2772" t="str">
            <v>Help Desk/Client Services</v>
          </cell>
          <cell r="H2772" t="str">
            <v>120</v>
          </cell>
          <cell r="I2772" t="str">
            <v>OT</v>
          </cell>
          <cell r="K2772">
            <v>-5038295.78</v>
          </cell>
          <cell r="L2772">
            <v>-0.11</v>
          </cell>
          <cell r="M2772">
            <v>1342.42</v>
          </cell>
        </row>
        <row r="2773">
          <cell r="A2773" t="str">
            <v>O&amp;M</v>
          </cell>
          <cell r="B2773" t="str">
            <v>OBrien, Patricia</v>
          </cell>
          <cell r="C2773">
            <v>23207</v>
          </cell>
          <cell r="D2773" t="str">
            <v>23207</v>
          </cell>
          <cell r="E2773" t="str">
            <v>Field Services</v>
          </cell>
          <cell r="F2773" t="str">
            <v>NIS</v>
          </cell>
          <cell r="G2773" t="str">
            <v>Field Services</v>
          </cell>
          <cell r="H2773" t="str">
            <v>120</v>
          </cell>
          <cell r="I2773" t="str">
            <v>IT</v>
          </cell>
          <cell r="L2773">
            <v>314078.59000000003</v>
          </cell>
        </row>
        <row r="2774">
          <cell r="A2774" t="str">
            <v>O&amp;M</v>
          </cell>
          <cell r="B2774" t="str">
            <v>OBrien, Patricia</v>
          </cell>
          <cell r="C2774">
            <v>23208</v>
          </cell>
          <cell r="D2774" t="str">
            <v>23208</v>
          </cell>
          <cell r="E2774" t="str">
            <v>Voice Networks</v>
          </cell>
          <cell r="F2774" t="str">
            <v>NIS</v>
          </cell>
          <cell r="G2774" t="str">
            <v>Voice Services &amp; Telephoney Support</v>
          </cell>
          <cell r="H2774" t="str">
            <v>120</v>
          </cell>
          <cell r="I2774" t="str">
            <v>BT</v>
          </cell>
          <cell r="K2774">
            <v>21109.93</v>
          </cell>
          <cell r="M2774">
            <v>384308.97</v>
          </cell>
        </row>
        <row r="2775">
          <cell r="A2775" t="str">
            <v>O&amp;M</v>
          </cell>
          <cell r="B2775" t="str">
            <v>OBrien, Patricia</v>
          </cell>
          <cell r="C2775">
            <v>23208</v>
          </cell>
          <cell r="D2775" t="str">
            <v>23208</v>
          </cell>
          <cell r="E2775" t="str">
            <v>Voice Networks</v>
          </cell>
          <cell r="F2775" t="str">
            <v>NIS</v>
          </cell>
          <cell r="G2775" t="str">
            <v>Voice Services &amp; Telephoney Support</v>
          </cell>
          <cell r="H2775" t="str">
            <v>120</v>
          </cell>
          <cell r="I2775" t="str">
            <v>IT</v>
          </cell>
          <cell r="K2775">
            <v>4504.03</v>
          </cell>
          <cell r="L2775">
            <v>634654.19999999995</v>
          </cell>
        </row>
        <row r="2776">
          <cell r="A2776" t="str">
            <v>O&amp;M</v>
          </cell>
          <cell r="B2776" t="str">
            <v>OBrien, Patricia</v>
          </cell>
          <cell r="C2776">
            <v>23208</v>
          </cell>
          <cell r="D2776" t="str">
            <v>23208</v>
          </cell>
          <cell r="E2776" t="str">
            <v>Voice Networks</v>
          </cell>
          <cell r="F2776" t="str">
            <v>NIS</v>
          </cell>
          <cell r="G2776" t="str">
            <v>Voice Services &amp; Telephoney Support</v>
          </cell>
          <cell r="H2776" t="str">
            <v>120</v>
          </cell>
          <cell r="I2776" t="str">
            <v>LT</v>
          </cell>
          <cell r="K2776">
            <v>60315.08</v>
          </cell>
        </row>
        <row r="2777">
          <cell r="A2777" t="str">
            <v>O&amp;M</v>
          </cell>
          <cell r="B2777" t="str">
            <v>OBrien, Patricia</v>
          </cell>
          <cell r="C2777">
            <v>23208</v>
          </cell>
          <cell r="D2777" t="str">
            <v>23208</v>
          </cell>
          <cell r="E2777" t="str">
            <v>Voice Networks</v>
          </cell>
          <cell r="F2777" t="str">
            <v>NIS</v>
          </cell>
          <cell r="G2777" t="str">
            <v>Voice Services &amp; Telephoney Support</v>
          </cell>
          <cell r="H2777" t="str">
            <v>120</v>
          </cell>
          <cell r="I2777" t="str">
            <v>OT</v>
          </cell>
          <cell r="K2777">
            <v>105</v>
          </cell>
          <cell r="L2777">
            <v>-468037.2</v>
          </cell>
        </row>
        <row r="2778">
          <cell r="A2778" t="str">
            <v>O&amp;M</v>
          </cell>
          <cell r="B2778" t="str">
            <v>OBrien, Patricia</v>
          </cell>
          <cell r="C2778">
            <v>23208</v>
          </cell>
          <cell r="D2778" t="str">
            <v>23208</v>
          </cell>
          <cell r="E2778" t="str">
            <v>Voice Networks</v>
          </cell>
          <cell r="F2778" t="str">
            <v>NIS</v>
          </cell>
          <cell r="G2778" t="str">
            <v>Voice Services &amp; Telephoney Support</v>
          </cell>
          <cell r="H2778" t="str">
            <v>120</v>
          </cell>
          <cell r="I2778" t="str">
            <v>TT</v>
          </cell>
          <cell r="K2778">
            <v>15990.55</v>
          </cell>
        </row>
        <row r="2779">
          <cell r="A2779" t="str">
            <v>O&amp;M</v>
          </cell>
          <cell r="B2779" t="str">
            <v>OBrien, Patricia</v>
          </cell>
          <cell r="C2779">
            <v>23210</v>
          </cell>
          <cell r="D2779" t="str">
            <v>23210</v>
          </cell>
          <cell r="E2779" t="str">
            <v>Enterprise Infrastructure Svcs</v>
          </cell>
          <cell r="F2779" t="str">
            <v>NIS</v>
          </cell>
          <cell r="G2779" t="str">
            <v>Enterprise Infrastructure Services</v>
          </cell>
          <cell r="H2779" t="str">
            <v>120</v>
          </cell>
          <cell r="I2779" t="str">
            <v>BT</v>
          </cell>
          <cell r="L2779">
            <v>3828</v>
          </cell>
          <cell r="M2779">
            <v>-4089</v>
          </cell>
        </row>
        <row r="2780">
          <cell r="A2780" t="str">
            <v>O&amp;M</v>
          </cell>
          <cell r="B2780" t="str">
            <v>OBrien, Patricia</v>
          </cell>
          <cell r="C2780">
            <v>23210</v>
          </cell>
          <cell r="D2780" t="str">
            <v>23210</v>
          </cell>
          <cell r="E2780" t="str">
            <v>M3 - Network and Operational Support</v>
          </cell>
          <cell r="F2780" t="str">
            <v>NIS</v>
          </cell>
          <cell r="G2780" t="str">
            <v>Enterprise Infrastructure Services</v>
          </cell>
          <cell r="H2780" t="str">
            <v>120</v>
          </cell>
          <cell r="I2780" t="str">
            <v>BT</v>
          </cell>
          <cell r="J2780">
            <v>477955.7</v>
          </cell>
          <cell r="M2780">
            <v>499140.42</v>
          </cell>
        </row>
        <row r="2781">
          <cell r="A2781" t="str">
            <v>O&amp;M</v>
          </cell>
          <cell r="B2781" t="str">
            <v>OBrien, Patricia</v>
          </cell>
          <cell r="C2781">
            <v>23210</v>
          </cell>
          <cell r="D2781" t="str">
            <v>23210</v>
          </cell>
          <cell r="E2781" t="str">
            <v>Systems Operations</v>
          </cell>
          <cell r="F2781" t="str">
            <v>NIS</v>
          </cell>
          <cell r="G2781" t="str">
            <v>Enterprise Infrastructure Services</v>
          </cell>
          <cell r="H2781" t="str">
            <v>120</v>
          </cell>
          <cell r="I2781" t="str">
            <v>BT</v>
          </cell>
          <cell r="K2781">
            <v>46994.52</v>
          </cell>
          <cell r="M2781">
            <v>588.42999999999995</v>
          </cell>
        </row>
        <row r="2782">
          <cell r="A2782" t="str">
            <v>O&amp;M</v>
          </cell>
          <cell r="B2782" t="str">
            <v>OBrien, Patricia</v>
          </cell>
          <cell r="C2782">
            <v>23210</v>
          </cell>
          <cell r="D2782" t="str">
            <v>23210</v>
          </cell>
          <cell r="E2782" t="str">
            <v>Enterprise Infrastructure Svcs</v>
          </cell>
          <cell r="F2782" t="str">
            <v>NIS</v>
          </cell>
          <cell r="G2782" t="str">
            <v>Enterprise Infrastructure Services</v>
          </cell>
          <cell r="H2782" t="str">
            <v>120</v>
          </cell>
          <cell r="I2782" t="str">
            <v>IT</v>
          </cell>
          <cell r="L2782">
            <v>-16853.45</v>
          </cell>
        </row>
        <row r="2783">
          <cell r="A2783" t="str">
            <v>O&amp;M</v>
          </cell>
          <cell r="B2783" t="str">
            <v>OBrien, Patricia</v>
          </cell>
          <cell r="C2783">
            <v>23210</v>
          </cell>
          <cell r="D2783" t="str">
            <v>23210</v>
          </cell>
          <cell r="E2783" t="str">
            <v>M3 - Network and Operational Support</v>
          </cell>
          <cell r="F2783" t="str">
            <v>NIS</v>
          </cell>
          <cell r="G2783" t="str">
            <v>Enterprise Infrastructure Services</v>
          </cell>
          <cell r="H2783" t="str">
            <v>120</v>
          </cell>
          <cell r="I2783" t="str">
            <v>IT</v>
          </cell>
          <cell r="J2783">
            <v>5752127.54</v>
          </cell>
        </row>
        <row r="2784">
          <cell r="A2784" t="str">
            <v>O&amp;M</v>
          </cell>
          <cell r="B2784" t="str">
            <v>OBrien, Patricia</v>
          </cell>
          <cell r="C2784">
            <v>23210</v>
          </cell>
          <cell r="D2784" t="str">
            <v>23210</v>
          </cell>
          <cell r="E2784" t="str">
            <v>Systems Operations</v>
          </cell>
          <cell r="F2784" t="str">
            <v>NIS</v>
          </cell>
          <cell r="G2784" t="str">
            <v>Enterprise Infrastructure Services</v>
          </cell>
          <cell r="H2784" t="str">
            <v>120</v>
          </cell>
          <cell r="I2784" t="str">
            <v>IT</v>
          </cell>
          <cell r="K2784">
            <v>480974.08000000002</v>
          </cell>
        </row>
        <row r="2785">
          <cell r="A2785" t="str">
            <v>O&amp;M</v>
          </cell>
          <cell r="B2785" t="str">
            <v>OBrien, Patricia</v>
          </cell>
          <cell r="C2785">
            <v>23210</v>
          </cell>
          <cell r="D2785" t="str">
            <v>23210</v>
          </cell>
          <cell r="E2785" t="str">
            <v>Enterprise Infrastructure Svcs</v>
          </cell>
          <cell r="F2785" t="str">
            <v>NIS</v>
          </cell>
          <cell r="G2785" t="str">
            <v>Enterprise Infrastructure Services</v>
          </cell>
          <cell r="H2785" t="str">
            <v>120</v>
          </cell>
          <cell r="I2785" t="str">
            <v>LT</v>
          </cell>
          <cell r="L2785">
            <v>10936.58</v>
          </cell>
        </row>
        <row r="2786">
          <cell r="A2786" t="str">
            <v>O&amp;M</v>
          </cell>
          <cell r="B2786" t="str">
            <v>OBrien, Patricia</v>
          </cell>
          <cell r="C2786">
            <v>23210</v>
          </cell>
          <cell r="D2786" t="str">
            <v>23210</v>
          </cell>
          <cell r="E2786" t="str">
            <v>M3 - Network and Operational Support</v>
          </cell>
          <cell r="F2786" t="str">
            <v>NIS</v>
          </cell>
          <cell r="G2786" t="str">
            <v>Enterprise Infrastructure Services</v>
          </cell>
          <cell r="H2786" t="str">
            <v>120</v>
          </cell>
          <cell r="I2786" t="str">
            <v>LT</v>
          </cell>
          <cell r="J2786">
            <v>1405462.08</v>
          </cell>
          <cell r="M2786">
            <v>545.12</v>
          </cell>
        </row>
        <row r="2787">
          <cell r="A2787" t="str">
            <v>O&amp;M</v>
          </cell>
          <cell r="B2787" t="str">
            <v>OBrien, Patricia</v>
          </cell>
          <cell r="C2787">
            <v>23210</v>
          </cell>
          <cell r="D2787" t="str">
            <v>23210</v>
          </cell>
          <cell r="E2787" t="str">
            <v>Systems Operations</v>
          </cell>
          <cell r="F2787" t="str">
            <v>NIS</v>
          </cell>
          <cell r="G2787" t="str">
            <v>Enterprise Infrastructure Services</v>
          </cell>
          <cell r="H2787" t="str">
            <v>120</v>
          </cell>
          <cell r="I2787" t="str">
            <v>LT</v>
          </cell>
          <cell r="K2787">
            <v>132296.73000000001</v>
          </cell>
        </row>
        <row r="2788">
          <cell r="A2788" t="str">
            <v>O&amp;M</v>
          </cell>
          <cell r="B2788" t="str">
            <v>OBrien, Patricia</v>
          </cell>
          <cell r="C2788">
            <v>23210</v>
          </cell>
          <cell r="D2788" t="str">
            <v>23210</v>
          </cell>
          <cell r="E2788" t="str">
            <v>Enterprise Infrastructure Svcs</v>
          </cell>
          <cell r="F2788" t="str">
            <v>NIS</v>
          </cell>
          <cell r="G2788" t="str">
            <v>Enterprise Infrastructure Services</v>
          </cell>
          <cell r="H2788" t="str">
            <v>120</v>
          </cell>
          <cell r="I2788" t="str">
            <v>MT</v>
          </cell>
          <cell r="M2788">
            <v>7019.21</v>
          </cell>
        </row>
        <row r="2789">
          <cell r="A2789" t="str">
            <v>O&amp;M</v>
          </cell>
          <cell r="B2789" t="str">
            <v>OBrien, Patricia</v>
          </cell>
          <cell r="C2789">
            <v>23210</v>
          </cell>
          <cell r="D2789" t="str">
            <v>23210</v>
          </cell>
          <cell r="E2789" t="str">
            <v>M3 - Network and Operational Support</v>
          </cell>
          <cell r="F2789" t="str">
            <v>NIS</v>
          </cell>
          <cell r="G2789" t="str">
            <v>Enterprise Infrastructure Services</v>
          </cell>
          <cell r="H2789" t="str">
            <v>120</v>
          </cell>
          <cell r="I2789" t="str">
            <v>MT</v>
          </cell>
          <cell r="J2789">
            <v>29653.200000000001</v>
          </cell>
        </row>
        <row r="2790">
          <cell r="A2790" t="str">
            <v>O&amp;M</v>
          </cell>
          <cell r="B2790" t="str">
            <v>OBrien, Patricia</v>
          </cell>
          <cell r="C2790">
            <v>23210</v>
          </cell>
          <cell r="D2790" t="str">
            <v>23210</v>
          </cell>
          <cell r="E2790" t="str">
            <v>Enterprise Infrastructure Svcs</v>
          </cell>
          <cell r="F2790" t="str">
            <v>NIS</v>
          </cell>
          <cell r="G2790" t="str">
            <v>Enterprise Infrastructure Services</v>
          </cell>
          <cell r="H2790" t="str">
            <v>120</v>
          </cell>
          <cell r="I2790" t="str">
            <v>OT</v>
          </cell>
          <cell r="M2790">
            <v>658.64</v>
          </cell>
        </row>
        <row r="2791">
          <cell r="A2791" t="str">
            <v>O&amp;M</v>
          </cell>
          <cell r="B2791" t="str">
            <v>OBrien, Patricia</v>
          </cell>
          <cell r="C2791">
            <v>23210</v>
          </cell>
          <cell r="D2791" t="str">
            <v>23210</v>
          </cell>
          <cell r="E2791" t="str">
            <v>M3 - Network and Operational Support</v>
          </cell>
          <cell r="F2791" t="str">
            <v>NIS</v>
          </cell>
          <cell r="G2791" t="str">
            <v>Enterprise Infrastructure Services</v>
          </cell>
          <cell r="H2791" t="str">
            <v>120</v>
          </cell>
          <cell r="I2791" t="str">
            <v>OT</v>
          </cell>
          <cell r="J2791">
            <v>195108.97</v>
          </cell>
        </row>
        <row r="2792">
          <cell r="A2792" t="str">
            <v>O&amp;M</v>
          </cell>
          <cell r="B2792" t="str">
            <v>OBrien, Patricia</v>
          </cell>
          <cell r="C2792">
            <v>23210</v>
          </cell>
          <cell r="D2792" t="str">
            <v>23210</v>
          </cell>
          <cell r="E2792" t="str">
            <v>Systems Operations</v>
          </cell>
          <cell r="F2792" t="str">
            <v>NIS</v>
          </cell>
          <cell r="G2792" t="str">
            <v>Enterprise Infrastructure Services</v>
          </cell>
          <cell r="H2792" t="str">
            <v>120</v>
          </cell>
          <cell r="I2792" t="str">
            <v>OT</v>
          </cell>
          <cell r="K2792">
            <v>133121.60000000001</v>
          </cell>
        </row>
        <row r="2793">
          <cell r="A2793" t="str">
            <v>O&amp;M</v>
          </cell>
          <cell r="B2793" t="str">
            <v>OBrien, Patricia</v>
          </cell>
          <cell r="C2793">
            <v>23210</v>
          </cell>
          <cell r="D2793" t="str">
            <v>23210</v>
          </cell>
          <cell r="E2793" t="str">
            <v>M3 - Network and Operational Support</v>
          </cell>
          <cell r="F2793" t="str">
            <v>NIS</v>
          </cell>
          <cell r="G2793" t="str">
            <v>Enterprise Infrastructure Services</v>
          </cell>
          <cell r="H2793" t="str">
            <v>120</v>
          </cell>
          <cell r="I2793" t="str">
            <v>TT</v>
          </cell>
          <cell r="J2793">
            <v>34631.800000000003</v>
          </cell>
        </row>
        <row r="2794">
          <cell r="A2794" t="str">
            <v>O&amp;M</v>
          </cell>
          <cell r="B2794" t="str">
            <v>OBrien, Patricia</v>
          </cell>
          <cell r="C2794">
            <v>23210</v>
          </cell>
          <cell r="D2794" t="str">
            <v>23210</v>
          </cell>
          <cell r="E2794" t="str">
            <v>Systems Operations</v>
          </cell>
          <cell r="F2794" t="str">
            <v>NIS</v>
          </cell>
          <cell r="G2794" t="str">
            <v>Enterprise Infrastructure Services</v>
          </cell>
          <cell r="H2794" t="str">
            <v>120</v>
          </cell>
          <cell r="I2794" t="str">
            <v>TT</v>
          </cell>
          <cell r="K2794">
            <v>6009.28</v>
          </cell>
        </row>
        <row r="2795">
          <cell r="A2795" t="str">
            <v>O&amp;M</v>
          </cell>
          <cell r="B2795" t="str">
            <v>OBrien, Patricia</v>
          </cell>
          <cell r="C2795">
            <v>23211</v>
          </cell>
          <cell r="D2795" t="str">
            <v>23211</v>
          </cell>
          <cell r="E2795" t="str">
            <v>Data Network</v>
          </cell>
          <cell r="F2795" t="str">
            <v>NIS</v>
          </cell>
          <cell r="G2795" t="str">
            <v>Data Network/Wireless Services</v>
          </cell>
          <cell r="H2795" t="str">
            <v>120</v>
          </cell>
          <cell r="I2795" t="str">
            <v>BT</v>
          </cell>
          <cell r="L2795">
            <v>96.32</v>
          </cell>
          <cell r="M2795">
            <v>4781.92</v>
          </cell>
        </row>
        <row r="2796">
          <cell r="A2796" t="str">
            <v>O&amp;M</v>
          </cell>
          <cell r="B2796" t="str">
            <v>OBrien, Patricia</v>
          </cell>
          <cell r="C2796">
            <v>23211</v>
          </cell>
          <cell r="D2796" t="str">
            <v>23211</v>
          </cell>
          <cell r="E2796" t="str">
            <v>Data Network / Wireless Services</v>
          </cell>
          <cell r="F2796" t="str">
            <v>NIS</v>
          </cell>
          <cell r="G2796" t="str">
            <v>Data Network/Wireless Services</v>
          </cell>
          <cell r="H2796" t="str">
            <v>120</v>
          </cell>
          <cell r="I2796" t="str">
            <v>BT</v>
          </cell>
          <cell r="M2796">
            <v>15314.47</v>
          </cell>
        </row>
        <row r="2797">
          <cell r="A2797" t="str">
            <v>O&amp;M</v>
          </cell>
          <cell r="B2797" t="str">
            <v>OBrien, Patricia</v>
          </cell>
          <cell r="C2797">
            <v>23211</v>
          </cell>
          <cell r="D2797" t="str">
            <v>23211</v>
          </cell>
          <cell r="E2797" t="str">
            <v>Data Network Services</v>
          </cell>
          <cell r="F2797" t="str">
            <v>NIS</v>
          </cell>
          <cell r="G2797" t="str">
            <v>Data Network/Wireless Services</v>
          </cell>
          <cell r="H2797" t="str">
            <v>120</v>
          </cell>
          <cell r="I2797" t="str">
            <v>BT</v>
          </cell>
          <cell r="K2797">
            <v>456.8</v>
          </cell>
        </row>
        <row r="2798">
          <cell r="A2798" t="str">
            <v>O&amp;M</v>
          </cell>
          <cell r="B2798" t="str">
            <v>OBrien, Patricia</v>
          </cell>
          <cell r="C2798">
            <v>23211</v>
          </cell>
          <cell r="D2798" t="str">
            <v>23211</v>
          </cell>
          <cell r="E2798" t="str">
            <v>Data Network</v>
          </cell>
          <cell r="F2798" t="str">
            <v>NIS</v>
          </cell>
          <cell r="G2798" t="str">
            <v>Data Network/Wireless Services</v>
          </cell>
          <cell r="H2798" t="str">
            <v>120</v>
          </cell>
          <cell r="I2798" t="str">
            <v>IT</v>
          </cell>
          <cell r="L2798">
            <v>168</v>
          </cell>
        </row>
        <row r="2799">
          <cell r="A2799" t="str">
            <v>O&amp;M</v>
          </cell>
          <cell r="B2799" t="str">
            <v>OBrien, Patricia</v>
          </cell>
          <cell r="C2799">
            <v>23211</v>
          </cell>
          <cell r="D2799" t="str">
            <v>23211</v>
          </cell>
          <cell r="E2799" t="str">
            <v>Data Network Services</v>
          </cell>
          <cell r="F2799" t="str">
            <v>NIS</v>
          </cell>
          <cell r="G2799" t="str">
            <v>Data Network/Wireless Services</v>
          </cell>
          <cell r="H2799" t="str">
            <v>120</v>
          </cell>
          <cell r="I2799" t="str">
            <v>IT</v>
          </cell>
          <cell r="K2799">
            <v>10487.17</v>
          </cell>
        </row>
        <row r="2800">
          <cell r="A2800" t="str">
            <v>O&amp;M</v>
          </cell>
          <cell r="B2800" t="str">
            <v>OBrien, Patricia</v>
          </cell>
          <cell r="C2800">
            <v>23211</v>
          </cell>
          <cell r="D2800" t="str">
            <v>23211</v>
          </cell>
          <cell r="E2800" t="str">
            <v>Data Network</v>
          </cell>
          <cell r="F2800" t="str">
            <v>NIS</v>
          </cell>
          <cell r="G2800" t="str">
            <v>Data Network/Wireless Services</v>
          </cell>
          <cell r="H2800" t="str">
            <v>120</v>
          </cell>
          <cell r="I2800" t="str">
            <v>LT</v>
          </cell>
          <cell r="L2800">
            <v>275.2</v>
          </cell>
        </row>
        <row r="2801">
          <cell r="A2801" t="str">
            <v>O&amp;M</v>
          </cell>
          <cell r="B2801" t="str">
            <v>OBrien, Patricia</v>
          </cell>
          <cell r="C2801">
            <v>23211</v>
          </cell>
          <cell r="D2801" t="str">
            <v>23211</v>
          </cell>
          <cell r="E2801" t="str">
            <v>Data Network / Wireless Services</v>
          </cell>
          <cell r="F2801" t="str">
            <v>NIS</v>
          </cell>
          <cell r="G2801" t="str">
            <v>Data Network/Wireless Services</v>
          </cell>
          <cell r="H2801" t="str">
            <v>120</v>
          </cell>
          <cell r="I2801" t="str">
            <v>LT</v>
          </cell>
        </row>
        <row r="2802">
          <cell r="A2802" t="str">
            <v>O&amp;M</v>
          </cell>
          <cell r="B2802" t="str">
            <v>OBrien, Patricia</v>
          </cell>
          <cell r="C2802">
            <v>23211</v>
          </cell>
          <cell r="D2802" t="str">
            <v>23211</v>
          </cell>
          <cell r="E2802" t="str">
            <v>Data Network Services</v>
          </cell>
          <cell r="F2802" t="str">
            <v>NIS</v>
          </cell>
          <cell r="G2802" t="str">
            <v>Data Network/Wireless Services</v>
          </cell>
          <cell r="H2802" t="str">
            <v>120</v>
          </cell>
          <cell r="I2802" t="str">
            <v>LT</v>
          </cell>
          <cell r="K2802">
            <v>1305.0999999999999</v>
          </cell>
        </row>
        <row r="2803">
          <cell r="A2803" t="str">
            <v>O&amp;M</v>
          </cell>
          <cell r="B2803" t="str">
            <v>OBrien, Patricia</v>
          </cell>
          <cell r="C2803">
            <v>23211</v>
          </cell>
          <cell r="D2803" t="str">
            <v>23211</v>
          </cell>
          <cell r="E2803" t="str">
            <v>Data Network</v>
          </cell>
          <cell r="F2803" t="str">
            <v>NIS</v>
          </cell>
          <cell r="G2803" t="str">
            <v>Data Network/Wireless Services</v>
          </cell>
          <cell r="H2803" t="str">
            <v>120</v>
          </cell>
          <cell r="I2803" t="str">
            <v>TT</v>
          </cell>
          <cell r="L2803">
            <v>232.2</v>
          </cell>
        </row>
        <row r="2804">
          <cell r="A2804" t="str">
            <v>O&amp;M</v>
          </cell>
          <cell r="B2804" t="str">
            <v>OBrien, Patricia</v>
          </cell>
          <cell r="C2804">
            <v>23211</v>
          </cell>
          <cell r="D2804" t="str">
            <v>23211</v>
          </cell>
          <cell r="E2804" t="str">
            <v>Data Network / Wireless Services</v>
          </cell>
          <cell r="F2804" t="str">
            <v>NIS</v>
          </cell>
          <cell r="G2804" t="str">
            <v>Data Network/Wireless Services</v>
          </cell>
          <cell r="H2804" t="str">
            <v>120</v>
          </cell>
          <cell r="I2804" t="str">
            <v>TT</v>
          </cell>
        </row>
        <row r="2805">
          <cell r="A2805" t="str">
            <v>O&amp;M</v>
          </cell>
          <cell r="B2805" t="str">
            <v>OBrien, Patricia</v>
          </cell>
          <cell r="C2805">
            <v>23211</v>
          </cell>
          <cell r="D2805" t="str">
            <v>23211</v>
          </cell>
          <cell r="E2805" t="str">
            <v>Data Network Services</v>
          </cell>
          <cell r="F2805" t="str">
            <v>NIS</v>
          </cell>
          <cell r="G2805" t="str">
            <v>Data Network/Wireless Services</v>
          </cell>
          <cell r="H2805" t="str">
            <v>120</v>
          </cell>
          <cell r="I2805" t="str">
            <v>TT</v>
          </cell>
          <cell r="K2805">
            <v>2949.33</v>
          </cell>
        </row>
        <row r="2806">
          <cell r="A2806" t="str">
            <v>O&amp;M</v>
          </cell>
          <cell r="B2806" t="str">
            <v>Weilandt, John C</v>
          </cell>
          <cell r="C2806">
            <v>23212</v>
          </cell>
          <cell r="D2806" t="str">
            <v>23212</v>
          </cell>
          <cell r="E2806" t="str">
            <v>Distributed Systems</v>
          </cell>
          <cell r="F2806" t="str">
            <v>NIS</v>
          </cell>
          <cell r="G2806" t="str">
            <v>Distributed Systems</v>
          </cell>
          <cell r="H2806" t="str">
            <v>120</v>
          </cell>
          <cell r="I2806" t="str">
            <v>IT</v>
          </cell>
          <cell r="L2806">
            <v>2924.88</v>
          </cell>
        </row>
        <row r="2807">
          <cell r="A2807" t="str">
            <v>O&amp;M</v>
          </cell>
          <cell r="B2807" t="str">
            <v>Weilandt, John C</v>
          </cell>
          <cell r="C2807">
            <v>23212</v>
          </cell>
          <cell r="D2807" t="str">
            <v>23212</v>
          </cell>
          <cell r="E2807" t="str">
            <v>Distributed Systems</v>
          </cell>
          <cell r="F2807" t="str">
            <v>NIS</v>
          </cell>
          <cell r="G2807" t="str">
            <v>Distributed Systems</v>
          </cell>
          <cell r="H2807" t="str">
            <v>120</v>
          </cell>
          <cell r="I2807" t="str">
            <v>TT</v>
          </cell>
          <cell r="L2807">
            <v>398.88</v>
          </cell>
        </row>
        <row r="2808">
          <cell r="A2808" t="str">
            <v>O&amp;M</v>
          </cell>
          <cell r="B2808" t="str">
            <v>OBrien, Patricia</v>
          </cell>
          <cell r="C2808">
            <v>23213</v>
          </cell>
          <cell r="D2808" t="str">
            <v>23213</v>
          </cell>
          <cell r="E2808" t="str">
            <v>Internet Infrastructure</v>
          </cell>
          <cell r="F2808" t="str">
            <v>NIS</v>
          </cell>
          <cell r="G2808" t="str">
            <v>Internet &amp; Application Services</v>
          </cell>
          <cell r="H2808" t="str">
            <v>120</v>
          </cell>
          <cell r="I2808" t="str">
            <v>IT</v>
          </cell>
          <cell r="K2808">
            <v>21623.68</v>
          </cell>
          <cell r="M2808">
            <v>260707.72</v>
          </cell>
        </row>
        <row r="2809">
          <cell r="A2809" t="str">
            <v>O&amp;M</v>
          </cell>
          <cell r="B2809" t="str">
            <v>Weilandt, John C</v>
          </cell>
          <cell r="C2809">
            <v>23214</v>
          </cell>
          <cell r="D2809" t="str">
            <v>23214</v>
          </cell>
          <cell r="E2809" t="str">
            <v>Midrange Systems</v>
          </cell>
          <cell r="F2809" t="str">
            <v>NIS</v>
          </cell>
          <cell r="G2809" t="str">
            <v>Midrange</v>
          </cell>
          <cell r="H2809" t="str">
            <v>120</v>
          </cell>
          <cell r="I2809" t="str">
            <v>IT</v>
          </cell>
          <cell r="K2809">
            <v>71.040000000000006</v>
          </cell>
          <cell r="L2809">
            <v>250994.78</v>
          </cell>
          <cell r="M2809">
            <v>5153.96</v>
          </cell>
        </row>
        <row r="2810">
          <cell r="A2810" t="str">
            <v>O&amp;M</v>
          </cell>
          <cell r="B2810" t="str">
            <v>Collins, Carol A</v>
          </cell>
          <cell r="C2810">
            <v>23215</v>
          </cell>
          <cell r="D2810" t="str">
            <v>23215</v>
          </cell>
          <cell r="E2810" t="str">
            <v>4I - Financials</v>
          </cell>
          <cell r="F2810" t="str">
            <v>NIS</v>
          </cell>
          <cell r="G2810" t="str">
            <v>Financial Systems</v>
          </cell>
          <cell r="H2810" t="str">
            <v>120</v>
          </cell>
          <cell r="I2810" t="str">
            <v>BT</v>
          </cell>
          <cell r="J2810">
            <v>52656.37</v>
          </cell>
        </row>
        <row r="2811">
          <cell r="A2811" t="str">
            <v>O&amp;M</v>
          </cell>
          <cell r="B2811" t="str">
            <v>Collins, Carol A</v>
          </cell>
          <cell r="C2811">
            <v>23215</v>
          </cell>
          <cell r="D2811" t="str">
            <v>23215</v>
          </cell>
          <cell r="E2811" t="str">
            <v>Financial Systems</v>
          </cell>
          <cell r="F2811" t="str">
            <v>NIS</v>
          </cell>
          <cell r="G2811" t="str">
            <v>Financial Systems</v>
          </cell>
          <cell r="H2811" t="str">
            <v>120</v>
          </cell>
          <cell r="I2811" t="str">
            <v>BT</v>
          </cell>
          <cell r="K2811">
            <v>5260.37</v>
          </cell>
        </row>
        <row r="2812">
          <cell r="A2812" t="str">
            <v>O&amp;M</v>
          </cell>
          <cell r="B2812" t="str">
            <v>Collins, Carol A</v>
          </cell>
          <cell r="C2812">
            <v>23215</v>
          </cell>
          <cell r="D2812" t="str">
            <v>23215</v>
          </cell>
          <cell r="E2812" t="str">
            <v>4I - Financials</v>
          </cell>
          <cell r="F2812" t="str">
            <v>NIS</v>
          </cell>
          <cell r="G2812" t="str">
            <v>Financial Systems</v>
          </cell>
          <cell r="H2812" t="str">
            <v>120</v>
          </cell>
          <cell r="I2812" t="str">
            <v>IT</v>
          </cell>
          <cell r="J2812">
            <v>111258.06</v>
          </cell>
          <cell r="M2812">
            <v>59444.82</v>
          </cell>
        </row>
        <row r="2813">
          <cell r="A2813" t="str">
            <v>O&amp;M</v>
          </cell>
          <cell r="B2813" t="str">
            <v>Collins, Carol A</v>
          </cell>
          <cell r="C2813">
            <v>23215</v>
          </cell>
          <cell r="D2813" t="str">
            <v>23215</v>
          </cell>
          <cell r="E2813" t="str">
            <v>Financial Systems</v>
          </cell>
          <cell r="F2813" t="str">
            <v>NIS</v>
          </cell>
          <cell r="G2813" t="str">
            <v>Financial Systems</v>
          </cell>
          <cell r="H2813" t="str">
            <v>120</v>
          </cell>
          <cell r="I2813" t="str">
            <v>IT</v>
          </cell>
          <cell r="K2813">
            <v>0</v>
          </cell>
          <cell r="L2813">
            <v>560.59</v>
          </cell>
          <cell r="M2813">
            <v>6357.42</v>
          </cell>
        </row>
        <row r="2814">
          <cell r="A2814" t="str">
            <v>O&amp;M</v>
          </cell>
          <cell r="B2814" t="str">
            <v>Collins, Carol A</v>
          </cell>
          <cell r="C2814">
            <v>23215</v>
          </cell>
          <cell r="D2814" t="str">
            <v>23215</v>
          </cell>
          <cell r="E2814" t="str">
            <v>4I - Financials</v>
          </cell>
          <cell r="F2814" t="str">
            <v>NIS</v>
          </cell>
          <cell r="G2814" t="str">
            <v>Financial Systems</v>
          </cell>
          <cell r="H2814" t="str">
            <v>120</v>
          </cell>
          <cell r="I2814" t="str">
            <v>LT</v>
          </cell>
          <cell r="J2814">
            <v>192376.49</v>
          </cell>
        </row>
        <row r="2815">
          <cell r="A2815" t="str">
            <v>O&amp;M</v>
          </cell>
          <cell r="B2815" t="str">
            <v>Collins, Carol A</v>
          </cell>
          <cell r="C2815">
            <v>23215</v>
          </cell>
          <cell r="D2815" t="str">
            <v>23215</v>
          </cell>
          <cell r="E2815" t="str">
            <v>Financial Systems</v>
          </cell>
          <cell r="F2815" t="str">
            <v>NIS</v>
          </cell>
          <cell r="G2815" t="str">
            <v>Financial Systems</v>
          </cell>
          <cell r="H2815" t="str">
            <v>120</v>
          </cell>
          <cell r="I2815" t="str">
            <v>LT</v>
          </cell>
          <cell r="K2815">
            <v>19998.11</v>
          </cell>
          <cell r="M2815">
            <v>110.05</v>
          </cell>
        </row>
        <row r="2816">
          <cell r="A2816" t="str">
            <v>O&amp;M</v>
          </cell>
          <cell r="B2816" t="str">
            <v>Collins, Carol A</v>
          </cell>
          <cell r="C2816">
            <v>23215</v>
          </cell>
          <cell r="D2816" t="str">
            <v>23215</v>
          </cell>
          <cell r="E2816" t="str">
            <v>4I - Financials</v>
          </cell>
          <cell r="F2816" t="str">
            <v>NIS</v>
          </cell>
          <cell r="G2816" t="str">
            <v>Financial Systems</v>
          </cell>
          <cell r="H2816" t="str">
            <v>120</v>
          </cell>
          <cell r="I2816" t="str">
            <v>OT</v>
          </cell>
          <cell r="J2816">
            <v>3443.17</v>
          </cell>
        </row>
        <row r="2817">
          <cell r="A2817" t="str">
            <v>O&amp;M</v>
          </cell>
          <cell r="B2817" t="str">
            <v>Collins, Carol A</v>
          </cell>
          <cell r="C2817">
            <v>23215</v>
          </cell>
          <cell r="D2817" t="str">
            <v>23215</v>
          </cell>
          <cell r="E2817" t="str">
            <v>Financial Systems</v>
          </cell>
          <cell r="F2817" t="str">
            <v>NIS</v>
          </cell>
          <cell r="G2817" t="str">
            <v>Financial Systems</v>
          </cell>
          <cell r="H2817" t="str">
            <v>120</v>
          </cell>
          <cell r="I2817" t="str">
            <v>OT</v>
          </cell>
          <cell r="K2817">
            <v>414.09</v>
          </cell>
        </row>
        <row r="2818">
          <cell r="A2818" t="str">
            <v>O&amp;M</v>
          </cell>
          <cell r="B2818" t="str">
            <v>Collins, Carol A</v>
          </cell>
          <cell r="C2818">
            <v>23215</v>
          </cell>
          <cell r="D2818" t="str">
            <v>23215</v>
          </cell>
          <cell r="E2818" t="str">
            <v>4I - Financials</v>
          </cell>
          <cell r="F2818" t="str">
            <v>NIS</v>
          </cell>
          <cell r="G2818" t="str">
            <v>Financial Systems</v>
          </cell>
          <cell r="H2818" t="str">
            <v>120</v>
          </cell>
          <cell r="I2818" t="str">
            <v>TT</v>
          </cell>
          <cell r="J2818">
            <v>93.32</v>
          </cell>
        </row>
        <row r="2819">
          <cell r="A2819" t="str">
            <v>O&amp;M</v>
          </cell>
          <cell r="B2819" t="str">
            <v>Collins, Carol A</v>
          </cell>
          <cell r="C2819">
            <v>23216</v>
          </cell>
          <cell r="D2819" t="str">
            <v>23216</v>
          </cell>
          <cell r="E2819" t="str">
            <v>Customer Systems Extensions</v>
          </cell>
          <cell r="F2819" t="str">
            <v>NIS</v>
          </cell>
          <cell r="G2819" t="str">
            <v>Customer Support/Meter Reading</v>
          </cell>
          <cell r="H2819" t="str">
            <v>120</v>
          </cell>
          <cell r="I2819" t="str">
            <v>IT</v>
          </cell>
          <cell r="L2819">
            <v>35</v>
          </cell>
        </row>
        <row r="2820">
          <cell r="A2820" t="str">
            <v>O&amp;M</v>
          </cell>
          <cell r="B2820" t="str">
            <v>Collins, Carol A</v>
          </cell>
          <cell r="C2820">
            <v>23216</v>
          </cell>
          <cell r="D2820" t="str">
            <v>23216</v>
          </cell>
          <cell r="E2820" t="str">
            <v>Large Systems</v>
          </cell>
          <cell r="F2820" t="str">
            <v>NIS</v>
          </cell>
          <cell r="G2820" t="str">
            <v>Customer Support/Meter Reading</v>
          </cell>
          <cell r="H2820" t="str">
            <v>120</v>
          </cell>
          <cell r="I2820" t="str">
            <v>IT</v>
          </cell>
          <cell r="K2820">
            <v>17475.599999999999</v>
          </cell>
        </row>
        <row r="2821">
          <cell r="A2821" t="str">
            <v>O&amp;M</v>
          </cell>
          <cell r="B2821" t="str">
            <v>Collins, Carol A</v>
          </cell>
          <cell r="C2821">
            <v>23219</v>
          </cell>
          <cell r="D2821" t="str">
            <v>23219</v>
          </cell>
          <cell r="E2821" t="str">
            <v>NIS Asset Management</v>
          </cell>
          <cell r="F2821" t="str">
            <v>NIS</v>
          </cell>
          <cell r="G2821" t="str">
            <v>Operations</v>
          </cell>
          <cell r="H2821" t="str">
            <v>120</v>
          </cell>
          <cell r="I2821" t="str">
            <v>IT</v>
          </cell>
          <cell r="L2821">
            <v>3425.31</v>
          </cell>
        </row>
        <row r="2822">
          <cell r="A2822" t="str">
            <v>O&amp;M</v>
          </cell>
          <cell r="B2822" t="str">
            <v>Collins, Carol A</v>
          </cell>
          <cell r="C2822">
            <v>23220</v>
          </cell>
          <cell r="D2822" t="str">
            <v>23220</v>
          </cell>
          <cell r="E2822" t="str">
            <v>4J - Techinical Support Services</v>
          </cell>
          <cell r="F2822" t="str">
            <v>NIS</v>
          </cell>
          <cell r="G2822" t="str">
            <v>Data Base Management</v>
          </cell>
          <cell r="H2822" t="str">
            <v>120</v>
          </cell>
          <cell r="I2822" t="str">
            <v>BT</v>
          </cell>
          <cell r="J2822">
            <v>216940.96</v>
          </cell>
        </row>
        <row r="2823">
          <cell r="A2823" t="str">
            <v>O&amp;M</v>
          </cell>
          <cell r="B2823" t="str">
            <v>Collins, Carol A</v>
          </cell>
          <cell r="C2823">
            <v>23220</v>
          </cell>
          <cell r="D2823" t="str">
            <v>23220</v>
          </cell>
          <cell r="E2823" t="str">
            <v>Data Management</v>
          </cell>
          <cell r="F2823" t="str">
            <v>NIS</v>
          </cell>
          <cell r="G2823" t="str">
            <v>Data Base Management</v>
          </cell>
          <cell r="H2823" t="str">
            <v>120</v>
          </cell>
          <cell r="I2823" t="str">
            <v>BT</v>
          </cell>
          <cell r="K2823">
            <v>28787.37</v>
          </cell>
        </row>
        <row r="2824">
          <cell r="A2824" t="str">
            <v>O&amp;M</v>
          </cell>
          <cell r="B2824" t="str">
            <v>Collins, Carol A</v>
          </cell>
          <cell r="C2824">
            <v>23220</v>
          </cell>
          <cell r="D2824" t="str">
            <v>23220</v>
          </cell>
          <cell r="E2824" t="str">
            <v>4J - Techinical Support Services</v>
          </cell>
          <cell r="F2824" t="str">
            <v>NIS</v>
          </cell>
          <cell r="G2824" t="str">
            <v>Data Base Management</v>
          </cell>
          <cell r="H2824" t="str">
            <v>120</v>
          </cell>
          <cell r="I2824" t="str">
            <v>IT</v>
          </cell>
          <cell r="J2824">
            <v>263969.81</v>
          </cell>
        </row>
        <row r="2825">
          <cell r="A2825" t="str">
            <v>O&amp;M</v>
          </cell>
          <cell r="B2825" t="str">
            <v>Collins, Carol A</v>
          </cell>
          <cell r="C2825">
            <v>23220</v>
          </cell>
          <cell r="D2825" t="str">
            <v>23220</v>
          </cell>
          <cell r="E2825" t="str">
            <v>Data Management</v>
          </cell>
          <cell r="F2825" t="str">
            <v>NIS</v>
          </cell>
          <cell r="G2825" t="str">
            <v>Data Base Management</v>
          </cell>
          <cell r="H2825" t="str">
            <v>120</v>
          </cell>
          <cell r="I2825" t="str">
            <v>IT</v>
          </cell>
          <cell r="K2825">
            <v>7411.6</v>
          </cell>
        </row>
        <row r="2826">
          <cell r="A2826" t="str">
            <v>O&amp;M</v>
          </cell>
          <cell r="B2826" t="str">
            <v>Collins, Carol A</v>
          </cell>
          <cell r="C2826">
            <v>23220</v>
          </cell>
          <cell r="D2826" t="str">
            <v>23220</v>
          </cell>
          <cell r="E2826" t="str">
            <v>Database Administration</v>
          </cell>
          <cell r="F2826" t="str">
            <v>NIS</v>
          </cell>
          <cell r="G2826" t="str">
            <v>Data Base Management</v>
          </cell>
          <cell r="H2826" t="str">
            <v>120</v>
          </cell>
          <cell r="I2826" t="str">
            <v>IT</v>
          </cell>
          <cell r="L2826">
            <v>174.44</v>
          </cell>
          <cell r="M2826">
            <v>21220</v>
          </cell>
        </row>
        <row r="2827">
          <cell r="A2827" t="str">
            <v>O&amp;M</v>
          </cell>
          <cell r="B2827" t="str">
            <v>Collins, Carol A</v>
          </cell>
          <cell r="C2827">
            <v>23220</v>
          </cell>
          <cell r="D2827" t="str">
            <v>23220</v>
          </cell>
          <cell r="E2827" t="str">
            <v>4J - Techinical Support Services</v>
          </cell>
          <cell r="F2827" t="str">
            <v>NIS</v>
          </cell>
          <cell r="G2827" t="str">
            <v>Data Base Management</v>
          </cell>
          <cell r="H2827" t="str">
            <v>120</v>
          </cell>
          <cell r="I2827" t="str">
            <v>LT</v>
          </cell>
          <cell r="J2827">
            <v>678773.1</v>
          </cell>
        </row>
        <row r="2828">
          <cell r="A2828" t="str">
            <v>O&amp;M</v>
          </cell>
          <cell r="B2828" t="str">
            <v>Collins, Carol A</v>
          </cell>
          <cell r="C2828">
            <v>23220</v>
          </cell>
          <cell r="D2828" t="str">
            <v>23220</v>
          </cell>
          <cell r="E2828" t="str">
            <v>Data Management</v>
          </cell>
          <cell r="F2828" t="str">
            <v>NIS</v>
          </cell>
          <cell r="G2828" t="str">
            <v>Data Base Management</v>
          </cell>
          <cell r="H2828" t="str">
            <v>120</v>
          </cell>
          <cell r="I2828" t="str">
            <v>LT</v>
          </cell>
          <cell r="K2828">
            <v>86882.1</v>
          </cell>
        </row>
        <row r="2829">
          <cell r="A2829" t="str">
            <v>O&amp;M</v>
          </cell>
          <cell r="B2829" t="str">
            <v>Collins, Carol A</v>
          </cell>
          <cell r="C2829">
            <v>23220</v>
          </cell>
          <cell r="D2829" t="str">
            <v>23220</v>
          </cell>
          <cell r="E2829" t="str">
            <v>4J - Techinical Support Services</v>
          </cell>
          <cell r="F2829" t="str">
            <v>NIS</v>
          </cell>
          <cell r="G2829" t="str">
            <v>Data Base Management</v>
          </cell>
          <cell r="H2829" t="str">
            <v>120</v>
          </cell>
          <cell r="I2829" t="str">
            <v>OT</v>
          </cell>
          <cell r="J2829">
            <v>11229.99</v>
          </cell>
        </row>
        <row r="2830">
          <cell r="A2830" t="str">
            <v>O&amp;M</v>
          </cell>
          <cell r="B2830" t="str">
            <v>Collins, Carol A</v>
          </cell>
          <cell r="C2830">
            <v>23220</v>
          </cell>
          <cell r="D2830" t="str">
            <v>23220</v>
          </cell>
          <cell r="E2830" t="str">
            <v>Data Management</v>
          </cell>
          <cell r="F2830" t="str">
            <v>NIS</v>
          </cell>
          <cell r="G2830" t="str">
            <v>Data Base Management</v>
          </cell>
          <cell r="H2830" t="str">
            <v>120</v>
          </cell>
          <cell r="I2830" t="str">
            <v>OT</v>
          </cell>
          <cell r="K2830">
            <v>5992.65</v>
          </cell>
        </row>
        <row r="2831">
          <cell r="A2831" t="str">
            <v>O&amp;M</v>
          </cell>
          <cell r="B2831" t="str">
            <v>Collins, Carol A</v>
          </cell>
          <cell r="C2831">
            <v>23220</v>
          </cell>
          <cell r="D2831" t="str">
            <v>23220</v>
          </cell>
          <cell r="E2831" t="str">
            <v>4J - Techinical Support Services</v>
          </cell>
          <cell r="F2831" t="str">
            <v>NIS</v>
          </cell>
          <cell r="G2831" t="str">
            <v>Data Base Management</v>
          </cell>
          <cell r="H2831" t="str">
            <v>120</v>
          </cell>
          <cell r="I2831" t="str">
            <v>TT</v>
          </cell>
          <cell r="J2831">
            <v>5791.53</v>
          </cell>
        </row>
        <row r="2832">
          <cell r="A2832" t="str">
            <v>O&amp;M</v>
          </cell>
          <cell r="B2832" t="str">
            <v>Goldberg, Mannie</v>
          </cell>
          <cell r="C2832">
            <v>23225</v>
          </cell>
          <cell r="D2832" t="str">
            <v>23225</v>
          </cell>
          <cell r="E2832" t="str">
            <v>4M - Architecture and Technology</v>
          </cell>
          <cell r="F2832" t="str">
            <v>NIS</v>
          </cell>
          <cell r="G2832" t="str">
            <v>Planning &amp; Solutions</v>
          </cell>
          <cell r="H2832" t="str">
            <v>120</v>
          </cell>
          <cell r="I2832" t="str">
            <v>BT</v>
          </cell>
          <cell r="J2832">
            <v>290160.59999999998</v>
          </cell>
        </row>
        <row r="2833">
          <cell r="A2833" t="str">
            <v>O&amp;M</v>
          </cell>
          <cell r="B2833" t="str">
            <v>Goldberg, Mannie</v>
          </cell>
          <cell r="C2833">
            <v>23225</v>
          </cell>
          <cell r="D2833" t="str">
            <v>23225</v>
          </cell>
          <cell r="E2833" t="str">
            <v>Planning and Solutions</v>
          </cell>
          <cell r="F2833" t="str">
            <v>NIS</v>
          </cell>
          <cell r="G2833" t="str">
            <v>Planning &amp; Solutions</v>
          </cell>
          <cell r="H2833" t="str">
            <v>120</v>
          </cell>
          <cell r="I2833" t="str">
            <v>BT</v>
          </cell>
          <cell r="K2833">
            <v>53469.16</v>
          </cell>
        </row>
        <row r="2834">
          <cell r="A2834" t="str">
            <v>O&amp;M</v>
          </cell>
          <cell r="B2834" t="str">
            <v>Goldberg, Mannie</v>
          </cell>
          <cell r="C2834">
            <v>23225</v>
          </cell>
          <cell r="D2834" t="str">
            <v>23225</v>
          </cell>
          <cell r="E2834" t="str">
            <v>4M - Architecture and Technology</v>
          </cell>
          <cell r="F2834" t="str">
            <v>NIS</v>
          </cell>
          <cell r="G2834" t="str">
            <v>Planning &amp; Solutions</v>
          </cell>
          <cell r="H2834" t="str">
            <v>120</v>
          </cell>
          <cell r="I2834" t="str">
            <v>IT</v>
          </cell>
          <cell r="J2834">
            <v>1151690.1000000001</v>
          </cell>
        </row>
        <row r="2835">
          <cell r="A2835" t="str">
            <v>O&amp;M</v>
          </cell>
          <cell r="B2835" t="str">
            <v>Goldberg, Mannie</v>
          </cell>
          <cell r="C2835">
            <v>23225</v>
          </cell>
          <cell r="D2835" t="str">
            <v>23225</v>
          </cell>
          <cell r="E2835" t="str">
            <v>Planning and Solutions</v>
          </cell>
          <cell r="F2835" t="str">
            <v>NIS</v>
          </cell>
          <cell r="G2835" t="str">
            <v>Planning &amp; Solutions</v>
          </cell>
          <cell r="H2835" t="str">
            <v>120</v>
          </cell>
          <cell r="I2835" t="str">
            <v>IT</v>
          </cell>
          <cell r="K2835">
            <v>382936.95</v>
          </cell>
          <cell r="L2835">
            <v>26772.14</v>
          </cell>
          <cell r="M2835">
            <v>209831.99</v>
          </cell>
        </row>
        <row r="2836">
          <cell r="A2836" t="str">
            <v>O&amp;M</v>
          </cell>
          <cell r="B2836" t="str">
            <v>Goldberg, Mannie</v>
          </cell>
          <cell r="C2836">
            <v>23225</v>
          </cell>
          <cell r="D2836" t="str">
            <v>23225</v>
          </cell>
          <cell r="E2836" t="str">
            <v>4M - Architecture and Technology</v>
          </cell>
          <cell r="F2836" t="str">
            <v>NIS</v>
          </cell>
          <cell r="G2836" t="str">
            <v>Planning &amp; Solutions</v>
          </cell>
          <cell r="H2836" t="str">
            <v>120</v>
          </cell>
          <cell r="I2836" t="str">
            <v>LT</v>
          </cell>
          <cell r="J2836">
            <v>866789.68</v>
          </cell>
        </row>
        <row r="2837">
          <cell r="A2837" t="str">
            <v>O&amp;M</v>
          </cell>
          <cell r="B2837" t="str">
            <v>Goldberg, Mannie</v>
          </cell>
          <cell r="C2837">
            <v>23225</v>
          </cell>
          <cell r="D2837" t="str">
            <v>23225</v>
          </cell>
          <cell r="E2837" t="str">
            <v>Planning and Solutions</v>
          </cell>
          <cell r="F2837" t="str">
            <v>NIS</v>
          </cell>
          <cell r="G2837" t="str">
            <v>Planning &amp; Solutions</v>
          </cell>
          <cell r="H2837" t="str">
            <v>120</v>
          </cell>
          <cell r="I2837" t="str">
            <v>LT</v>
          </cell>
          <cell r="K2837">
            <v>153875.44</v>
          </cell>
          <cell r="L2837">
            <v>911.43</v>
          </cell>
        </row>
        <row r="2838">
          <cell r="A2838" t="str">
            <v>O&amp;M</v>
          </cell>
          <cell r="B2838" t="str">
            <v>Goldberg, Mannie</v>
          </cell>
          <cell r="C2838">
            <v>23225</v>
          </cell>
          <cell r="D2838" t="str">
            <v>23225</v>
          </cell>
          <cell r="E2838" t="str">
            <v>4M - Architecture and Technology</v>
          </cell>
          <cell r="F2838" t="str">
            <v>NIS</v>
          </cell>
          <cell r="G2838" t="str">
            <v>Planning &amp; Solutions</v>
          </cell>
          <cell r="H2838" t="str">
            <v>120</v>
          </cell>
          <cell r="I2838" t="str">
            <v>OT</v>
          </cell>
          <cell r="J2838">
            <v>29471.24</v>
          </cell>
        </row>
        <row r="2839">
          <cell r="A2839" t="str">
            <v>O&amp;M</v>
          </cell>
          <cell r="B2839" t="str">
            <v>Goldberg, Mannie</v>
          </cell>
          <cell r="C2839">
            <v>23225</v>
          </cell>
          <cell r="D2839" t="str">
            <v>23225</v>
          </cell>
          <cell r="E2839" t="str">
            <v>Planning and Solutions</v>
          </cell>
          <cell r="F2839" t="str">
            <v>NIS</v>
          </cell>
          <cell r="G2839" t="str">
            <v>Planning &amp; Solutions</v>
          </cell>
          <cell r="H2839" t="str">
            <v>120</v>
          </cell>
          <cell r="I2839" t="str">
            <v>OT</v>
          </cell>
          <cell r="K2839">
            <v>15100.72</v>
          </cell>
        </row>
        <row r="2840">
          <cell r="A2840" t="str">
            <v>O&amp;M</v>
          </cell>
          <cell r="B2840" t="str">
            <v>Goldberg, Mannie</v>
          </cell>
          <cell r="C2840">
            <v>23225</v>
          </cell>
          <cell r="D2840" t="str">
            <v>23225</v>
          </cell>
          <cell r="E2840" t="str">
            <v>4M - Architecture and Technology</v>
          </cell>
          <cell r="F2840" t="str">
            <v>NIS</v>
          </cell>
          <cell r="G2840" t="str">
            <v>Planning &amp; Solutions</v>
          </cell>
          <cell r="H2840" t="str">
            <v>120</v>
          </cell>
          <cell r="I2840" t="str">
            <v>TT</v>
          </cell>
          <cell r="J2840">
            <v>13183.27</v>
          </cell>
        </row>
        <row r="2841">
          <cell r="A2841" t="str">
            <v>O&amp;M</v>
          </cell>
          <cell r="B2841" t="str">
            <v>Goldberg, Mannie</v>
          </cell>
          <cell r="C2841">
            <v>23225</v>
          </cell>
          <cell r="D2841" t="str">
            <v>23225</v>
          </cell>
          <cell r="E2841" t="str">
            <v>Planning and Solutions</v>
          </cell>
          <cell r="F2841" t="str">
            <v>NIS</v>
          </cell>
          <cell r="G2841" t="str">
            <v>Planning &amp; Solutions</v>
          </cell>
          <cell r="H2841" t="str">
            <v>120</v>
          </cell>
          <cell r="I2841" t="str">
            <v>TT</v>
          </cell>
          <cell r="K2841">
            <v>73.650000000000006</v>
          </cell>
        </row>
        <row r="2842">
          <cell r="A2842" t="str">
            <v>O&amp;M</v>
          </cell>
          <cell r="B2842" t="str">
            <v>OLD NIS Cost Area</v>
          </cell>
          <cell r="C2842">
            <v>23226</v>
          </cell>
          <cell r="D2842" t="str">
            <v>23226</v>
          </cell>
          <cell r="E2842" t="str">
            <v>Architecture and Planning</v>
          </cell>
          <cell r="F2842" t="str">
            <v>NIS</v>
          </cell>
          <cell r="G2842" t="str">
            <v>OLD NIS Cost Area</v>
          </cell>
          <cell r="H2842" t="str">
            <v>120</v>
          </cell>
          <cell r="I2842" t="str">
            <v>BT</v>
          </cell>
          <cell r="K2842">
            <v>15758.32</v>
          </cell>
        </row>
        <row r="2843">
          <cell r="A2843" t="str">
            <v>O&amp;M</v>
          </cell>
          <cell r="B2843" t="str">
            <v>OLD NIS Cost Area</v>
          </cell>
          <cell r="C2843">
            <v>23226</v>
          </cell>
          <cell r="D2843" t="str">
            <v>23226</v>
          </cell>
          <cell r="E2843" t="str">
            <v>Architecture and Planning</v>
          </cell>
          <cell r="F2843" t="str">
            <v>NIS</v>
          </cell>
          <cell r="G2843" t="str">
            <v>OLD NIS Cost Area</v>
          </cell>
          <cell r="H2843" t="str">
            <v>120</v>
          </cell>
          <cell r="I2843" t="str">
            <v>IT</v>
          </cell>
          <cell r="K2843">
            <v>6162.17</v>
          </cell>
          <cell r="L2843">
            <v>10217.709999999999</v>
          </cell>
          <cell r="M2843">
            <v>-15918</v>
          </cell>
        </row>
        <row r="2844">
          <cell r="A2844" t="str">
            <v>O&amp;M</v>
          </cell>
          <cell r="B2844" t="str">
            <v>OLD NIS Cost Area</v>
          </cell>
          <cell r="C2844">
            <v>23226</v>
          </cell>
          <cell r="D2844" t="str">
            <v>23226</v>
          </cell>
          <cell r="E2844" t="str">
            <v>Architecture and Planning</v>
          </cell>
          <cell r="F2844" t="str">
            <v>NIS</v>
          </cell>
          <cell r="G2844" t="str">
            <v>OLD NIS Cost Area</v>
          </cell>
          <cell r="H2844" t="str">
            <v>120</v>
          </cell>
          <cell r="I2844" t="str">
            <v>LT</v>
          </cell>
          <cell r="K2844">
            <v>45023.85</v>
          </cell>
          <cell r="M2844">
            <v>53.37</v>
          </cell>
        </row>
        <row r="2845">
          <cell r="A2845" t="str">
            <v>O&amp;M</v>
          </cell>
          <cell r="B2845" t="str">
            <v>OBrien, Patricia</v>
          </cell>
          <cell r="C2845">
            <v>23227</v>
          </cell>
          <cell r="D2845" t="str">
            <v>23227</v>
          </cell>
          <cell r="E2845" t="str">
            <v>Security and Policy</v>
          </cell>
          <cell r="F2845" t="str">
            <v>NIS</v>
          </cell>
          <cell r="G2845" t="str">
            <v>Security &amp; Risk Management</v>
          </cell>
          <cell r="H2845" t="str">
            <v>120</v>
          </cell>
          <cell r="I2845" t="str">
            <v>IT</v>
          </cell>
          <cell r="K2845">
            <v>4722.6499999999996</v>
          </cell>
          <cell r="M2845">
            <v>27756.48</v>
          </cell>
        </row>
        <row r="2846">
          <cell r="A2846" t="str">
            <v>O&amp;M</v>
          </cell>
          <cell r="B2846" t="str">
            <v>OLD NIS Cost Area</v>
          </cell>
          <cell r="C2846">
            <v>23228</v>
          </cell>
          <cell r="D2846" t="str">
            <v>23228</v>
          </cell>
          <cell r="E2846" t="str">
            <v>Solutions Development</v>
          </cell>
          <cell r="F2846" t="str">
            <v>NIS</v>
          </cell>
          <cell r="G2846" t="str">
            <v>OLD NIS Cost Area</v>
          </cell>
          <cell r="H2846" t="str">
            <v>120</v>
          </cell>
          <cell r="I2846" t="str">
            <v>BT</v>
          </cell>
          <cell r="K2846">
            <v>1104.8</v>
          </cell>
        </row>
        <row r="2847">
          <cell r="A2847" t="str">
            <v>O&amp;M</v>
          </cell>
          <cell r="B2847" t="str">
            <v>OLD NIS Cost Area</v>
          </cell>
          <cell r="C2847">
            <v>23228</v>
          </cell>
          <cell r="D2847" t="str">
            <v>23228</v>
          </cell>
          <cell r="E2847" t="str">
            <v>Emerging Technologies</v>
          </cell>
          <cell r="F2847" t="str">
            <v>NIS</v>
          </cell>
          <cell r="G2847" t="str">
            <v>OLD NIS Cost Area</v>
          </cell>
          <cell r="H2847" t="str">
            <v>120</v>
          </cell>
          <cell r="I2847" t="str">
            <v>IT</v>
          </cell>
          <cell r="M2847">
            <v>-10692260.98</v>
          </cell>
        </row>
        <row r="2848">
          <cell r="A2848" t="str">
            <v>O&amp;M</v>
          </cell>
          <cell r="B2848" t="str">
            <v>OLD NIS Cost Area</v>
          </cell>
          <cell r="C2848">
            <v>23228</v>
          </cell>
          <cell r="D2848" t="str">
            <v>23228</v>
          </cell>
          <cell r="E2848" t="str">
            <v>Solutions Development</v>
          </cell>
          <cell r="F2848" t="str">
            <v>NIS</v>
          </cell>
          <cell r="G2848" t="str">
            <v>OLD NIS Cost Area</v>
          </cell>
          <cell r="H2848" t="str">
            <v>120</v>
          </cell>
          <cell r="I2848" t="str">
            <v>IT</v>
          </cell>
          <cell r="K2848">
            <v>517353.59</v>
          </cell>
          <cell r="M2848">
            <v>-3946</v>
          </cell>
        </row>
        <row r="2849">
          <cell r="A2849" t="str">
            <v>O&amp;M</v>
          </cell>
          <cell r="B2849" t="str">
            <v>OLD NIS Cost Area</v>
          </cell>
          <cell r="C2849">
            <v>23228</v>
          </cell>
          <cell r="D2849" t="str">
            <v>23228</v>
          </cell>
          <cell r="E2849" t="str">
            <v>Solutions Development for Internet &amp; New Technologies</v>
          </cell>
          <cell r="F2849" t="str">
            <v>NIS</v>
          </cell>
          <cell r="G2849" t="str">
            <v>OLD NIS Cost Area</v>
          </cell>
          <cell r="H2849" t="str">
            <v>120</v>
          </cell>
          <cell r="I2849" t="str">
            <v>IT</v>
          </cell>
          <cell r="L2849">
            <v>59070.35</v>
          </cell>
        </row>
        <row r="2850">
          <cell r="A2850" t="str">
            <v>O&amp;M</v>
          </cell>
          <cell r="B2850" t="str">
            <v>OLD NIS Cost Area</v>
          </cell>
          <cell r="C2850">
            <v>23228</v>
          </cell>
          <cell r="D2850" t="str">
            <v>23228</v>
          </cell>
          <cell r="E2850" t="str">
            <v>Solutions Development</v>
          </cell>
          <cell r="F2850" t="str">
            <v>NIS</v>
          </cell>
          <cell r="G2850" t="str">
            <v>OLD NIS Cost Area</v>
          </cell>
          <cell r="H2850" t="str">
            <v>120</v>
          </cell>
          <cell r="I2850" t="str">
            <v>LT</v>
          </cell>
          <cell r="K2850">
            <v>3156.76</v>
          </cell>
        </row>
        <row r="2851">
          <cell r="A2851" t="str">
            <v>O&amp;M</v>
          </cell>
          <cell r="B2851" t="str">
            <v>Weilandt, John C</v>
          </cell>
          <cell r="C2851">
            <v>23230</v>
          </cell>
          <cell r="D2851" t="str">
            <v>23230</v>
          </cell>
          <cell r="E2851" t="str">
            <v>4N - PLANNING AND ADMIN SERVICES</v>
          </cell>
          <cell r="F2851" t="str">
            <v>NIS</v>
          </cell>
          <cell r="G2851" t="str">
            <v>Application Integration and Testing Management</v>
          </cell>
          <cell r="H2851" t="str">
            <v>120</v>
          </cell>
          <cell r="I2851" t="str">
            <v>BT</v>
          </cell>
          <cell r="J2851">
            <v>8270.36</v>
          </cell>
        </row>
        <row r="2852">
          <cell r="A2852" t="str">
            <v>O&amp;M</v>
          </cell>
          <cell r="B2852" t="str">
            <v>Weilandt, John C</v>
          </cell>
          <cell r="C2852">
            <v>23230</v>
          </cell>
          <cell r="D2852" t="str">
            <v>23230</v>
          </cell>
          <cell r="E2852" t="str">
            <v>Solutions Design</v>
          </cell>
          <cell r="F2852" t="str">
            <v>NIS</v>
          </cell>
          <cell r="G2852" t="str">
            <v>Application Integration and Testing Management</v>
          </cell>
          <cell r="H2852" t="str">
            <v>120</v>
          </cell>
          <cell r="I2852" t="str">
            <v>BT</v>
          </cell>
          <cell r="K2852">
            <v>650.75</v>
          </cell>
        </row>
        <row r="2853">
          <cell r="A2853" t="str">
            <v>O&amp;M</v>
          </cell>
          <cell r="B2853" t="str">
            <v>Weilandt, John C</v>
          </cell>
          <cell r="C2853">
            <v>23230</v>
          </cell>
          <cell r="D2853" t="str">
            <v>23230</v>
          </cell>
          <cell r="E2853" t="str">
            <v>4N - PLANNING AND ADMIN SERVICES</v>
          </cell>
          <cell r="F2853" t="str">
            <v>NIS</v>
          </cell>
          <cell r="G2853" t="str">
            <v>Application Integration and Testing Management</v>
          </cell>
          <cell r="H2853" t="str">
            <v>120</v>
          </cell>
          <cell r="I2853" t="str">
            <v>IT</v>
          </cell>
          <cell r="J2853">
            <v>90.22</v>
          </cell>
        </row>
        <row r="2854">
          <cell r="A2854" t="str">
            <v>O&amp;M</v>
          </cell>
          <cell r="B2854" t="str">
            <v>Weilandt, John C</v>
          </cell>
          <cell r="C2854">
            <v>23230</v>
          </cell>
          <cell r="D2854" t="str">
            <v>23230</v>
          </cell>
          <cell r="E2854" t="str">
            <v>Application Integration &amp; Testing</v>
          </cell>
          <cell r="F2854" t="str">
            <v>NIS</v>
          </cell>
          <cell r="G2854" t="str">
            <v>Application Integration and Testing Management</v>
          </cell>
          <cell r="H2854" t="str">
            <v>120</v>
          </cell>
          <cell r="I2854" t="str">
            <v>IT</v>
          </cell>
          <cell r="L2854">
            <v>138750</v>
          </cell>
        </row>
        <row r="2855">
          <cell r="A2855" t="str">
            <v>O&amp;M</v>
          </cell>
          <cell r="B2855" t="str">
            <v>Weilandt, John C</v>
          </cell>
          <cell r="C2855">
            <v>23230</v>
          </cell>
          <cell r="D2855" t="str">
            <v>23230</v>
          </cell>
          <cell r="E2855" t="str">
            <v>Solutions Design</v>
          </cell>
          <cell r="F2855" t="str">
            <v>NIS</v>
          </cell>
          <cell r="G2855" t="str">
            <v>Application Integration and Testing Management</v>
          </cell>
          <cell r="H2855" t="str">
            <v>120</v>
          </cell>
          <cell r="I2855" t="str">
            <v>IT</v>
          </cell>
          <cell r="K2855">
            <v>9721.65</v>
          </cell>
        </row>
        <row r="2856">
          <cell r="A2856" t="str">
            <v>O&amp;M</v>
          </cell>
          <cell r="B2856" t="str">
            <v>Weilandt, John C</v>
          </cell>
          <cell r="C2856">
            <v>23230</v>
          </cell>
          <cell r="D2856" t="str">
            <v>23230</v>
          </cell>
          <cell r="E2856" t="str">
            <v>4N - PLANNING AND ADMIN SERVICES</v>
          </cell>
          <cell r="F2856" t="str">
            <v>NIS</v>
          </cell>
          <cell r="G2856" t="str">
            <v>Application Integration and Testing Management</v>
          </cell>
          <cell r="H2856" t="str">
            <v>120</v>
          </cell>
          <cell r="I2856" t="str">
            <v>LT</v>
          </cell>
          <cell r="J2856">
            <v>-8496.18</v>
          </cell>
        </row>
        <row r="2857">
          <cell r="A2857" t="str">
            <v>O&amp;M</v>
          </cell>
          <cell r="B2857" t="str">
            <v>Weilandt, John C</v>
          </cell>
          <cell r="C2857">
            <v>23230</v>
          </cell>
          <cell r="D2857" t="str">
            <v>23230</v>
          </cell>
          <cell r="E2857" t="str">
            <v>Solutions Design</v>
          </cell>
          <cell r="F2857" t="str">
            <v>NIS</v>
          </cell>
          <cell r="G2857" t="str">
            <v>Application Integration and Testing Management</v>
          </cell>
          <cell r="H2857" t="str">
            <v>120</v>
          </cell>
          <cell r="I2857" t="str">
            <v>LT</v>
          </cell>
          <cell r="K2857">
            <v>1859.29</v>
          </cell>
        </row>
        <row r="2858">
          <cell r="A2858" t="str">
            <v>O&amp;M</v>
          </cell>
          <cell r="B2858" t="str">
            <v>Weilandt, John C</v>
          </cell>
          <cell r="C2858">
            <v>23230</v>
          </cell>
          <cell r="D2858" t="str">
            <v>23230</v>
          </cell>
          <cell r="E2858" t="str">
            <v>4N - PLANNING AND ADMIN SERVICES</v>
          </cell>
          <cell r="F2858" t="str">
            <v>NIS</v>
          </cell>
          <cell r="G2858" t="str">
            <v>Application Integration and Testing Management</v>
          </cell>
          <cell r="H2858" t="str">
            <v>120</v>
          </cell>
          <cell r="I2858" t="str">
            <v>OT</v>
          </cell>
          <cell r="J2858">
            <v>-51.4</v>
          </cell>
        </row>
        <row r="2859">
          <cell r="A2859" t="str">
            <v>O&amp;M</v>
          </cell>
          <cell r="B2859" t="str">
            <v>Weilandt, John C</v>
          </cell>
          <cell r="C2859">
            <v>23230</v>
          </cell>
          <cell r="D2859" t="str">
            <v>23230</v>
          </cell>
          <cell r="E2859" t="str">
            <v>Solutions Design</v>
          </cell>
          <cell r="F2859" t="str">
            <v>NIS</v>
          </cell>
          <cell r="G2859" t="str">
            <v>Application Integration and Testing Management</v>
          </cell>
          <cell r="H2859" t="str">
            <v>120</v>
          </cell>
          <cell r="I2859" t="str">
            <v>OT</v>
          </cell>
          <cell r="K2859">
            <v>460.17</v>
          </cell>
        </row>
        <row r="2860">
          <cell r="A2860" t="str">
            <v>O&amp;M</v>
          </cell>
          <cell r="B2860" t="str">
            <v>Weilandt, John C</v>
          </cell>
          <cell r="C2860">
            <v>23230</v>
          </cell>
          <cell r="D2860" t="str">
            <v>23230</v>
          </cell>
          <cell r="E2860" t="str">
            <v>4N - PLANNING AND ADMIN SERVICES</v>
          </cell>
          <cell r="F2860" t="str">
            <v>NIS</v>
          </cell>
          <cell r="G2860" t="str">
            <v>Application Integration and Testing Management</v>
          </cell>
          <cell r="H2860" t="str">
            <v>120</v>
          </cell>
          <cell r="I2860" t="str">
            <v>TT</v>
          </cell>
          <cell r="J2860">
            <v>727.4</v>
          </cell>
        </row>
        <row r="2861">
          <cell r="A2861" t="str">
            <v>O&amp;M</v>
          </cell>
          <cell r="B2861" t="str">
            <v>Weilandt, John C</v>
          </cell>
          <cell r="C2861">
            <v>23230</v>
          </cell>
          <cell r="D2861" t="str">
            <v>23230</v>
          </cell>
          <cell r="E2861" t="str">
            <v>Solutions Design</v>
          </cell>
          <cell r="F2861" t="str">
            <v>NIS</v>
          </cell>
          <cell r="G2861" t="str">
            <v>Application Integration and Testing Management</v>
          </cell>
          <cell r="H2861" t="str">
            <v>120</v>
          </cell>
          <cell r="I2861" t="str">
            <v>TT</v>
          </cell>
          <cell r="K2861">
            <v>1441.72</v>
          </cell>
        </row>
        <row r="2862">
          <cell r="A2862" t="str">
            <v>O&amp;M</v>
          </cell>
          <cell r="B2862" t="str">
            <v>Weilandt, John C</v>
          </cell>
          <cell r="C2862">
            <v>23235</v>
          </cell>
          <cell r="D2862" t="str">
            <v>23235</v>
          </cell>
          <cell r="E2862" t="str">
            <v>4X - QUALITY MGMT AND TRAINING</v>
          </cell>
          <cell r="F2862" t="str">
            <v>NIS</v>
          </cell>
          <cell r="G2862" t="str">
            <v>Mainframe &amp; Mid-Range Operations</v>
          </cell>
          <cell r="H2862" t="str">
            <v>120</v>
          </cell>
          <cell r="I2862" t="str">
            <v>BT</v>
          </cell>
          <cell r="J2862">
            <v>0.7</v>
          </cell>
        </row>
        <row r="2863">
          <cell r="A2863" t="str">
            <v>O&amp;M</v>
          </cell>
          <cell r="B2863" t="str">
            <v>Weilandt, John C</v>
          </cell>
          <cell r="C2863">
            <v>23235</v>
          </cell>
          <cell r="D2863" t="str">
            <v>23235</v>
          </cell>
          <cell r="E2863" t="str">
            <v>Manged Operations</v>
          </cell>
          <cell r="F2863" t="str">
            <v>NIS</v>
          </cell>
          <cell r="G2863" t="str">
            <v>Mainframe &amp; Mid-Range Operations</v>
          </cell>
          <cell r="H2863" t="str">
            <v>120</v>
          </cell>
          <cell r="I2863" t="str">
            <v>IT</v>
          </cell>
          <cell r="K2863">
            <v>58.75</v>
          </cell>
        </row>
        <row r="2864">
          <cell r="A2864" t="str">
            <v>O&amp;M</v>
          </cell>
          <cell r="B2864" t="str">
            <v>Weilandt, John C</v>
          </cell>
          <cell r="C2864">
            <v>23235</v>
          </cell>
          <cell r="D2864" t="str">
            <v>23235</v>
          </cell>
          <cell r="E2864" t="str">
            <v>4X - QUALITY MGMT AND TRAINING</v>
          </cell>
          <cell r="F2864" t="str">
            <v>NIS</v>
          </cell>
          <cell r="G2864" t="str">
            <v>Mainframe &amp; Mid-Range Operations</v>
          </cell>
          <cell r="H2864" t="str">
            <v>120</v>
          </cell>
          <cell r="I2864" t="str">
            <v>LT</v>
          </cell>
          <cell r="J2864">
            <v>0</v>
          </cell>
        </row>
        <row r="2865">
          <cell r="A2865" t="str">
            <v>O&amp;M</v>
          </cell>
          <cell r="B2865" t="str">
            <v>Weilandt, John C</v>
          </cell>
          <cell r="C2865">
            <v>23235</v>
          </cell>
          <cell r="D2865" t="str">
            <v>23235</v>
          </cell>
          <cell r="E2865" t="str">
            <v>4X - QUALITY MGMT AND TRAINING</v>
          </cell>
          <cell r="F2865" t="str">
            <v>NIS</v>
          </cell>
          <cell r="G2865" t="str">
            <v>Mainframe &amp; Mid-Range Operations</v>
          </cell>
          <cell r="H2865" t="str">
            <v>120</v>
          </cell>
          <cell r="I2865" t="str">
            <v>OT</v>
          </cell>
          <cell r="J2865">
            <v>0.11</v>
          </cell>
        </row>
        <row r="2866">
          <cell r="A2866" t="str">
            <v>O&amp;M</v>
          </cell>
          <cell r="B2866" t="str">
            <v>Collins, Carol A</v>
          </cell>
          <cell r="C2866">
            <v>23240</v>
          </cell>
          <cell r="D2866" t="str">
            <v>23240</v>
          </cell>
          <cell r="E2866" t="str">
            <v>Customer</v>
          </cell>
          <cell r="F2866" t="str">
            <v>NIS</v>
          </cell>
          <cell r="G2866" t="str">
            <v>Customer Service &amp; Energy Supply</v>
          </cell>
          <cell r="H2866" t="str">
            <v>120</v>
          </cell>
          <cell r="I2866" t="str">
            <v>BT</v>
          </cell>
          <cell r="K2866">
            <v>0</v>
          </cell>
        </row>
        <row r="2867">
          <cell r="A2867" t="str">
            <v>O&amp;M</v>
          </cell>
          <cell r="B2867" t="str">
            <v>Collins, Carol A</v>
          </cell>
          <cell r="C2867">
            <v>23240</v>
          </cell>
          <cell r="D2867" t="str">
            <v>23240</v>
          </cell>
          <cell r="E2867" t="str">
            <v>M4 - HR / CIRS</v>
          </cell>
          <cell r="F2867" t="str">
            <v>NIS</v>
          </cell>
          <cell r="G2867" t="str">
            <v>Customer Service &amp; Energy Supply</v>
          </cell>
          <cell r="H2867" t="str">
            <v>120</v>
          </cell>
          <cell r="I2867" t="str">
            <v>BT</v>
          </cell>
          <cell r="J2867">
            <v>231241.96</v>
          </cell>
        </row>
        <row r="2868">
          <cell r="A2868" t="str">
            <v>CAP</v>
          </cell>
          <cell r="B2868" t="str">
            <v>Collins, Carol A</v>
          </cell>
          <cell r="C2868">
            <v>23240</v>
          </cell>
          <cell r="D2868" t="str">
            <v>23240</v>
          </cell>
          <cell r="E2868" t="str">
            <v>M4 - HR / CIRS</v>
          </cell>
          <cell r="F2868" t="str">
            <v>NIS</v>
          </cell>
          <cell r="G2868" t="str">
            <v>Customer Service &amp; Energy Supply</v>
          </cell>
          <cell r="H2868" t="str">
            <v>120</v>
          </cell>
          <cell r="I2868" t="str">
            <v>CB</v>
          </cell>
          <cell r="J2868">
            <v>1171.43</v>
          </cell>
        </row>
        <row r="2869">
          <cell r="A2869" t="str">
            <v>CAP</v>
          </cell>
          <cell r="B2869" t="str">
            <v>Collins, Carol A</v>
          </cell>
          <cell r="C2869">
            <v>23240</v>
          </cell>
          <cell r="D2869" t="str">
            <v>23240</v>
          </cell>
          <cell r="E2869" t="str">
            <v>M4 - HR / CIRS</v>
          </cell>
          <cell r="F2869" t="str">
            <v>NIS</v>
          </cell>
          <cell r="G2869" t="str">
            <v>Customer Service &amp; Energy Supply</v>
          </cell>
          <cell r="H2869" t="str">
            <v>120</v>
          </cell>
          <cell r="I2869" t="str">
            <v>CL</v>
          </cell>
          <cell r="J2869">
            <v>2662.1</v>
          </cell>
        </row>
        <row r="2870">
          <cell r="A2870" t="str">
            <v>O&amp;M</v>
          </cell>
          <cell r="B2870" t="str">
            <v>Collins, Carol A</v>
          </cell>
          <cell r="C2870">
            <v>23240</v>
          </cell>
          <cell r="D2870" t="str">
            <v>23240</v>
          </cell>
          <cell r="E2870" t="str">
            <v>Customer</v>
          </cell>
          <cell r="F2870" t="str">
            <v>NIS</v>
          </cell>
          <cell r="G2870" t="str">
            <v>Customer Service &amp; Energy Supply</v>
          </cell>
          <cell r="H2870" t="str">
            <v>120</v>
          </cell>
          <cell r="I2870" t="str">
            <v>IT</v>
          </cell>
          <cell r="K2870">
            <v>2495.9299999999998</v>
          </cell>
        </row>
        <row r="2871">
          <cell r="A2871" t="str">
            <v>O&amp;M</v>
          </cell>
          <cell r="B2871" t="str">
            <v>Collins, Carol A</v>
          </cell>
          <cell r="C2871">
            <v>23240</v>
          </cell>
          <cell r="D2871" t="str">
            <v>23240</v>
          </cell>
          <cell r="E2871" t="str">
            <v>Customer Service</v>
          </cell>
          <cell r="F2871" t="str">
            <v>NIS</v>
          </cell>
          <cell r="G2871" t="str">
            <v>Customer Service &amp; Energy Supply</v>
          </cell>
          <cell r="H2871" t="str">
            <v>120</v>
          </cell>
          <cell r="I2871" t="str">
            <v>IT</v>
          </cell>
          <cell r="L2871">
            <v>-4065.72</v>
          </cell>
          <cell r="M2871">
            <v>5791.96</v>
          </cell>
        </row>
        <row r="2872">
          <cell r="A2872" t="str">
            <v>O&amp;M</v>
          </cell>
          <cell r="B2872" t="str">
            <v>Collins, Carol A</v>
          </cell>
          <cell r="C2872">
            <v>23240</v>
          </cell>
          <cell r="D2872" t="str">
            <v>23240</v>
          </cell>
          <cell r="E2872" t="str">
            <v>Customer Service Systems</v>
          </cell>
          <cell r="F2872" t="str">
            <v>NIS</v>
          </cell>
          <cell r="G2872" t="str">
            <v>Customer Service &amp; Energy Supply</v>
          </cell>
          <cell r="H2872" t="str">
            <v>120</v>
          </cell>
          <cell r="I2872" t="str">
            <v>IT</v>
          </cell>
        </row>
        <row r="2873">
          <cell r="A2873" t="str">
            <v>O&amp;M</v>
          </cell>
          <cell r="B2873" t="str">
            <v>Collins, Carol A</v>
          </cell>
          <cell r="C2873">
            <v>23240</v>
          </cell>
          <cell r="D2873" t="str">
            <v>23240</v>
          </cell>
          <cell r="E2873" t="str">
            <v>M4 - HR / CIRS</v>
          </cell>
          <cell r="F2873" t="str">
            <v>NIS</v>
          </cell>
          <cell r="G2873" t="str">
            <v>Customer Service &amp; Energy Supply</v>
          </cell>
          <cell r="H2873" t="str">
            <v>120</v>
          </cell>
          <cell r="I2873" t="str">
            <v>IT</v>
          </cell>
          <cell r="J2873">
            <v>3464258.64</v>
          </cell>
          <cell r="M2873">
            <v>29.77</v>
          </cell>
        </row>
        <row r="2874">
          <cell r="A2874" t="str">
            <v>O&amp;M</v>
          </cell>
          <cell r="B2874" t="str">
            <v>Collins, Carol A</v>
          </cell>
          <cell r="C2874">
            <v>23240</v>
          </cell>
          <cell r="D2874" t="str">
            <v>23240</v>
          </cell>
          <cell r="E2874" t="str">
            <v>Customer</v>
          </cell>
          <cell r="F2874" t="str">
            <v>NIS</v>
          </cell>
          <cell r="G2874" t="str">
            <v>Customer Service &amp; Energy Supply</v>
          </cell>
          <cell r="H2874" t="str">
            <v>120</v>
          </cell>
          <cell r="I2874" t="str">
            <v>LT</v>
          </cell>
          <cell r="K2874">
            <v>4000</v>
          </cell>
        </row>
        <row r="2875">
          <cell r="A2875" t="str">
            <v>O&amp;M</v>
          </cell>
          <cell r="B2875" t="str">
            <v>Collins, Carol A</v>
          </cell>
          <cell r="C2875">
            <v>23240</v>
          </cell>
          <cell r="D2875" t="str">
            <v>23240</v>
          </cell>
          <cell r="E2875" t="str">
            <v>M4 - HR / CIRS</v>
          </cell>
          <cell r="F2875" t="str">
            <v>NIS</v>
          </cell>
          <cell r="G2875" t="str">
            <v>Customer Service &amp; Energy Supply</v>
          </cell>
          <cell r="H2875" t="str">
            <v>120</v>
          </cell>
          <cell r="I2875" t="str">
            <v>LT</v>
          </cell>
          <cell r="J2875">
            <v>796724.87</v>
          </cell>
          <cell r="M2875">
            <v>6661.52</v>
          </cell>
        </row>
        <row r="2876">
          <cell r="A2876" t="str">
            <v>O&amp;M</v>
          </cell>
          <cell r="B2876" t="str">
            <v>Collins, Carol A</v>
          </cell>
          <cell r="C2876">
            <v>23240</v>
          </cell>
          <cell r="D2876" t="str">
            <v>23240</v>
          </cell>
          <cell r="E2876" t="str">
            <v>Customer</v>
          </cell>
          <cell r="F2876" t="str">
            <v>NIS</v>
          </cell>
          <cell r="G2876" t="str">
            <v>Customer Service &amp; Energy Supply</v>
          </cell>
          <cell r="H2876" t="str">
            <v>120</v>
          </cell>
          <cell r="I2876" t="str">
            <v>OT</v>
          </cell>
          <cell r="K2876">
            <v>13184.02</v>
          </cell>
        </row>
        <row r="2877">
          <cell r="A2877" t="str">
            <v>O&amp;M</v>
          </cell>
          <cell r="B2877" t="str">
            <v>Collins, Carol A</v>
          </cell>
          <cell r="C2877">
            <v>23240</v>
          </cell>
          <cell r="D2877" t="str">
            <v>23240</v>
          </cell>
          <cell r="E2877" t="str">
            <v>Customer Service</v>
          </cell>
          <cell r="F2877" t="str">
            <v>NIS</v>
          </cell>
          <cell r="G2877" t="str">
            <v>Customer Service &amp; Energy Supply</v>
          </cell>
          <cell r="H2877" t="str">
            <v>120</v>
          </cell>
          <cell r="I2877" t="str">
            <v>OT</v>
          </cell>
          <cell r="L2877">
            <v>-6218.96</v>
          </cell>
        </row>
        <row r="2878">
          <cell r="A2878" t="str">
            <v>O&amp;M</v>
          </cell>
          <cell r="B2878" t="str">
            <v>Collins, Carol A</v>
          </cell>
          <cell r="C2878">
            <v>23240</v>
          </cell>
          <cell r="D2878" t="str">
            <v>23240</v>
          </cell>
          <cell r="E2878" t="str">
            <v>M4 - HR / CIRS</v>
          </cell>
          <cell r="F2878" t="str">
            <v>NIS</v>
          </cell>
          <cell r="G2878" t="str">
            <v>Customer Service &amp; Energy Supply</v>
          </cell>
          <cell r="H2878" t="str">
            <v>120</v>
          </cell>
          <cell r="I2878" t="str">
            <v>OT</v>
          </cell>
          <cell r="J2878">
            <v>16753.91</v>
          </cell>
        </row>
        <row r="2879">
          <cell r="A2879" t="str">
            <v>O&amp;M</v>
          </cell>
          <cell r="B2879" t="str">
            <v>Collins, Carol A</v>
          </cell>
          <cell r="C2879">
            <v>23240</v>
          </cell>
          <cell r="D2879" t="str">
            <v>23240</v>
          </cell>
          <cell r="E2879" t="str">
            <v>M4 - HR / CIRS</v>
          </cell>
          <cell r="F2879" t="str">
            <v>NIS</v>
          </cell>
          <cell r="G2879" t="str">
            <v>Customer Service &amp; Energy Supply</v>
          </cell>
          <cell r="H2879" t="str">
            <v>120</v>
          </cell>
          <cell r="I2879" t="str">
            <v>TT</v>
          </cell>
          <cell r="J2879">
            <v>20479.060000000001</v>
          </cell>
        </row>
        <row r="2880">
          <cell r="A2880" t="str">
            <v>O&amp;M</v>
          </cell>
          <cell r="B2880" t="str">
            <v>Collins, Carol A</v>
          </cell>
          <cell r="C2880">
            <v>23245</v>
          </cell>
          <cell r="D2880" t="str">
            <v>23245</v>
          </cell>
          <cell r="E2880" t="str">
            <v>4K - Work Management</v>
          </cell>
          <cell r="F2880" t="str">
            <v>NIS</v>
          </cell>
          <cell r="G2880" t="str">
            <v>Work Management Systems</v>
          </cell>
          <cell r="H2880" t="str">
            <v>120</v>
          </cell>
          <cell r="I2880" t="str">
            <v>BT</v>
          </cell>
          <cell r="J2880">
            <v>202493.36</v>
          </cell>
        </row>
        <row r="2881">
          <cell r="A2881" t="str">
            <v>O&amp;M</v>
          </cell>
          <cell r="B2881" t="str">
            <v>Collins, Carol A</v>
          </cell>
          <cell r="C2881">
            <v>23245</v>
          </cell>
          <cell r="D2881" t="str">
            <v>23245</v>
          </cell>
          <cell r="E2881" t="str">
            <v>Work Management</v>
          </cell>
          <cell r="F2881" t="str">
            <v>NIS</v>
          </cell>
          <cell r="G2881" t="str">
            <v>Work Management Systems</v>
          </cell>
          <cell r="H2881" t="str">
            <v>120</v>
          </cell>
          <cell r="I2881" t="str">
            <v>BT</v>
          </cell>
          <cell r="K2881">
            <v>19597.38</v>
          </cell>
          <cell r="M2881">
            <v>584822.94999999995</v>
          </cell>
        </row>
        <row r="2882">
          <cell r="A2882" t="str">
            <v>O&amp;M</v>
          </cell>
          <cell r="B2882" t="str">
            <v>Collins, Carol A</v>
          </cell>
          <cell r="C2882">
            <v>23245</v>
          </cell>
          <cell r="D2882" t="str">
            <v>23245</v>
          </cell>
          <cell r="E2882" t="str">
            <v>Work Management Systems</v>
          </cell>
          <cell r="F2882" t="str">
            <v>NIS</v>
          </cell>
          <cell r="G2882" t="str">
            <v>Work Management Systems</v>
          </cell>
          <cell r="H2882" t="str">
            <v>120</v>
          </cell>
          <cell r="I2882" t="str">
            <v>BT</v>
          </cell>
          <cell r="L2882">
            <v>187.37</v>
          </cell>
          <cell r="M2882">
            <v>36762.58</v>
          </cell>
        </row>
        <row r="2883">
          <cell r="A2883" t="str">
            <v>O&amp;M</v>
          </cell>
          <cell r="B2883" t="str">
            <v>Collins, Carol A</v>
          </cell>
          <cell r="C2883">
            <v>23245</v>
          </cell>
          <cell r="D2883" t="str">
            <v>23245</v>
          </cell>
          <cell r="E2883" t="str">
            <v>4K - Work Management</v>
          </cell>
          <cell r="F2883" t="str">
            <v>NIS</v>
          </cell>
          <cell r="G2883" t="str">
            <v>Work Management Systems</v>
          </cell>
          <cell r="H2883" t="str">
            <v>120</v>
          </cell>
          <cell r="I2883" t="str">
            <v>IT</v>
          </cell>
          <cell r="J2883">
            <v>258175.05</v>
          </cell>
          <cell r="M2883">
            <v>0</v>
          </cell>
        </row>
        <row r="2884">
          <cell r="A2884" t="str">
            <v>O&amp;M</v>
          </cell>
          <cell r="B2884" t="str">
            <v>Collins, Carol A</v>
          </cell>
          <cell r="C2884">
            <v>23245</v>
          </cell>
          <cell r="D2884" t="str">
            <v>23245</v>
          </cell>
          <cell r="E2884" t="str">
            <v>Work Management</v>
          </cell>
          <cell r="F2884" t="str">
            <v>NIS</v>
          </cell>
          <cell r="G2884" t="str">
            <v>Work Management Systems</v>
          </cell>
          <cell r="H2884" t="str">
            <v>120</v>
          </cell>
          <cell r="I2884" t="str">
            <v>IT</v>
          </cell>
          <cell r="K2884">
            <v>1699.65</v>
          </cell>
        </row>
        <row r="2885">
          <cell r="A2885" t="str">
            <v>O&amp;M</v>
          </cell>
          <cell r="B2885" t="str">
            <v>Collins, Carol A</v>
          </cell>
          <cell r="C2885">
            <v>23245</v>
          </cell>
          <cell r="D2885" t="str">
            <v>23245</v>
          </cell>
          <cell r="E2885" t="str">
            <v>Work Management Systems</v>
          </cell>
          <cell r="F2885" t="str">
            <v>NIS</v>
          </cell>
          <cell r="G2885" t="str">
            <v>Work Management Systems</v>
          </cell>
          <cell r="H2885" t="str">
            <v>120</v>
          </cell>
          <cell r="I2885" t="str">
            <v>IT</v>
          </cell>
        </row>
        <row r="2886">
          <cell r="A2886" t="str">
            <v>O&amp;M</v>
          </cell>
          <cell r="B2886" t="str">
            <v>Collins, Carol A</v>
          </cell>
          <cell r="C2886">
            <v>23245</v>
          </cell>
          <cell r="D2886" t="str">
            <v>23245</v>
          </cell>
          <cell r="E2886" t="str">
            <v>4K - Work Management</v>
          </cell>
          <cell r="F2886" t="str">
            <v>NIS</v>
          </cell>
          <cell r="G2886" t="str">
            <v>Work Management Systems</v>
          </cell>
          <cell r="H2886" t="str">
            <v>120</v>
          </cell>
          <cell r="I2886" t="str">
            <v>LT</v>
          </cell>
          <cell r="J2886">
            <v>668457.28</v>
          </cell>
          <cell r="M2886">
            <v>112.15</v>
          </cell>
        </row>
        <row r="2887">
          <cell r="A2887" t="str">
            <v>O&amp;M</v>
          </cell>
          <cell r="B2887" t="str">
            <v>Collins, Carol A</v>
          </cell>
          <cell r="C2887">
            <v>23245</v>
          </cell>
          <cell r="D2887" t="str">
            <v>23245</v>
          </cell>
          <cell r="E2887" t="str">
            <v>Work Management</v>
          </cell>
          <cell r="F2887" t="str">
            <v>NIS</v>
          </cell>
          <cell r="G2887" t="str">
            <v>Work Management Systems</v>
          </cell>
          <cell r="H2887" t="str">
            <v>120</v>
          </cell>
          <cell r="I2887" t="str">
            <v>LT</v>
          </cell>
          <cell r="K2887">
            <v>55994.06</v>
          </cell>
          <cell r="M2887">
            <v>1087943.27</v>
          </cell>
        </row>
        <row r="2888">
          <cell r="A2888" t="str">
            <v>O&amp;M</v>
          </cell>
          <cell r="B2888" t="str">
            <v>Collins, Carol A</v>
          </cell>
          <cell r="C2888">
            <v>23245</v>
          </cell>
          <cell r="D2888" t="str">
            <v>23245</v>
          </cell>
          <cell r="E2888" t="str">
            <v>Work Management Systems</v>
          </cell>
          <cell r="F2888" t="str">
            <v>NIS</v>
          </cell>
          <cell r="G2888" t="str">
            <v>Work Management Systems</v>
          </cell>
          <cell r="H2888" t="str">
            <v>120</v>
          </cell>
          <cell r="I2888" t="str">
            <v>LT</v>
          </cell>
          <cell r="L2888">
            <v>535.29</v>
          </cell>
          <cell r="M2888">
            <v>4881.74</v>
          </cell>
        </row>
        <row r="2889">
          <cell r="A2889" t="str">
            <v>O&amp;M</v>
          </cell>
          <cell r="B2889" t="str">
            <v>Collins, Carol A</v>
          </cell>
          <cell r="C2889">
            <v>23245</v>
          </cell>
          <cell r="D2889" t="str">
            <v>23245</v>
          </cell>
          <cell r="E2889" t="str">
            <v>4K - Work Management</v>
          </cell>
          <cell r="F2889" t="str">
            <v>NIS</v>
          </cell>
          <cell r="G2889" t="str">
            <v>Work Management Systems</v>
          </cell>
          <cell r="H2889" t="str">
            <v>120</v>
          </cell>
          <cell r="I2889" t="str">
            <v>OT</v>
          </cell>
          <cell r="J2889">
            <v>8419.1200000000008</v>
          </cell>
          <cell r="M2889">
            <v>117.32</v>
          </cell>
        </row>
        <row r="2890">
          <cell r="A2890" t="str">
            <v>O&amp;M</v>
          </cell>
          <cell r="B2890" t="str">
            <v>Collins, Carol A</v>
          </cell>
          <cell r="C2890">
            <v>23245</v>
          </cell>
          <cell r="D2890" t="str">
            <v>23245</v>
          </cell>
          <cell r="E2890" t="str">
            <v>Work Management</v>
          </cell>
          <cell r="F2890" t="str">
            <v>NIS</v>
          </cell>
          <cell r="G2890" t="str">
            <v>Work Management Systems</v>
          </cell>
          <cell r="H2890" t="str">
            <v>120</v>
          </cell>
          <cell r="I2890" t="str">
            <v>OT</v>
          </cell>
          <cell r="K2890">
            <v>3465.82</v>
          </cell>
          <cell r="M2890">
            <v>1574.03</v>
          </cell>
        </row>
        <row r="2891">
          <cell r="A2891" t="str">
            <v>O&amp;M</v>
          </cell>
          <cell r="B2891" t="str">
            <v>Collins, Carol A</v>
          </cell>
          <cell r="C2891">
            <v>23245</v>
          </cell>
          <cell r="D2891" t="str">
            <v>23245</v>
          </cell>
          <cell r="E2891" t="str">
            <v>4K - Work Management</v>
          </cell>
          <cell r="F2891" t="str">
            <v>NIS</v>
          </cell>
          <cell r="G2891" t="str">
            <v>Work Management Systems</v>
          </cell>
          <cell r="H2891" t="str">
            <v>120</v>
          </cell>
          <cell r="I2891" t="str">
            <v>TT</v>
          </cell>
          <cell r="J2891">
            <v>4632.2299999999996</v>
          </cell>
        </row>
        <row r="2892">
          <cell r="A2892" t="str">
            <v>O&amp;M</v>
          </cell>
          <cell r="B2892" t="str">
            <v>Collins, Carol A</v>
          </cell>
          <cell r="C2892">
            <v>23245</v>
          </cell>
          <cell r="D2892" t="str">
            <v>23245</v>
          </cell>
          <cell r="E2892" t="str">
            <v>Work Management</v>
          </cell>
          <cell r="F2892" t="str">
            <v>NIS</v>
          </cell>
          <cell r="G2892" t="str">
            <v>Work Management Systems</v>
          </cell>
          <cell r="H2892" t="str">
            <v>120</v>
          </cell>
          <cell r="I2892" t="str">
            <v>TT</v>
          </cell>
          <cell r="K2892">
            <v>3994.26</v>
          </cell>
        </row>
        <row r="2893">
          <cell r="A2893" t="str">
            <v>O&amp;M</v>
          </cell>
          <cell r="B2893" t="str">
            <v>Collins, Carol A</v>
          </cell>
          <cell r="C2893">
            <v>23250</v>
          </cell>
          <cell r="D2893" t="str">
            <v>23250</v>
          </cell>
          <cell r="E2893" t="str">
            <v>4L - SCADA Trouble Management</v>
          </cell>
          <cell r="F2893" t="str">
            <v>NIS</v>
          </cell>
          <cell r="G2893" t="str">
            <v>Electric and Gas SCADA</v>
          </cell>
          <cell r="H2893" t="str">
            <v>120</v>
          </cell>
          <cell r="I2893" t="str">
            <v>BT</v>
          </cell>
          <cell r="J2893">
            <v>212367.71</v>
          </cell>
          <cell r="M2893">
            <v>791722.6</v>
          </cell>
        </row>
        <row r="2894">
          <cell r="A2894" t="str">
            <v>O&amp;M</v>
          </cell>
          <cell r="B2894" t="str">
            <v>Collins, Carol A</v>
          </cell>
          <cell r="C2894">
            <v>23250</v>
          </cell>
          <cell r="D2894" t="str">
            <v>23250</v>
          </cell>
          <cell r="E2894" t="str">
            <v>SCADA</v>
          </cell>
          <cell r="F2894" t="str">
            <v>NIS</v>
          </cell>
          <cell r="G2894" t="str">
            <v>Electric and Gas SCADA</v>
          </cell>
          <cell r="H2894" t="str">
            <v>120</v>
          </cell>
          <cell r="I2894" t="str">
            <v>BT</v>
          </cell>
          <cell r="K2894">
            <v>17989.419999999998</v>
          </cell>
        </row>
        <row r="2895">
          <cell r="A2895" t="str">
            <v>O&amp;M</v>
          </cell>
          <cell r="B2895" t="str">
            <v>Collins, Carol A</v>
          </cell>
          <cell r="C2895">
            <v>23250</v>
          </cell>
          <cell r="D2895" t="str">
            <v>23250</v>
          </cell>
          <cell r="E2895" t="str">
            <v>4L - SCADA Trouble Management</v>
          </cell>
          <cell r="F2895" t="str">
            <v>NIS</v>
          </cell>
          <cell r="G2895" t="str">
            <v>Electric and Gas SCADA</v>
          </cell>
          <cell r="H2895" t="str">
            <v>120</v>
          </cell>
          <cell r="I2895" t="str">
            <v>IT</v>
          </cell>
          <cell r="J2895">
            <v>155518.96</v>
          </cell>
        </row>
        <row r="2896">
          <cell r="A2896" t="str">
            <v>O&amp;M</v>
          </cell>
          <cell r="B2896" t="str">
            <v>Collins, Carol A</v>
          </cell>
          <cell r="C2896">
            <v>23250</v>
          </cell>
          <cell r="D2896" t="str">
            <v>23250</v>
          </cell>
          <cell r="E2896" t="str">
            <v>Electric &amp; Gas SCADA</v>
          </cell>
          <cell r="F2896" t="str">
            <v>NIS</v>
          </cell>
          <cell r="G2896" t="str">
            <v>Electric and Gas SCADA</v>
          </cell>
          <cell r="H2896" t="str">
            <v>120</v>
          </cell>
          <cell r="I2896" t="str">
            <v>IT</v>
          </cell>
          <cell r="L2896">
            <v>100627.38</v>
          </cell>
        </row>
        <row r="2897">
          <cell r="A2897" t="str">
            <v>O&amp;M</v>
          </cell>
          <cell r="B2897" t="str">
            <v>Collins, Carol A</v>
          </cell>
          <cell r="C2897">
            <v>23250</v>
          </cell>
          <cell r="D2897" t="str">
            <v>23250</v>
          </cell>
          <cell r="E2897" t="str">
            <v>SCADA</v>
          </cell>
          <cell r="F2897" t="str">
            <v>NIS</v>
          </cell>
          <cell r="G2897" t="str">
            <v>Electric and Gas SCADA</v>
          </cell>
          <cell r="H2897" t="str">
            <v>120</v>
          </cell>
          <cell r="I2897" t="str">
            <v>IT</v>
          </cell>
          <cell r="K2897">
            <v>-1800.98</v>
          </cell>
          <cell r="M2897">
            <v>179291.51999999999</v>
          </cell>
        </row>
        <row r="2898">
          <cell r="A2898" t="str">
            <v>O&amp;M</v>
          </cell>
          <cell r="B2898" t="str">
            <v>Collins, Carol A</v>
          </cell>
          <cell r="C2898">
            <v>23250</v>
          </cell>
          <cell r="D2898" t="str">
            <v>23250</v>
          </cell>
          <cell r="E2898" t="str">
            <v>4L - SCADA Trouble Management</v>
          </cell>
          <cell r="F2898" t="str">
            <v>NIS</v>
          </cell>
          <cell r="G2898" t="str">
            <v>Electric and Gas SCADA</v>
          </cell>
          <cell r="H2898" t="str">
            <v>120</v>
          </cell>
          <cell r="I2898" t="str">
            <v>LT</v>
          </cell>
          <cell r="J2898">
            <v>669449.63</v>
          </cell>
        </row>
        <row r="2899">
          <cell r="A2899" t="str">
            <v>O&amp;M</v>
          </cell>
          <cell r="B2899" t="str">
            <v>Collins, Carol A</v>
          </cell>
          <cell r="C2899">
            <v>23250</v>
          </cell>
          <cell r="D2899" t="str">
            <v>23250</v>
          </cell>
          <cell r="E2899" t="str">
            <v>Electric &amp; Gas SCADA</v>
          </cell>
          <cell r="F2899" t="str">
            <v>NIS</v>
          </cell>
          <cell r="G2899" t="str">
            <v>Electric and Gas SCADA</v>
          </cell>
          <cell r="H2899" t="str">
            <v>120</v>
          </cell>
          <cell r="I2899" t="str">
            <v>LT</v>
          </cell>
        </row>
        <row r="2900">
          <cell r="A2900" t="str">
            <v>O&amp;M</v>
          </cell>
          <cell r="B2900" t="str">
            <v>Collins, Carol A</v>
          </cell>
          <cell r="C2900">
            <v>23250</v>
          </cell>
          <cell r="D2900" t="str">
            <v>23250</v>
          </cell>
          <cell r="E2900" t="str">
            <v>SCADA</v>
          </cell>
          <cell r="F2900" t="str">
            <v>NIS</v>
          </cell>
          <cell r="G2900" t="str">
            <v>Electric and Gas SCADA</v>
          </cell>
          <cell r="H2900" t="str">
            <v>120</v>
          </cell>
          <cell r="I2900" t="str">
            <v>LT</v>
          </cell>
          <cell r="K2900">
            <v>56954.64</v>
          </cell>
          <cell r="M2900">
            <v>1451.64</v>
          </cell>
        </row>
        <row r="2901">
          <cell r="A2901" t="str">
            <v>O&amp;M</v>
          </cell>
          <cell r="B2901" t="str">
            <v>Collins, Carol A</v>
          </cell>
          <cell r="C2901">
            <v>23250</v>
          </cell>
          <cell r="D2901" t="str">
            <v>23250</v>
          </cell>
          <cell r="E2901" t="str">
            <v>4L - SCADA Trouble Management</v>
          </cell>
          <cell r="F2901" t="str">
            <v>NIS</v>
          </cell>
          <cell r="G2901" t="str">
            <v>Electric and Gas SCADA</v>
          </cell>
          <cell r="H2901" t="str">
            <v>120</v>
          </cell>
          <cell r="I2901" t="str">
            <v>OT</v>
          </cell>
          <cell r="J2901">
            <v>12245.02</v>
          </cell>
          <cell r="M2901">
            <v>160.72</v>
          </cell>
        </row>
        <row r="2902">
          <cell r="A2902" t="str">
            <v>O&amp;M</v>
          </cell>
          <cell r="B2902" t="str">
            <v>Collins, Carol A</v>
          </cell>
          <cell r="C2902">
            <v>23250</v>
          </cell>
          <cell r="D2902" t="str">
            <v>23250</v>
          </cell>
          <cell r="E2902" t="str">
            <v>SCADA</v>
          </cell>
          <cell r="F2902" t="str">
            <v>NIS</v>
          </cell>
          <cell r="G2902" t="str">
            <v>Electric and Gas SCADA</v>
          </cell>
          <cell r="H2902" t="str">
            <v>120</v>
          </cell>
          <cell r="I2902" t="str">
            <v>OT</v>
          </cell>
          <cell r="K2902">
            <v>2771.97</v>
          </cell>
          <cell r="M2902">
            <v>92.55</v>
          </cell>
        </row>
        <row r="2903">
          <cell r="A2903" t="str">
            <v>O&amp;M</v>
          </cell>
          <cell r="B2903" t="str">
            <v>Collins, Carol A</v>
          </cell>
          <cell r="C2903">
            <v>23250</v>
          </cell>
          <cell r="D2903" t="str">
            <v>23250</v>
          </cell>
          <cell r="E2903" t="str">
            <v>4L - SCADA Trouble Management</v>
          </cell>
          <cell r="F2903" t="str">
            <v>NIS</v>
          </cell>
          <cell r="G2903" t="str">
            <v>Electric and Gas SCADA</v>
          </cell>
          <cell r="H2903" t="str">
            <v>120</v>
          </cell>
          <cell r="I2903" t="str">
            <v>TT</v>
          </cell>
          <cell r="J2903">
            <v>3686.96</v>
          </cell>
        </row>
        <row r="2904">
          <cell r="A2904" t="str">
            <v>O&amp;M</v>
          </cell>
          <cell r="B2904" t="str">
            <v>Collins, Carol A</v>
          </cell>
          <cell r="C2904">
            <v>23250</v>
          </cell>
          <cell r="D2904" t="str">
            <v>23250</v>
          </cell>
          <cell r="E2904" t="str">
            <v>SCADA</v>
          </cell>
          <cell r="F2904" t="str">
            <v>NIS</v>
          </cell>
          <cell r="G2904" t="str">
            <v>Electric and Gas SCADA</v>
          </cell>
          <cell r="H2904" t="str">
            <v>120</v>
          </cell>
          <cell r="I2904" t="str">
            <v>TT</v>
          </cell>
          <cell r="K2904">
            <v>155.38</v>
          </cell>
        </row>
        <row r="2905">
          <cell r="A2905" t="str">
            <v>O&amp;M</v>
          </cell>
          <cell r="B2905" t="str">
            <v>Collins, Carol A</v>
          </cell>
          <cell r="C2905">
            <v>23255</v>
          </cell>
          <cell r="D2905" t="str">
            <v>23255</v>
          </cell>
          <cell r="E2905" t="str">
            <v>4P - GIS</v>
          </cell>
          <cell r="F2905" t="str">
            <v>NIS</v>
          </cell>
          <cell r="G2905" t="str">
            <v>Geospatial Info Systems</v>
          </cell>
          <cell r="H2905" t="str">
            <v>120</v>
          </cell>
          <cell r="I2905" t="str">
            <v>BT</v>
          </cell>
          <cell r="J2905">
            <v>121386.37</v>
          </cell>
          <cell r="M2905">
            <v>167893.13</v>
          </cell>
        </row>
        <row r="2906">
          <cell r="A2906" t="str">
            <v>O&amp;M</v>
          </cell>
          <cell r="B2906" t="str">
            <v>Collins, Carol A</v>
          </cell>
          <cell r="C2906">
            <v>23255</v>
          </cell>
          <cell r="D2906" t="str">
            <v>23255</v>
          </cell>
          <cell r="E2906" t="str">
            <v>GIS</v>
          </cell>
          <cell r="F2906" t="str">
            <v>NIS</v>
          </cell>
          <cell r="G2906" t="str">
            <v>Geospatial Info Systems</v>
          </cell>
          <cell r="H2906" t="str">
            <v>120</v>
          </cell>
          <cell r="I2906" t="str">
            <v>BT</v>
          </cell>
          <cell r="K2906">
            <v>12790</v>
          </cell>
          <cell r="L2906">
            <v>0.01</v>
          </cell>
        </row>
        <row r="2907">
          <cell r="A2907" t="str">
            <v>O&amp;M</v>
          </cell>
          <cell r="B2907" t="str">
            <v>Collins, Carol A</v>
          </cell>
          <cell r="C2907">
            <v>23255</v>
          </cell>
          <cell r="D2907" t="str">
            <v>23255</v>
          </cell>
          <cell r="E2907" t="str">
            <v>4P - GIS</v>
          </cell>
          <cell r="F2907" t="str">
            <v>NIS</v>
          </cell>
          <cell r="G2907" t="str">
            <v>Geospatial Info Systems</v>
          </cell>
          <cell r="H2907" t="str">
            <v>120</v>
          </cell>
          <cell r="I2907" t="str">
            <v>IT</v>
          </cell>
          <cell r="J2907">
            <v>3422.47</v>
          </cell>
          <cell r="M2907">
            <v>164.34</v>
          </cell>
        </row>
        <row r="2908">
          <cell r="A2908" t="str">
            <v>O&amp;M</v>
          </cell>
          <cell r="B2908" t="str">
            <v>Collins, Carol A</v>
          </cell>
          <cell r="C2908">
            <v>23255</v>
          </cell>
          <cell r="D2908" t="str">
            <v>23255</v>
          </cell>
          <cell r="E2908" t="str">
            <v>GIS</v>
          </cell>
          <cell r="F2908" t="str">
            <v>NIS</v>
          </cell>
          <cell r="G2908" t="str">
            <v>Geospatial Info Systems</v>
          </cell>
          <cell r="H2908" t="str">
            <v>120</v>
          </cell>
          <cell r="I2908" t="str">
            <v>IT</v>
          </cell>
          <cell r="K2908">
            <v>0</v>
          </cell>
          <cell r="L2908">
            <v>1619.55</v>
          </cell>
          <cell r="M2908">
            <v>245080.24</v>
          </cell>
        </row>
        <row r="2909">
          <cell r="A2909" t="str">
            <v>O&amp;M</v>
          </cell>
          <cell r="B2909" t="str">
            <v>Collins, Carol A</v>
          </cell>
          <cell r="C2909">
            <v>23255</v>
          </cell>
          <cell r="D2909" t="str">
            <v>23255</v>
          </cell>
          <cell r="E2909" t="str">
            <v>4P - GIS</v>
          </cell>
          <cell r="F2909" t="str">
            <v>NIS</v>
          </cell>
          <cell r="G2909" t="str">
            <v>Geospatial Info Systems</v>
          </cell>
          <cell r="H2909" t="str">
            <v>120</v>
          </cell>
          <cell r="I2909" t="str">
            <v>LT</v>
          </cell>
          <cell r="J2909">
            <v>352323.97</v>
          </cell>
        </row>
        <row r="2910">
          <cell r="A2910" t="str">
            <v>O&amp;M</v>
          </cell>
          <cell r="B2910" t="str">
            <v>Collins, Carol A</v>
          </cell>
          <cell r="C2910">
            <v>23255</v>
          </cell>
          <cell r="D2910" t="str">
            <v>23255</v>
          </cell>
          <cell r="E2910" t="str">
            <v>GIS</v>
          </cell>
          <cell r="F2910" t="str">
            <v>NIS</v>
          </cell>
          <cell r="G2910" t="str">
            <v>Geospatial Info Systems</v>
          </cell>
          <cell r="H2910" t="str">
            <v>120</v>
          </cell>
          <cell r="I2910" t="str">
            <v>LT</v>
          </cell>
          <cell r="K2910">
            <v>36624.019999999997</v>
          </cell>
          <cell r="L2910">
            <v>-54.38</v>
          </cell>
          <cell r="M2910">
            <v>4087.75</v>
          </cell>
        </row>
        <row r="2911">
          <cell r="A2911" t="str">
            <v>O&amp;M</v>
          </cell>
          <cell r="B2911" t="str">
            <v>Collins, Carol A</v>
          </cell>
          <cell r="C2911">
            <v>23255</v>
          </cell>
          <cell r="D2911" t="str">
            <v>23255</v>
          </cell>
          <cell r="E2911" t="str">
            <v>4P - GIS</v>
          </cell>
          <cell r="F2911" t="str">
            <v>NIS</v>
          </cell>
          <cell r="G2911" t="str">
            <v>Geospatial Info Systems</v>
          </cell>
          <cell r="H2911" t="str">
            <v>120</v>
          </cell>
          <cell r="I2911" t="str">
            <v>OT</v>
          </cell>
          <cell r="J2911">
            <v>60953.42</v>
          </cell>
          <cell r="M2911">
            <v>133264</v>
          </cell>
        </row>
        <row r="2912">
          <cell r="A2912" t="str">
            <v>O&amp;M</v>
          </cell>
          <cell r="B2912" t="str">
            <v>Collins, Carol A</v>
          </cell>
          <cell r="C2912">
            <v>23255</v>
          </cell>
          <cell r="D2912" t="str">
            <v>23255</v>
          </cell>
          <cell r="E2912" t="str">
            <v>GIS</v>
          </cell>
          <cell r="F2912" t="str">
            <v>NIS</v>
          </cell>
          <cell r="G2912" t="str">
            <v>Geospatial Info Systems</v>
          </cell>
          <cell r="H2912" t="str">
            <v>120</v>
          </cell>
          <cell r="I2912" t="str">
            <v>OT</v>
          </cell>
          <cell r="K2912">
            <v>2043.39</v>
          </cell>
        </row>
        <row r="2913">
          <cell r="A2913" t="str">
            <v>O&amp;M</v>
          </cell>
          <cell r="B2913" t="str">
            <v>Collins, Carol A</v>
          </cell>
          <cell r="C2913">
            <v>23255</v>
          </cell>
          <cell r="D2913" t="str">
            <v>23255</v>
          </cell>
          <cell r="E2913" t="str">
            <v>4P - GIS</v>
          </cell>
          <cell r="F2913" t="str">
            <v>NIS</v>
          </cell>
          <cell r="G2913" t="str">
            <v>Geospatial Info Systems</v>
          </cell>
          <cell r="H2913" t="str">
            <v>120</v>
          </cell>
          <cell r="I2913" t="str">
            <v>TT</v>
          </cell>
          <cell r="J2913">
            <v>29061.91</v>
          </cell>
        </row>
        <row r="2914">
          <cell r="A2914" t="str">
            <v>O&amp;M</v>
          </cell>
          <cell r="B2914" t="str">
            <v>Collins, Carol A</v>
          </cell>
          <cell r="C2914">
            <v>23255</v>
          </cell>
          <cell r="D2914" t="str">
            <v>23255</v>
          </cell>
          <cell r="E2914" t="str">
            <v>GIS</v>
          </cell>
          <cell r="F2914" t="str">
            <v>NIS</v>
          </cell>
          <cell r="G2914" t="str">
            <v>Geospatial Info Systems</v>
          </cell>
          <cell r="H2914" t="str">
            <v>120</v>
          </cell>
          <cell r="I2914" t="str">
            <v>TT</v>
          </cell>
          <cell r="K2914">
            <v>10740.15</v>
          </cell>
        </row>
        <row r="2915">
          <cell r="A2915" t="str">
            <v>O&amp;M</v>
          </cell>
          <cell r="B2915" t="str">
            <v>Collins, Carol A</v>
          </cell>
          <cell r="C2915">
            <v>23260</v>
          </cell>
          <cell r="D2915" t="str">
            <v>23260</v>
          </cell>
          <cell r="E2915" t="str">
            <v>4Q - APPLICATIONS SUPPORT</v>
          </cell>
          <cell r="F2915" t="str">
            <v>NIS</v>
          </cell>
          <cell r="G2915" t="str">
            <v>Dispatch &amp; Restoration Systems</v>
          </cell>
          <cell r="H2915" t="str">
            <v>120</v>
          </cell>
          <cell r="I2915" t="str">
            <v>BT</v>
          </cell>
          <cell r="J2915">
            <v>0.2</v>
          </cell>
        </row>
        <row r="2916">
          <cell r="A2916" t="str">
            <v>O&amp;M</v>
          </cell>
          <cell r="B2916" t="str">
            <v>Collins, Carol A</v>
          </cell>
          <cell r="C2916">
            <v>23260</v>
          </cell>
          <cell r="D2916" t="str">
            <v>23260</v>
          </cell>
          <cell r="E2916" t="str">
            <v>Dispatch &amp; Restoration</v>
          </cell>
          <cell r="F2916" t="str">
            <v>NIS</v>
          </cell>
          <cell r="G2916" t="str">
            <v>Dispatch &amp; Restoration Systems</v>
          </cell>
          <cell r="H2916" t="str">
            <v>120</v>
          </cell>
          <cell r="I2916" t="str">
            <v>BT</v>
          </cell>
        </row>
        <row r="2917">
          <cell r="A2917" t="str">
            <v>O&amp;M</v>
          </cell>
          <cell r="B2917" t="str">
            <v>Collins, Carol A</v>
          </cell>
          <cell r="C2917">
            <v>23260</v>
          </cell>
          <cell r="D2917" t="str">
            <v>23260</v>
          </cell>
          <cell r="E2917" t="str">
            <v>Trouble</v>
          </cell>
          <cell r="F2917" t="str">
            <v>NIS</v>
          </cell>
          <cell r="G2917" t="str">
            <v>Dispatch &amp; Restoration Systems</v>
          </cell>
          <cell r="H2917" t="str">
            <v>120</v>
          </cell>
          <cell r="I2917" t="str">
            <v>BT</v>
          </cell>
          <cell r="K2917">
            <v>1053.1300000000001</v>
          </cell>
        </row>
        <row r="2918">
          <cell r="A2918" t="str">
            <v>O&amp;M</v>
          </cell>
          <cell r="B2918" t="str">
            <v>Collins, Carol A</v>
          </cell>
          <cell r="C2918">
            <v>23260</v>
          </cell>
          <cell r="D2918" t="str">
            <v>23260</v>
          </cell>
          <cell r="E2918" t="str">
            <v>4Q - APPLICATIONS SUPPORT</v>
          </cell>
          <cell r="F2918" t="str">
            <v>NIS</v>
          </cell>
          <cell r="G2918" t="str">
            <v>Dispatch &amp; Restoration Systems</v>
          </cell>
          <cell r="H2918" t="str">
            <v>120</v>
          </cell>
          <cell r="I2918" t="str">
            <v>IT</v>
          </cell>
          <cell r="J2918">
            <v>12662.83</v>
          </cell>
          <cell r="M2918">
            <v>195549.1</v>
          </cell>
        </row>
        <row r="2919">
          <cell r="A2919" t="str">
            <v>O&amp;M</v>
          </cell>
          <cell r="B2919" t="str">
            <v>Collins, Carol A</v>
          </cell>
          <cell r="C2919">
            <v>23260</v>
          </cell>
          <cell r="D2919" t="str">
            <v>23260</v>
          </cell>
          <cell r="E2919" t="str">
            <v>Dispatch &amp; Restoration</v>
          </cell>
          <cell r="F2919" t="str">
            <v>NIS</v>
          </cell>
          <cell r="G2919" t="str">
            <v>Dispatch &amp; Restoration Systems</v>
          </cell>
          <cell r="H2919" t="str">
            <v>120</v>
          </cell>
          <cell r="I2919" t="str">
            <v>IT</v>
          </cell>
          <cell r="L2919">
            <v>5909.46</v>
          </cell>
          <cell r="M2919">
            <v>12397.74</v>
          </cell>
        </row>
        <row r="2920">
          <cell r="A2920" t="str">
            <v>O&amp;M</v>
          </cell>
          <cell r="B2920" t="str">
            <v>Collins, Carol A</v>
          </cell>
          <cell r="C2920">
            <v>23260</v>
          </cell>
          <cell r="D2920" t="str">
            <v>23260</v>
          </cell>
          <cell r="E2920" t="str">
            <v>Trouble</v>
          </cell>
          <cell r="F2920" t="str">
            <v>NIS</v>
          </cell>
          <cell r="G2920" t="str">
            <v>Dispatch &amp; Restoration Systems</v>
          </cell>
          <cell r="H2920" t="str">
            <v>120</v>
          </cell>
          <cell r="I2920" t="str">
            <v>IT</v>
          </cell>
          <cell r="K2920">
            <v>13856.21</v>
          </cell>
          <cell r="M2920">
            <v>268692.3</v>
          </cell>
        </row>
        <row r="2921">
          <cell r="A2921" t="str">
            <v>O&amp;M</v>
          </cell>
          <cell r="B2921" t="str">
            <v>Collins, Carol A</v>
          </cell>
          <cell r="C2921">
            <v>23260</v>
          </cell>
          <cell r="D2921" t="str">
            <v>23260</v>
          </cell>
          <cell r="E2921" t="str">
            <v>4Q - APPLICATIONS SUPPORT</v>
          </cell>
          <cell r="F2921" t="str">
            <v>NIS</v>
          </cell>
          <cell r="G2921" t="str">
            <v>Dispatch &amp; Restoration Systems</v>
          </cell>
          <cell r="H2921" t="str">
            <v>120</v>
          </cell>
          <cell r="I2921" t="str">
            <v>LT</v>
          </cell>
          <cell r="J2921">
            <v>-430.12</v>
          </cell>
          <cell r="M2921">
            <v>1449.22</v>
          </cell>
        </row>
        <row r="2922">
          <cell r="A2922" t="str">
            <v>O&amp;M</v>
          </cell>
          <cell r="B2922" t="str">
            <v>Collins, Carol A</v>
          </cell>
          <cell r="C2922">
            <v>23260</v>
          </cell>
          <cell r="D2922" t="str">
            <v>23260</v>
          </cell>
          <cell r="E2922" t="str">
            <v>Dispatch &amp; Restoration</v>
          </cell>
          <cell r="F2922" t="str">
            <v>NIS</v>
          </cell>
          <cell r="G2922" t="str">
            <v>Dispatch &amp; Restoration Systems</v>
          </cell>
          <cell r="H2922" t="str">
            <v>120</v>
          </cell>
          <cell r="I2922" t="str">
            <v>LT</v>
          </cell>
          <cell r="L2922">
            <v>743.06</v>
          </cell>
        </row>
        <row r="2923">
          <cell r="A2923" t="str">
            <v>O&amp;M</v>
          </cell>
          <cell r="B2923" t="str">
            <v>Collins, Carol A</v>
          </cell>
          <cell r="C2923">
            <v>23260</v>
          </cell>
          <cell r="D2923" t="str">
            <v>23260</v>
          </cell>
          <cell r="E2923" t="str">
            <v>Trouble</v>
          </cell>
          <cell r="F2923" t="str">
            <v>NIS</v>
          </cell>
          <cell r="G2923" t="str">
            <v>Dispatch &amp; Restoration Systems</v>
          </cell>
          <cell r="H2923" t="str">
            <v>120</v>
          </cell>
          <cell r="I2923" t="str">
            <v>LT</v>
          </cell>
          <cell r="K2923">
            <v>2307.54</v>
          </cell>
        </row>
        <row r="2924">
          <cell r="A2924" t="str">
            <v>O&amp;M</v>
          </cell>
          <cell r="B2924" t="str">
            <v>Collins, Carol A</v>
          </cell>
          <cell r="C2924">
            <v>23260</v>
          </cell>
          <cell r="D2924" t="str">
            <v>23260</v>
          </cell>
          <cell r="E2924" t="str">
            <v>4Q - APPLICATIONS SUPPORT</v>
          </cell>
          <cell r="F2924" t="str">
            <v>NIS</v>
          </cell>
          <cell r="G2924" t="str">
            <v>Dispatch &amp; Restoration Systems</v>
          </cell>
          <cell r="H2924" t="str">
            <v>120</v>
          </cell>
          <cell r="I2924" t="str">
            <v>OT</v>
          </cell>
          <cell r="J2924">
            <v>0</v>
          </cell>
          <cell r="M2924">
            <v>3499.69</v>
          </cell>
        </row>
        <row r="2925">
          <cell r="A2925" t="str">
            <v>O&amp;M</v>
          </cell>
          <cell r="B2925" t="str">
            <v>Collins, Carol A</v>
          </cell>
          <cell r="C2925">
            <v>23260</v>
          </cell>
          <cell r="D2925" t="str">
            <v>23260</v>
          </cell>
          <cell r="E2925" t="str">
            <v>Dispatch &amp; Restoration</v>
          </cell>
          <cell r="F2925" t="str">
            <v>NIS</v>
          </cell>
          <cell r="G2925" t="str">
            <v>Dispatch &amp; Restoration Systems</v>
          </cell>
          <cell r="H2925" t="str">
            <v>120</v>
          </cell>
          <cell r="I2925" t="str">
            <v>OT</v>
          </cell>
          <cell r="L2925">
            <v>0</v>
          </cell>
        </row>
        <row r="2926">
          <cell r="A2926" t="str">
            <v>O&amp;M</v>
          </cell>
          <cell r="B2926" t="str">
            <v>Collins, Carol A</v>
          </cell>
          <cell r="C2926">
            <v>23260</v>
          </cell>
          <cell r="D2926" t="str">
            <v>23260</v>
          </cell>
          <cell r="E2926" t="str">
            <v>Trouble</v>
          </cell>
          <cell r="F2926" t="str">
            <v>NIS</v>
          </cell>
          <cell r="G2926" t="str">
            <v>Dispatch &amp; Restoration Systems</v>
          </cell>
          <cell r="H2926" t="str">
            <v>120</v>
          </cell>
          <cell r="I2926" t="str">
            <v>OT</v>
          </cell>
          <cell r="K2926">
            <v>1090.8399999999999</v>
          </cell>
        </row>
        <row r="2927">
          <cell r="A2927" t="str">
            <v>O&amp;M</v>
          </cell>
          <cell r="B2927" t="str">
            <v>Collins, Carol A</v>
          </cell>
          <cell r="C2927">
            <v>23260</v>
          </cell>
          <cell r="D2927" t="str">
            <v>23260</v>
          </cell>
          <cell r="E2927" t="str">
            <v>4Q - APPLICATIONS SUPPORT</v>
          </cell>
          <cell r="F2927" t="str">
            <v>NIS</v>
          </cell>
          <cell r="G2927" t="str">
            <v>Dispatch &amp; Restoration Systems</v>
          </cell>
          <cell r="H2927" t="str">
            <v>120</v>
          </cell>
          <cell r="I2927" t="str">
            <v>TT</v>
          </cell>
          <cell r="J2927">
            <v>430.8</v>
          </cell>
        </row>
        <row r="2928">
          <cell r="A2928" t="str">
            <v>O&amp;M</v>
          </cell>
          <cell r="B2928" t="str">
            <v>OLD NIS Cost Area</v>
          </cell>
          <cell r="C2928">
            <v>23265</v>
          </cell>
          <cell r="D2928" t="str">
            <v>23265</v>
          </cell>
          <cell r="E2928" t="str">
            <v>4R - Supply Chain</v>
          </cell>
          <cell r="F2928" t="str">
            <v>NIS</v>
          </cell>
          <cell r="G2928" t="str">
            <v>OLD NIS Cost Area</v>
          </cell>
          <cell r="H2928" t="str">
            <v>120</v>
          </cell>
          <cell r="I2928" t="str">
            <v>BT</v>
          </cell>
          <cell r="J2928">
            <v>131487.64000000001</v>
          </cell>
          <cell r="M2928">
            <v>0</v>
          </cell>
        </row>
        <row r="2929">
          <cell r="A2929" t="str">
            <v>O&amp;M</v>
          </cell>
          <cell r="B2929" t="str">
            <v>OLD NIS Cost Area</v>
          </cell>
          <cell r="C2929">
            <v>23265</v>
          </cell>
          <cell r="D2929" t="str">
            <v>23265</v>
          </cell>
          <cell r="E2929" t="str">
            <v>Supply Chain</v>
          </cell>
          <cell r="F2929" t="str">
            <v>NIS</v>
          </cell>
          <cell r="G2929" t="str">
            <v>OLD NIS Cost Area</v>
          </cell>
          <cell r="H2929" t="str">
            <v>120</v>
          </cell>
          <cell r="I2929" t="str">
            <v>BT</v>
          </cell>
          <cell r="K2929">
            <v>6373.66</v>
          </cell>
        </row>
        <row r="2930">
          <cell r="A2930" t="str">
            <v>O&amp;M</v>
          </cell>
          <cell r="B2930" t="str">
            <v>OLD NIS Cost Area</v>
          </cell>
          <cell r="C2930">
            <v>23265</v>
          </cell>
          <cell r="D2930" t="str">
            <v>23265</v>
          </cell>
          <cell r="E2930" t="str">
            <v>4R - Supply Chain</v>
          </cell>
          <cell r="F2930" t="str">
            <v>NIS</v>
          </cell>
          <cell r="G2930" t="str">
            <v>OLD NIS Cost Area</v>
          </cell>
          <cell r="H2930" t="str">
            <v>120</v>
          </cell>
          <cell r="I2930" t="str">
            <v>IT</v>
          </cell>
          <cell r="J2930">
            <v>87133.61</v>
          </cell>
          <cell r="M2930">
            <v>21510.21</v>
          </cell>
        </row>
        <row r="2931">
          <cell r="A2931" t="str">
            <v>O&amp;M</v>
          </cell>
          <cell r="B2931" t="str">
            <v>OLD NIS Cost Area</v>
          </cell>
          <cell r="C2931">
            <v>23265</v>
          </cell>
          <cell r="D2931" t="str">
            <v>23265</v>
          </cell>
          <cell r="E2931" t="str">
            <v>Supply Chain</v>
          </cell>
          <cell r="F2931" t="str">
            <v>NIS</v>
          </cell>
          <cell r="G2931" t="str">
            <v>OLD NIS Cost Area</v>
          </cell>
          <cell r="H2931" t="str">
            <v>120</v>
          </cell>
          <cell r="I2931" t="str">
            <v>IT</v>
          </cell>
          <cell r="K2931">
            <v>433.16</v>
          </cell>
          <cell r="M2931">
            <v>21.42</v>
          </cell>
        </row>
        <row r="2932">
          <cell r="A2932" t="str">
            <v>O&amp;M</v>
          </cell>
          <cell r="B2932" t="str">
            <v>OLD NIS Cost Area</v>
          </cell>
          <cell r="C2932">
            <v>23265</v>
          </cell>
          <cell r="D2932" t="str">
            <v>23265</v>
          </cell>
          <cell r="E2932" t="str">
            <v>4R - Supply Chain</v>
          </cell>
          <cell r="F2932" t="str">
            <v>NIS</v>
          </cell>
          <cell r="G2932" t="str">
            <v>OLD NIS Cost Area</v>
          </cell>
          <cell r="H2932" t="str">
            <v>120</v>
          </cell>
          <cell r="I2932" t="str">
            <v>LT</v>
          </cell>
          <cell r="J2932">
            <v>445165.53</v>
          </cell>
        </row>
        <row r="2933">
          <cell r="A2933" t="str">
            <v>O&amp;M</v>
          </cell>
          <cell r="B2933" t="str">
            <v>OLD NIS Cost Area</v>
          </cell>
          <cell r="C2933">
            <v>23265</v>
          </cell>
          <cell r="D2933" t="str">
            <v>23265</v>
          </cell>
          <cell r="E2933" t="str">
            <v>Supply Chain</v>
          </cell>
          <cell r="F2933" t="str">
            <v>NIS</v>
          </cell>
          <cell r="G2933" t="str">
            <v>OLD NIS Cost Area</v>
          </cell>
          <cell r="H2933" t="str">
            <v>120</v>
          </cell>
          <cell r="I2933" t="str">
            <v>LT</v>
          </cell>
          <cell r="K2933">
            <v>33250.32</v>
          </cell>
        </row>
        <row r="2934">
          <cell r="A2934" t="str">
            <v>O&amp;M</v>
          </cell>
          <cell r="B2934" t="str">
            <v>OLD NIS Cost Area</v>
          </cell>
          <cell r="C2934">
            <v>23265</v>
          </cell>
          <cell r="D2934" t="str">
            <v>23265</v>
          </cell>
          <cell r="E2934" t="str">
            <v>4R - Supply Chain</v>
          </cell>
          <cell r="F2934" t="str">
            <v>NIS</v>
          </cell>
          <cell r="G2934" t="str">
            <v>OLD NIS Cost Area</v>
          </cell>
          <cell r="H2934" t="str">
            <v>120</v>
          </cell>
          <cell r="I2934" t="str">
            <v>OT</v>
          </cell>
          <cell r="J2934">
            <v>15600.94</v>
          </cell>
        </row>
        <row r="2935">
          <cell r="A2935" t="str">
            <v>O&amp;M</v>
          </cell>
          <cell r="B2935" t="str">
            <v>OLD NIS Cost Area</v>
          </cell>
          <cell r="C2935">
            <v>23265</v>
          </cell>
          <cell r="D2935" t="str">
            <v>23265</v>
          </cell>
          <cell r="E2935" t="str">
            <v>Supply Chain</v>
          </cell>
          <cell r="F2935" t="str">
            <v>NIS</v>
          </cell>
          <cell r="G2935" t="str">
            <v>OLD NIS Cost Area</v>
          </cell>
          <cell r="H2935" t="str">
            <v>120</v>
          </cell>
          <cell r="I2935" t="str">
            <v>OT</v>
          </cell>
          <cell r="K2935">
            <v>739.85</v>
          </cell>
        </row>
        <row r="2936">
          <cell r="A2936" t="str">
            <v>O&amp;M</v>
          </cell>
          <cell r="B2936" t="str">
            <v>OLD NIS Cost Area</v>
          </cell>
          <cell r="C2936">
            <v>23265</v>
          </cell>
          <cell r="D2936" t="str">
            <v>23265</v>
          </cell>
          <cell r="E2936" t="str">
            <v>4R - Supply Chain</v>
          </cell>
          <cell r="F2936" t="str">
            <v>NIS</v>
          </cell>
          <cell r="G2936" t="str">
            <v>OLD NIS Cost Area</v>
          </cell>
          <cell r="H2936" t="str">
            <v>120</v>
          </cell>
          <cell r="I2936" t="str">
            <v>TT</v>
          </cell>
          <cell r="J2936">
            <v>708.5</v>
          </cell>
        </row>
        <row r="2937">
          <cell r="A2937" t="str">
            <v>O&amp;M</v>
          </cell>
          <cell r="B2937" t="str">
            <v>Bergen, John G</v>
          </cell>
          <cell r="C2937">
            <v>23270</v>
          </cell>
          <cell r="D2937" t="str">
            <v>23270</v>
          </cell>
          <cell r="E2937" t="str">
            <v>Application Enhancement &amp; Maintenance</v>
          </cell>
          <cell r="F2937" t="str">
            <v>NIS</v>
          </cell>
          <cell r="G2937" t="str">
            <v>NIS Process Development &amp; Communications Coordination</v>
          </cell>
          <cell r="H2937" t="str">
            <v>120</v>
          </cell>
          <cell r="I2937" t="str">
            <v>BT</v>
          </cell>
          <cell r="K2937">
            <v>3869</v>
          </cell>
        </row>
        <row r="2938">
          <cell r="A2938" t="str">
            <v>O&amp;M</v>
          </cell>
          <cell r="B2938" t="str">
            <v>Bergen, John G</v>
          </cell>
          <cell r="C2938">
            <v>23270</v>
          </cell>
          <cell r="D2938" t="str">
            <v>23270</v>
          </cell>
          <cell r="E2938" t="str">
            <v>M5 - BUSINESS APPLICATIONS</v>
          </cell>
          <cell r="F2938" t="str">
            <v>NIS</v>
          </cell>
          <cell r="G2938" t="str">
            <v>NIS Process Development &amp; Communications Coordination</v>
          </cell>
          <cell r="H2938" t="str">
            <v>120</v>
          </cell>
          <cell r="I2938" t="str">
            <v>BT</v>
          </cell>
          <cell r="J2938">
            <v>47172.7</v>
          </cell>
        </row>
        <row r="2939">
          <cell r="A2939" t="str">
            <v>O&amp;M</v>
          </cell>
          <cell r="B2939" t="str">
            <v>Bergen, John G</v>
          </cell>
          <cell r="C2939">
            <v>23270</v>
          </cell>
          <cell r="D2939" t="str">
            <v>23270</v>
          </cell>
          <cell r="E2939" t="str">
            <v>Application Enhancement &amp; Maintenance</v>
          </cell>
          <cell r="F2939" t="str">
            <v>NIS</v>
          </cell>
          <cell r="G2939" t="str">
            <v>NIS Process Development &amp; Communications Coordination</v>
          </cell>
          <cell r="H2939" t="str">
            <v>120</v>
          </cell>
          <cell r="I2939" t="str">
            <v>IT</v>
          </cell>
          <cell r="K2939">
            <v>16202.58</v>
          </cell>
        </row>
        <row r="2940">
          <cell r="A2940" t="str">
            <v>O&amp;M</v>
          </cell>
          <cell r="B2940" t="str">
            <v>Bergen, John G</v>
          </cell>
          <cell r="C2940">
            <v>23270</v>
          </cell>
          <cell r="D2940" t="str">
            <v>23270</v>
          </cell>
          <cell r="E2940" t="str">
            <v>M5 - BUSINESS APPLICATIONS</v>
          </cell>
          <cell r="F2940" t="str">
            <v>NIS</v>
          </cell>
          <cell r="G2940" t="str">
            <v>NIS Process Development &amp; Communications Coordination</v>
          </cell>
          <cell r="H2940" t="str">
            <v>120</v>
          </cell>
          <cell r="I2940" t="str">
            <v>IT</v>
          </cell>
          <cell r="J2940">
            <v>53249.53</v>
          </cell>
        </row>
        <row r="2941">
          <cell r="A2941" t="str">
            <v>O&amp;M</v>
          </cell>
          <cell r="B2941" t="str">
            <v>Bergen, John G</v>
          </cell>
          <cell r="C2941">
            <v>23270</v>
          </cell>
          <cell r="D2941" t="str">
            <v>23270</v>
          </cell>
          <cell r="E2941" t="str">
            <v>NIS Process Development</v>
          </cell>
          <cell r="F2941" t="str">
            <v>NIS</v>
          </cell>
          <cell r="G2941" t="str">
            <v>NIS Process Development &amp; Communications Coordination</v>
          </cell>
          <cell r="H2941" t="str">
            <v>120</v>
          </cell>
          <cell r="I2941" t="str">
            <v>IT</v>
          </cell>
          <cell r="L2941">
            <v>0</v>
          </cell>
        </row>
        <row r="2942">
          <cell r="A2942" t="str">
            <v>O&amp;M</v>
          </cell>
          <cell r="B2942" t="str">
            <v>Bergen, John G</v>
          </cell>
          <cell r="C2942">
            <v>23270</v>
          </cell>
          <cell r="D2942" t="str">
            <v>23270</v>
          </cell>
          <cell r="E2942" t="str">
            <v>Application Enhancement &amp; Maintenance</v>
          </cell>
          <cell r="F2942" t="str">
            <v>NIS</v>
          </cell>
          <cell r="G2942" t="str">
            <v>NIS Process Development &amp; Communications Coordination</v>
          </cell>
          <cell r="H2942" t="str">
            <v>120</v>
          </cell>
          <cell r="I2942" t="str">
            <v>LT</v>
          </cell>
          <cell r="K2942">
            <v>11362.16</v>
          </cell>
        </row>
        <row r="2943">
          <cell r="A2943" t="str">
            <v>O&amp;M</v>
          </cell>
          <cell r="B2943" t="str">
            <v>Bergen, John G</v>
          </cell>
          <cell r="C2943">
            <v>23270</v>
          </cell>
          <cell r="D2943" t="str">
            <v>23270</v>
          </cell>
          <cell r="E2943" t="str">
            <v>M5 - BUSINESS APPLICATIONS</v>
          </cell>
          <cell r="F2943" t="str">
            <v>NIS</v>
          </cell>
          <cell r="G2943" t="str">
            <v>NIS Process Development &amp; Communications Coordination</v>
          </cell>
          <cell r="H2943" t="str">
            <v>120</v>
          </cell>
          <cell r="I2943" t="str">
            <v>LT</v>
          </cell>
          <cell r="J2943">
            <v>148446.43</v>
          </cell>
          <cell r="M2943">
            <v>106.45</v>
          </cell>
        </row>
        <row r="2944">
          <cell r="A2944" t="str">
            <v>O&amp;M</v>
          </cell>
          <cell r="B2944" t="str">
            <v>Bergen, John G</v>
          </cell>
          <cell r="C2944">
            <v>23270</v>
          </cell>
          <cell r="D2944" t="str">
            <v>23270</v>
          </cell>
          <cell r="E2944" t="str">
            <v>Application Enhancement &amp; Maintenance</v>
          </cell>
          <cell r="F2944" t="str">
            <v>NIS</v>
          </cell>
          <cell r="G2944" t="str">
            <v>NIS Process Development &amp; Communications Coordination</v>
          </cell>
          <cell r="H2944" t="str">
            <v>120</v>
          </cell>
          <cell r="I2944" t="str">
            <v>OT</v>
          </cell>
          <cell r="K2944">
            <v>1120.76</v>
          </cell>
        </row>
        <row r="2945">
          <cell r="A2945" t="str">
            <v>O&amp;M</v>
          </cell>
          <cell r="B2945" t="str">
            <v>Bergen, John G</v>
          </cell>
          <cell r="C2945">
            <v>23270</v>
          </cell>
          <cell r="D2945" t="str">
            <v>23270</v>
          </cell>
          <cell r="E2945" t="str">
            <v>M5 - BUSINESS APPLICATIONS</v>
          </cell>
          <cell r="F2945" t="str">
            <v>NIS</v>
          </cell>
          <cell r="G2945" t="str">
            <v>NIS Process Development &amp; Communications Coordination</v>
          </cell>
          <cell r="H2945" t="str">
            <v>120</v>
          </cell>
          <cell r="I2945" t="str">
            <v>OT</v>
          </cell>
          <cell r="J2945">
            <v>13124.16</v>
          </cell>
        </row>
        <row r="2946">
          <cell r="A2946" t="str">
            <v>O&amp;M</v>
          </cell>
          <cell r="B2946" t="str">
            <v>Bergen, John G</v>
          </cell>
          <cell r="C2946">
            <v>23270</v>
          </cell>
          <cell r="D2946" t="str">
            <v>23270</v>
          </cell>
          <cell r="E2946" t="str">
            <v>M5 - BUSINESS APPLICATIONS</v>
          </cell>
          <cell r="F2946" t="str">
            <v>NIS</v>
          </cell>
          <cell r="G2946" t="str">
            <v>NIS Process Development &amp; Communications Coordination</v>
          </cell>
          <cell r="H2946" t="str">
            <v>120</v>
          </cell>
          <cell r="I2946" t="str">
            <v>TT</v>
          </cell>
          <cell r="J2946">
            <v>1327.28</v>
          </cell>
          <cell r="M2946">
            <v>-47216.4</v>
          </cell>
        </row>
        <row r="2947">
          <cell r="A2947" t="str">
            <v>O&amp;M</v>
          </cell>
          <cell r="B2947" t="str">
            <v>Bergen, John G</v>
          </cell>
          <cell r="C2947">
            <v>23275</v>
          </cell>
          <cell r="D2947" t="str">
            <v>23275</v>
          </cell>
          <cell r="E2947" t="str">
            <v>M6 - ACCOUNT MANAGER</v>
          </cell>
          <cell r="F2947" t="str">
            <v>NIS</v>
          </cell>
          <cell r="G2947" t="str">
            <v>Project Control &amp; Resource Management</v>
          </cell>
          <cell r="H2947" t="str">
            <v>120</v>
          </cell>
          <cell r="I2947" t="str">
            <v>BT</v>
          </cell>
          <cell r="J2947">
            <v>0.85</v>
          </cell>
        </row>
        <row r="2948">
          <cell r="A2948" t="str">
            <v>O&amp;M</v>
          </cell>
          <cell r="B2948" t="str">
            <v>Bergen, John G</v>
          </cell>
          <cell r="C2948">
            <v>23275</v>
          </cell>
          <cell r="D2948" t="str">
            <v>23275</v>
          </cell>
          <cell r="E2948" t="str">
            <v>Demand and Resource</v>
          </cell>
          <cell r="F2948" t="str">
            <v>NIS</v>
          </cell>
          <cell r="G2948" t="str">
            <v>Project Control &amp; Resource Management</v>
          </cell>
          <cell r="H2948" t="str">
            <v>120</v>
          </cell>
          <cell r="I2948" t="str">
            <v>IT</v>
          </cell>
          <cell r="K2948">
            <v>6723.95</v>
          </cell>
        </row>
        <row r="2949">
          <cell r="A2949" t="str">
            <v>O&amp;M</v>
          </cell>
          <cell r="B2949" t="str">
            <v>Bergen, John G</v>
          </cell>
          <cell r="C2949">
            <v>23275</v>
          </cell>
          <cell r="D2949" t="str">
            <v>23275</v>
          </cell>
          <cell r="E2949" t="str">
            <v>M6 - ACCOUNT MANAGER</v>
          </cell>
          <cell r="F2949" t="str">
            <v>NIS</v>
          </cell>
          <cell r="G2949" t="str">
            <v>Project Control &amp; Resource Management</v>
          </cell>
          <cell r="H2949" t="str">
            <v>120</v>
          </cell>
          <cell r="I2949" t="str">
            <v>IT</v>
          </cell>
          <cell r="J2949">
            <v>0.63</v>
          </cell>
        </row>
        <row r="2950">
          <cell r="A2950" t="str">
            <v>O&amp;M</v>
          </cell>
          <cell r="B2950" t="str">
            <v>Bergen, John G</v>
          </cell>
          <cell r="C2950">
            <v>23275</v>
          </cell>
          <cell r="D2950" t="str">
            <v>23275</v>
          </cell>
          <cell r="E2950" t="str">
            <v>Project Control</v>
          </cell>
          <cell r="F2950" t="str">
            <v>NIS</v>
          </cell>
          <cell r="G2950" t="str">
            <v>Project Control &amp; Resource Management</v>
          </cell>
          <cell r="H2950" t="str">
            <v>120</v>
          </cell>
          <cell r="I2950" t="str">
            <v>IT</v>
          </cell>
          <cell r="L2950">
            <v>180</v>
          </cell>
        </row>
        <row r="2951">
          <cell r="A2951" t="str">
            <v>O&amp;M</v>
          </cell>
          <cell r="B2951" t="str">
            <v>Bergen, John G</v>
          </cell>
          <cell r="C2951">
            <v>23275</v>
          </cell>
          <cell r="D2951" t="str">
            <v>23275</v>
          </cell>
          <cell r="E2951" t="str">
            <v>M6 - ACCOUNT MANAGER</v>
          </cell>
          <cell r="F2951" t="str">
            <v>NIS</v>
          </cell>
          <cell r="G2951" t="str">
            <v>Project Control &amp; Resource Management</v>
          </cell>
          <cell r="H2951" t="str">
            <v>120</v>
          </cell>
          <cell r="I2951" t="str">
            <v>LT</v>
          </cell>
          <cell r="J2951">
            <v>1.54</v>
          </cell>
        </row>
        <row r="2952">
          <cell r="A2952" t="str">
            <v>O&amp;M</v>
          </cell>
          <cell r="B2952" t="str">
            <v>Bergen, John G</v>
          </cell>
          <cell r="C2952">
            <v>23275</v>
          </cell>
          <cell r="D2952" t="str">
            <v>23275</v>
          </cell>
          <cell r="E2952" t="str">
            <v>Demand and Resource</v>
          </cell>
          <cell r="F2952" t="str">
            <v>NIS</v>
          </cell>
          <cell r="G2952" t="str">
            <v>Project Control &amp; Resource Management</v>
          </cell>
          <cell r="H2952" t="str">
            <v>120</v>
          </cell>
          <cell r="I2952" t="str">
            <v>OT</v>
          </cell>
          <cell r="K2952">
            <v>2.21</v>
          </cell>
          <cell r="M2952">
            <v>20</v>
          </cell>
        </row>
        <row r="2953">
          <cell r="A2953" t="str">
            <v>O&amp;M</v>
          </cell>
          <cell r="B2953" t="str">
            <v>Bergen, John G</v>
          </cell>
          <cell r="C2953">
            <v>23275</v>
          </cell>
          <cell r="D2953" t="str">
            <v>23275</v>
          </cell>
          <cell r="E2953" t="str">
            <v>M6 - ACCOUNT MANAGER</v>
          </cell>
          <cell r="F2953" t="str">
            <v>NIS</v>
          </cell>
          <cell r="G2953" t="str">
            <v>Project Control &amp; Resource Management</v>
          </cell>
          <cell r="H2953" t="str">
            <v>120</v>
          </cell>
          <cell r="I2953" t="str">
            <v>OT</v>
          </cell>
          <cell r="J2953">
            <v>0.31</v>
          </cell>
        </row>
        <row r="2954">
          <cell r="A2954" t="str">
            <v>O&amp;M</v>
          </cell>
          <cell r="B2954" t="str">
            <v>Collins, Carol A</v>
          </cell>
          <cell r="C2954">
            <v>23280</v>
          </cell>
          <cell r="D2954" t="str">
            <v>23280</v>
          </cell>
          <cell r="E2954" t="str">
            <v>Buisness Integration</v>
          </cell>
          <cell r="F2954" t="str">
            <v>NIS</v>
          </cell>
          <cell r="G2954" t="str">
            <v>Internet Development</v>
          </cell>
          <cell r="H2954" t="str">
            <v>120</v>
          </cell>
          <cell r="I2954" t="str">
            <v>BT</v>
          </cell>
          <cell r="J2954">
            <v>20908.27</v>
          </cell>
        </row>
        <row r="2955">
          <cell r="A2955" t="str">
            <v>O&amp;M</v>
          </cell>
          <cell r="B2955" t="str">
            <v>Collins, Carol A</v>
          </cell>
          <cell r="C2955">
            <v>23280</v>
          </cell>
          <cell r="D2955" t="str">
            <v>23280</v>
          </cell>
          <cell r="E2955" t="str">
            <v>Client Mangement</v>
          </cell>
          <cell r="F2955" t="str">
            <v>NIS</v>
          </cell>
          <cell r="G2955" t="str">
            <v>Internet Development</v>
          </cell>
          <cell r="H2955" t="str">
            <v>120</v>
          </cell>
          <cell r="I2955" t="str">
            <v>BT</v>
          </cell>
          <cell r="K2955">
            <v>2925.25</v>
          </cell>
        </row>
        <row r="2956">
          <cell r="A2956" t="str">
            <v>O&amp;M</v>
          </cell>
          <cell r="B2956" t="str">
            <v>Collins, Carol A</v>
          </cell>
          <cell r="C2956">
            <v>23280</v>
          </cell>
          <cell r="D2956" t="str">
            <v>23280</v>
          </cell>
          <cell r="E2956" t="str">
            <v>Buisness Integration</v>
          </cell>
          <cell r="F2956" t="str">
            <v>NIS</v>
          </cell>
          <cell r="G2956" t="str">
            <v>Internet Development</v>
          </cell>
          <cell r="H2956" t="str">
            <v>120</v>
          </cell>
          <cell r="I2956" t="str">
            <v>IT</v>
          </cell>
          <cell r="J2956">
            <v>35669.85</v>
          </cell>
        </row>
        <row r="2957">
          <cell r="A2957" t="str">
            <v>O&amp;M</v>
          </cell>
          <cell r="B2957" t="str">
            <v>Collins, Carol A</v>
          </cell>
          <cell r="C2957">
            <v>23280</v>
          </cell>
          <cell r="D2957" t="str">
            <v>23280</v>
          </cell>
          <cell r="E2957" t="str">
            <v>Client Mangement</v>
          </cell>
          <cell r="F2957" t="str">
            <v>NIS</v>
          </cell>
          <cell r="G2957" t="str">
            <v>Internet Development</v>
          </cell>
          <cell r="H2957" t="str">
            <v>120</v>
          </cell>
          <cell r="I2957" t="str">
            <v>IT</v>
          </cell>
          <cell r="K2957">
            <v>52544.55</v>
          </cell>
        </row>
        <row r="2958">
          <cell r="A2958" t="str">
            <v>O&amp;M</v>
          </cell>
          <cell r="B2958" t="str">
            <v>Collins, Carol A</v>
          </cell>
          <cell r="C2958">
            <v>23280</v>
          </cell>
          <cell r="D2958" t="str">
            <v>23280</v>
          </cell>
          <cell r="E2958" t="str">
            <v>System Integration Svcs</v>
          </cell>
          <cell r="F2958" t="str">
            <v>NIS</v>
          </cell>
          <cell r="G2958" t="str">
            <v>Internet Development</v>
          </cell>
          <cell r="H2958" t="str">
            <v>120</v>
          </cell>
          <cell r="I2958" t="str">
            <v>IT</v>
          </cell>
          <cell r="L2958">
            <v>6</v>
          </cell>
        </row>
        <row r="2959">
          <cell r="A2959" t="str">
            <v>O&amp;M</v>
          </cell>
          <cell r="B2959" t="str">
            <v>Collins, Carol A</v>
          </cell>
          <cell r="C2959">
            <v>23280</v>
          </cell>
          <cell r="D2959" t="str">
            <v>23280</v>
          </cell>
          <cell r="E2959" t="str">
            <v>Buisness Integration</v>
          </cell>
          <cell r="F2959" t="str">
            <v>NIS</v>
          </cell>
          <cell r="G2959" t="str">
            <v>Internet Development</v>
          </cell>
          <cell r="H2959" t="str">
            <v>120</v>
          </cell>
          <cell r="I2959" t="str">
            <v>LT</v>
          </cell>
          <cell r="J2959">
            <v>61037.279999999999</v>
          </cell>
        </row>
        <row r="2960">
          <cell r="A2960" t="str">
            <v>O&amp;M</v>
          </cell>
          <cell r="B2960" t="str">
            <v>Collins, Carol A</v>
          </cell>
          <cell r="C2960">
            <v>23280</v>
          </cell>
          <cell r="D2960" t="str">
            <v>23280</v>
          </cell>
          <cell r="E2960" t="str">
            <v>Client Mangement</v>
          </cell>
          <cell r="F2960" t="str">
            <v>NIS</v>
          </cell>
          <cell r="G2960" t="str">
            <v>Internet Development</v>
          </cell>
          <cell r="H2960" t="str">
            <v>120</v>
          </cell>
          <cell r="I2960" t="str">
            <v>LT</v>
          </cell>
          <cell r="K2960">
            <v>8357.9</v>
          </cell>
        </row>
        <row r="2961">
          <cell r="A2961" t="str">
            <v>O&amp;M</v>
          </cell>
          <cell r="B2961" t="str">
            <v>Collins, Carol A</v>
          </cell>
          <cell r="C2961">
            <v>23280</v>
          </cell>
          <cell r="D2961" t="str">
            <v>23280</v>
          </cell>
          <cell r="E2961" t="str">
            <v>Buisness Integration</v>
          </cell>
          <cell r="F2961" t="str">
            <v>NIS</v>
          </cell>
          <cell r="G2961" t="str">
            <v>Internet Development</v>
          </cell>
          <cell r="H2961" t="str">
            <v>120</v>
          </cell>
          <cell r="I2961" t="str">
            <v>OT</v>
          </cell>
          <cell r="J2961">
            <v>3218.22</v>
          </cell>
        </row>
        <row r="2962">
          <cell r="A2962" t="str">
            <v>O&amp;M</v>
          </cell>
          <cell r="B2962" t="str">
            <v>Collins, Carol A</v>
          </cell>
          <cell r="C2962">
            <v>23280</v>
          </cell>
          <cell r="D2962" t="str">
            <v>23280</v>
          </cell>
          <cell r="E2962" t="str">
            <v>Client Mangement</v>
          </cell>
          <cell r="F2962" t="str">
            <v>NIS</v>
          </cell>
          <cell r="G2962" t="str">
            <v>Internet Development</v>
          </cell>
          <cell r="H2962" t="str">
            <v>120</v>
          </cell>
          <cell r="I2962" t="str">
            <v>OT</v>
          </cell>
          <cell r="K2962">
            <v>2581.4899999999998</v>
          </cell>
        </row>
        <row r="2963">
          <cell r="A2963" t="str">
            <v>O&amp;M</v>
          </cell>
          <cell r="B2963" t="str">
            <v>Collins, Carol A</v>
          </cell>
          <cell r="C2963">
            <v>23280</v>
          </cell>
          <cell r="D2963" t="str">
            <v>23280</v>
          </cell>
          <cell r="E2963" t="str">
            <v>Buisness Integration</v>
          </cell>
          <cell r="F2963" t="str">
            <v>NIS</v>
          </cell>
          <cell r="G2963" t="str">
            <v>Internet Development</v>
          </cell>
          <cell r="H2963" t="str">
            <v>120</v>
          </cell>
          <cell r="I2963" t="str">
            <v>TT</v>
          </cell>
          <cell r="J2963">
            <v>143</v>
          </cell>
        </row>
        <row r="2964">
          <cell r="A2964" t="str">
            <v>O&amp;M</v>
          </cell>
          <cell r="B2964" t="str">
            <v>Bergen, John G</v>
          </cell>
          <cell r="C2964">
            <v>23285</v>
          </cell>
          <cell r="D2964" t="str">
            <v>23285</v>
          </cell>
          <cell r="E2964" t="str">
            <v>Business Management</v>
          </cell>
          <cell r="F2964" t="str">
            <v>NIS</v>
          </cell>
          <cell r="G2964" t="str">
            <v>Business Management</v>
          </cell>
          <cell r="H2964" t="str">
            <v>120</v>
          </cell>
          <cell r="I2964" t="str">
            <v>BT</v>
          </cell>
          <cell r="J2964">
            <v>32290.18</v>
          </cell>
        </row>
        <row r="2965">
          <cell r="A2965" t="str">
            <v>O&amp;M</v>
          </cell>
          <cell r="B2965" t="str">
            <v>Bergen, John G</v>
          </cell>
          <cell r="C2965">
            <v>23285</v>
          </cell>
          <cell r="D2965" t="str">
            <v>23285</v>
          </cell>
          <cell r="E2965" t="str">
            <v>Business Management</v>
          </cell>
          <cell r="F2965" t="str">
            <v>NIS</v>
          </cell>
          <cell r="G2965" t="str">
            <v>Business Management</v>
          </cell>
          <cell r="H2965" t="str">
            <v>120</v>
          </cell>
          <cell r="I2965" t="str">
            <v>IT</v>
          </cell>
          <cell r="J2965">
            <v>505809.35</v>
          </cell>
          <cell r="K2965">
            <v>151218.45000000001</v>
          </cell>
          <cell r="L2965">
            <v>63725.25</v>
          </cell>
        </row>
        <row r="2966">
          <cell r="A2966" t="str">
            <v>O&amp;M</v>
          </cell>
          <cell r="B2966" t="str">
            <v>Bergen, John G</v>
          </cell>
          <cell r="C2966">
            <v>23285</v>
          </cell>
          <cell r="D2966" t="str">
            <v>23285</v>
          </cell>
          <cell r="E2966" t="str">
            <v>Business Management</v>
          </cell>
          <cell r="F2966" t="str">
            <v>NIS</v>
          </cell>
          <cell r="G2966" t="str">
            <v>Business Management</v>
          </cell>
          <cell r="H2966" t="str">
            <v>120</v>
          </cell>
          <cell r="I2966" t="str">
            <v>LT</v>
          </cell>
          <cell r="J2966">
            <v>92331.13</v>
          </cell>
          <cell r="M2966">
            <v>51.47</v>
          </cell>
        </row>
        <row r="2967">
          <cell r="A2967" t="str">
            <v>O&amp;M</v>
          </cell>
          <cell r="B2967" t="str">
            <v>Bergen, John G</v>
          </cell>
          <cell r="C2967">
            <v>23285</v>
          </cell>
          <cell r="D2967" t="str">
            <v>23285</v>
          </cell>
          <cell r="E2967" t="str">
            <v>Business Management</v>
          </cell>
          <cell r="F2967" t="str">
            <v>NIS</v>
          </cell>
          <cell r="G2967" t="str">
            <v>Business Management</v>
          </cell>
          <cell r="H2967" t="str">
            <v>120</v>
          </cell>
          <cell r="I2967" t="str">
            <v>OT</v>
          </cell>
          <cell r="J2967">
            <v>7262.66</v>
          </cell>
          <cell r="K2967">
            <v>2361.89</v>
          </cell>
        </row>
        <row r="2968">
          <cell r="A2968" t="str">
            <v>O&amp;M</v>
          </cell>
          <cell r="B2968" t="str">
            <v>Bergen, John G</v>
          </cell>
          <cell r="C2968">
            <v>23285</v>
          </cell>
          <cell r="D2968" t="str">
            <v>23285</v>
          </cell>
          <cell r="E2968" t="str">
            <v>Business Management</v>
          </cell>
          <cell r="F2968" t="str">
            <v>NIS</v>
          </cell>
          <cell r="G2968" t="str">
            <v>Business Management</v>
          </cell>
          <cell r="H2968" t="str">
            <v>120</v>
          </cell>
          <cell r="I2968" t="str">
            <v>TT</v>
          </cell>
          <cell r="J2968">
            <v>1519.27</v>
          </cell>
        </row>
        <row r="2969">
          <cell r="A2969" t="str">
            <v>O&amp;M</v>
          </cell>
          <cell r="B2969" t="str">
            <v>OLD NIS Cost Area</v>
          </cell>
          <cell r="C2969">
            <v>23290</v>
          </cell>
          <cell r="D2969" t="str">
            <v>23290</v>
          </cell>
          <cell r="E2969" t="str">
            <v>Contracts</v>
          </cell>
          <cell r="F2969" t="str">
            <v>NIS</v>
          </cell>
          <cell r="G2969" t="str">
            <v>OLD NIS Cost Area</v>
          </cell>
          <cell r="H2969" t="str">
            <v>120</v>
          </cell>
          <cell r="I2969" t="str">
            <v>BT</v>
          </cell>
          <cell r="K2969">
            <v>13441.3</v>
          </cell>
        </row>
        <row r="2970">
          <cell r="A2970" t="str">
            <v>O&amp;M</v>
          </cell>
          <cell r="B2970" t="str">
            <v>OLD NIS Cost Area</v>
          </cell>
          <cell r="C2970">
            <v>23290</v>
          </cell>
          <cell r="D2970" t="str">
            <v>23290</v>
          </cell>
          <cell r="E2970" t="str">
            <v>Performance Management</v>
          </cell>
          <cell r="F2970" t="str">
            <v>NIS</v>
          </cell>
          <cell r="G2970" t="str">
            <v>OLD NIS Cost Area</v>
          </cell>
          <cell r="H2970" t="str">
            <v>120</v>
          </cell>
          <cell r="I2970" t="str">
            <v>BT</v>
          </cell>
          <cell r="J2970">
            <v>114312.04</v>
          </cell>
        </row>
        <row r="2971">
          <cell r="A2971" t="str">
            <v>O&amp;M</v>
          </cell>
          <cell r="B2971" t="str">
            <v>OLD NIS Cost Area</v>
          </cell>
          <cell r="C2971">
            <v>23290</v>
          </cell>
          <cell r="D2971" t="str">
            <v>23290</v>
          </cell>
          <cell r="E2971" t="str">
            <v>Contracts</v>
          </cell>
          <cell r="F2971" t="str">
            <v>NIS</v>
          </cell>
          <cell r="G2971" t="str">
            <v>OLD NIS Cost Area</v>
          </cell>
          <cell r="H2971" t="str">
            <v>120</v>
          </cell>
          <cell r="I2971" t="str">
            <v>IT</v>
          </cell>
          <cell r="K2971">
            <v>549522.24</v>
          </cell>
          <cell r="L2971">
            <v>1486.32</v>
          </cell>
          <cell r="M2971">
            <v>168559.87</v>
          </cell>
        </row>
        <row r="2972">
          <cell r="A2972" t="str">
            <v>O&amp;M</v>
          </cell>
          <cell r="B2972" t="str">
            <v>OLD NIS Cost Area</v>
          </cell>
          <cell r="C2972">
            <v>23290</v>
          </cell>
          <cell r="D2972" t="str">
            <v>23290</v>
          </cell>
          <cell r="E2972" t="str">
            <v>Performance Management</v>
          </cell>
          <cell r="F2972" t="str">
            <v>NIS</v>
          </cell>
          <cell r="G2972" t="str">
            <v>OLD NIS Cost Area</v>
          </cell>
          <cell r="H2972" t="str">
            <v>120</v>
          </cell>
          <cell r="I2972" t="str">
            <v>IT</v>
          </cell>
          <cell r="J2972">
            <v>4349437.78</v>
          </cell>
        </row>
        <row r="2973">
          <cell r="A2973" t="str">
            <v>O&amp;M</v>
          </cell>
          <cell r="B2973" t="str">
            <v>OLD NIS Cost Area</v>
          </cell>
          <cell r="C2973">
            <v>23290</v>
          </cell>
          <cell r="D2973" t="str">
            <v>23290</v>
          </cell>
          <cell r="E2973" t="str">
            <v>Contracts</v>
          </cell>
          <cell r="F2973" t="str">
            <v>NIS</v>
          </cell>
          <cell r="G2973" t="str">
            <v>OLD NIS Cost Area</v>
          </cell>
          <cell r="H2973" t="str">
            <v>120</v>
          </cell>
          <cell r="I2973" t="str">
            <v>LT</v>
          </cell>
          <cell r="K2973">
            <v>38403.86</v>
          </cell>
        </row>
        <row r="2974">
          <cell r="A2974" t="str">
            <v>O&amp;M</v>
          </cell>
          <cell r="B2974" t="str">
            <v>OLD NIS Cost Area</v>
          </cell>
          <cell r="C2974">
            <v>23290</v>
          </cell>
          <cell r="D2974" t="str">
            <v>23290</v>
          </cell>
          <cell r="E2974" t="str">
            <v>Performance Management</v>
          </cell>
          <cell r="F2974" t="str">
            <v>NIS</v>
          </cell>
          <cell r="G2974" t="str">
            <v>OLD NIS Cost Area</v>
          </cell>
          <cell r="H2974" t="str">
            <v>120</v>
          </cell>
          <cell r="I2974" t="str">
            <v>LT</v>
          </cell>
          <cell r="J2974">
            <v>331707.33</v>
          </cell>
        </row>
        <row r="2975">
          <cell r="A2975" t="str">
            <v>O&amp;M</v>
          </cell>
          <cell r="B2975" t="str">
            <v>OLD NIS Cost Area</v>
          </cell>
          <cell r="C2975">
            <v>23290</v>
          </cell>
          <cell r="D2975" t="str">
            <v>23290</v>
          </cell>
          <cell r="E2975" t="str">
            <v>Contracts</v>
          </cell>
          <cell r="F2975" t="str">
            <v>NIS</v>
          </cell>
          <cell r="G2975" t="str">
            <v>OLD NIS Cost Area</v>
          </cell>
          <cell r="H2975" t="str">
            <v>120</v>
          </cell>
          <cell r="I2975" t="str">
            <v>OT</v>
          </cell>
          <cell r="K2975">
            <v>62609.19</v>
          </cell>
        </row>
        <row r="2976">
          <cell r="A2976" t="str">
            <v>O&amp;M</v>
          </cell>
          <cell r="B2976" t="str">
            <v>OLD NIS Cost Area</v>
          </cell>
          <cell r="C2976">
            <v>23290</v>
          </cell>
          <cell r="D2976" t="str">
            <v>23290</v>
          </cell>
          <cell r="E2976" t="str">
            <v>Performance Management</v>
          </cell>
          <cell r="F2976" t="str">
            <v>NIS</v>
          </cell>
          <cell r="G2976" t="str">
            <v>OLD NIS Cost Area</v>
          </cell>
          <cell r="H2976" t="str">
            <v>120</v>
          </cell>
          <cell r="I2976" t="str">
            <v>OT</v>
          </cell>
          <cell r="J2976">
            <v>176875</v>
          </cell>
        </row>
        <row r="2977">
          <cell r="A2977" t="str">
            <v>O&amp;M</v>
          </cell>
          <cell r="B2977" t="str">
            <v>OLD NIS Cost Area</v>
          </cell>
          <cell r="C2977">
            <v>23290</v>
          </cell>
          <cell r="D2977" t="str">
            <v>23290</v>
          </cell>
          <cell r="E2977" t="str">
            <v>Contracts</v>
          </cell>
          <cell r="F2977" t="str">
            <v>NIS</v>
          </cell>
          <cell r="G2977" t="str">
            <v>OLD NIS Cost Area</v>
          </cell>
          <cell r="H2977" t="str">
            <v>120</v>
          </cell>
          <cell r="I2977" t="str">
            <v>TT</v>
          </cell>
          <cell r="K2977">
            <v>522.38</v>
          </cell>
        </row>
        <row r="2978">
          <cell r="A2978" t="str">
            <v>O&amp;M</v>
          </cell>
          <cell r="B2978" t="str">
            <v>OLD NIS Cost Area</v>
          </cell>
          <cell r="C2978">
            <v>23290</v>
          </cell>
          <cell r="D2978" t="str">
            <v>23290</v>
          </cell>
          <cell r="E2978" t="str">
            <v>Performance Management</v>
          </cell>
          <cell r="F2978" t="str">
            <v>NIS</v>
          </cell>
          <cell r="G2978" t="str">
            <v>OLD NIS Cost Area</v>
          </cell>
          <cell r="H2978" t="str">
            <v>120</v>
          </cell>
          <cell r="I2978" t="str">
            <v>TT</v>
          </cell>
          <cell r="J2978">
            <v>575.34</v>
          </cell>
        </row>
        <row r="2979">
          <cell r="A2979" t="str">
            <v>O&amp;M</v>
          </cell>
          <cell r="B2979" t="str">
            <v>Collins, Carol A</v>
          </cell>
          <cell r="C2979">
            <v>23293</v>
          </cell>
          <cell r="D2979" t="str">
            <v>23293</v>
          </cell>
          <cell r="E2979" t="str">
            <v>Performance Management</v>
          </cell>
          <cell r="F2979" t="str">
            <v>NIS</v>
          </cell>
          <cell r="G2979" t="str">
            <v>Engineering</v>
          </cell>
          <cell r="H2979" t="str">
            <v>120</v>
          </cell>
          <cell r="I2979" t="str">
            <v>IT</v>
          </cell>
          <cell r="K2979">
            <v>176.34</v>
          </cell>
          <cell r="M2979">
            <v>-6240</v>
          </cell>
        </row>
        <row r="2980">
          <cell r="A2980" t="str">
            <v>O&amp;M</v>
          </cell>
          <cell r="B2980" t="str">
            <v>Bergen, John G</v>
          </cell>
          <cell r="C2980">
            <v>23295</v>
          </cell>
          <cell r="D2980" t="str">
            <v>23295</v>
          </cell>
          <cell r="E2980" t="str">
            <v>Project Management</v>
          </cell>
          <cell r="F2980" t="str">
            <v>NIS</v>
          </cell>
          <cell r="G2980" t="str">
            <v>Project Management Office</v>
          </cell>
          <cell r="H2980" t="str">
            <v>120</v>
          </cell>
          <cell r="I2980" t="str">
            <v>BT</v>
          </cell>
          <cell r="J2980">
            <v>32758.01</v>
          </cell>
          <cell r="K2980">
            <v>3740.4</v>
          </cell>
        </row>
        <row r="2981">
          <cell r="A2981" t="str">
            <v>O&amp;M</v>
          </cell>
          <cell r="B2981" t="str">
            <v>Bergen, John G</v>
          </cell>
          <cell r="C2981">
            <v>23295</v>
          </cell>
          <cell r="D2981" t="str">
            <v>23295</v>
          </cell>
          <cell r="E2981" t="str">
            <v>Project Management</v>
          </cell>
          <cell r="F2981" t="str">
            <v>NIS</v>
          </cell>
          <cell r="G2981" t="str">
            <v>Project Management Office</v>
          </cell>
          <cell r="H2981" t="str">
            <v>120</v>
          </cell>
          <cell r="I2981" t="str">
            <v>IT</v>
          </cell>
          <cell r="J2981">
            <v>141517.26</v>
          </cell>
          <cell r="K2981">
            <v>919.45</v>
          </cell>
          <cell r="M2981">
            <v>135.09</v>
          </cell>
        </row>
        <row r="2982">
          <cell r="A2982" t="str">
            <v>O&amp;M</v>
          </cell>
          <cell r="B2982" t="str">
            <v>Bergen, John G</v>
          </cell>
          <cell r="C2982">
            <v>23295</v>
          </cell>
          <cell r="D2982" t="str">
            <v>23295</v>
          </cell>
          <cell r="E2982" t="str">
            <v>Project Management</v>
          </cell>
          <cell r="F2982" t="str">
            <v>NIS</v>
          </cell>
          <cell r="G2982" t="str">
            <v>Project Management Office</v>
          </cell>
          <cell r="H2982" t="str">
            <v>120</v>
          </cell>
          <cell r="I2982" t="str">
            <v>LT</v>
          </cell>
          <cell r="J2982">
            <v>93706.69</v>
          </cell>
          <cell r="K2982">
            <v>10687.56</v>
          </cell>
        </row>
        <row r="2983">
          <cell r="A2983" t="str">
            <v>O&amp;M</v>
          </cell>
          <cell r="B2983" t="str">
            <v>Bergen, John G</v>
          </cell>
          <cell r="C2983">
            <v>23295</v>
          </cell>
          <cell r="D2983" t="str">
            <v>23295</v>
          </cell>
          <cell r="E2983" t="str">
            <v>Project Management Office</v>
          </cell>
          <cell r="F2983" t="str">
            <v>NIS</v>
          </cell>
          <cell r="G2983" t="str">
            <v>Project Management Office</v>
          </cell>
          <cell r="H2983" t="str">
            <v>120</v>
          </cell>
          <cell r="I2983" t="str">
            <v>MT</v>
          </cell>
          <cell r="M2983">
            <v>384.39</v>
          </cell>
        </row>
        <row r="2984">
          <cell r="A2984" t="str">
            <v>O&amp;M</v>
          </cell>
          <cell r="B2984" t="str">
            <v>Bergen, John G</v>
          </cell>
          <cell r="C2984">
            <v>23295</v>
          </cell>
          <cell r="D2984" t="str">
            <v>23295</v>
          </cell>
          <cell r="E2984" t="str">
            <v>Project Management</v>
          </cell>
          <cell r="F2984" t="str">
            <v>NIS</v>
          </cell>
          <cell r="G2984" t="str">
            <v>Project Management Office</v>
          </cell>
          <cell r="H2984" t="str">
            <v>120</v>
          </cell>
          <cell r="I2984" t="str">
            <v>OT</v>
          </cell>
          <cell r="J2984">
            <v>2073.14</v>
          </cell>
          <cell r="K2984">
            <v>1085.08</v>
          </cell>
          <cell r="M2984">
            <v>32460.400000000001</v>
          </cell>
        </row>
        <row r="2985">
          <cell r="A2985" t="str">
            <v>O&amp;M</v>
          </cell>
          <cell r="B2985" t="str">
            <v>Bergen, John G</v>
          </cell>
          <cell r="C2985">
            <v>23295</v>
          </cell>
          <cell r="D2985" t="str">
            <v>23295</v>
          </cell>
          <cell r="E2985" t="str">
            <v>Project Management</v>
          </cell>
          <cell r="F2985" t="str">
            <v>NIS</v>
          </cell>
          <cell r="G2985" t="str">
            <v>Project Management Office</v>
          </cell>
          <cell r="H2985" t="str">
            <v>120</v>
          </cell>
          <cell r="I2985" t="str">
            <v>TT</v>
          </cell>
          <cell r="J2985">
            <v>0</v>
          </cell>
        </row>
        <row r="2986">
          <cell r="A2986" t="str">
            <v>O&amp;M</v>
          </cell>
          <cell r="C2986">
            <v>23300</v>
          </cell>
          <cell r="D2986" t="str">
            <v>23300</v>
          </cell>
          <cell r="E2986" t="str">
            <v>D3 - LOGISTICS GROUP</v>
          </cell>
          <cell r="H2986" t="str">
            <v>120</v>
          </cell>
          <cell r="I2986" t="str">
            <v>BT</v>
          </cell>
          <cell r="J2986">
            <v>13431.67</v>
          </cell>
          <cell r="K2986">
            <v>870.03</v>
          </cell>
        </row>
        <row r="2987">
          <cell r="A2987" t="str">
            <v>O&amp;M</v>
          </cell>
          <cell r="C2987">
            <v>23300</v>
          </cell>
          <cell r="D2987" t="str">
            <v>23300</v>
          </cell>
          <cell r="E2987" t="str">
            <v>D3 - LOGISTICS GROUP</v>
          </cell>
          <cell r="H2987" t="str">
            <v>120</v>
          </cell>
          <cell r="I2987" t="str">
            <v>IT</v>
          </cell>
          <cell r="J2987">
            <v>16205.09</v>
          </cell>
          <cell r="K2987">
            <v>4474.13</v>
          </cell>
        </row>
        <row r="2988">
          <cell r="A2988" t="str">
            <v>O&amp;M</v>
          </cell>
          <cell r="C2988">
            <v>23300</v>
          </cell>
          <cell r="D2988" t="str">
            <v>23300</v>
          </cell>
          <cell r="E2988" t="str">
            <v>D3 - LOGISTICS GROUP</v>
          </cell>
          <cell r="H2988" t="str">
            <v>120</v>
          </cell>
          <cell r="I2988" t="str">
            <v>LT</v>
          </cell>
          <cell r="J2988">
            <v>24134.15</v>
          </cell>
          <cell r="K2988">
            <v>1849.52</v>
          </cell>
        </row>
        <row r="2989">
          <cell r="A2989" t="str">
            <v>O&amp;M</v>
          </cell>
          <cell r="C2989">
            <v>23300</v>
          </cell>
          <cell r="D2989" t="str">
            <v>23300</v>
          </cell>
          <cell r="E2989" t="str">
            <v>D3 - LOGISTICS GROUP</v>
          </cell>
          <cell r="H2989" t="str">
            <v>120</v>
          </cell>
          <cell r="I2989" t="str">
            <v>MT</v>
          </cell>
          <cell r="J2989">
            <v>1563.35</v>
          </cell>
          <cell r="K2989">
            <v>360.05</v>
          </cell>
        </row>
        <row r="2990">
          <cell r="A2990" t="str">
            <v>O&amp;M</v>
          </cell>
          <cell r="C2990">
            <v>23300</v>
          </cell>
          <cell r="D2990" t="str">
            <v>23300</v>
          </cell>
          <cell r="E2990" t="str">
            <v>D3 - LOGISTICS GROUP</v>
          </cell>
          <cell r="H2990" t="str">
            <v>120</v>
          </cell>
          <cell r="I2990" t="str">
            <v>OT</v>
          </cell>
          <cell r="J2990">
            <v>96986.79</v>
          </cell>
          <cell r="K2990">
            <v>7955.11</v>
          </cell>
          <cell r="M2990">
            <v>276.83999999999997</v>
          </cell>
        </row>
        <row r="2991">
          <cell r="A2991" t="str">
            <v>O&amp;M</v>
          </cell>
          <cell r="C2991">
            <v>23300</v>
          </cell>
          <cell r="D2991" t="str">
            <v>23300</v>
          </cell>
          <cell r="E2991" t="str">
            <v>D3 - LOGISTICS GROUP</v>
          </cell>
          <cell r="H2991" t="str">
            <v>120</v>
          </cell>
          <cell r="I2991" t="str">
            <v>TT</v>
          </cell>
          <cell r="J2991">
            <v>12007.94</v>
          </cell>
          <cell r="K2991">
            <v>1989.64</v>
          </cell>
        </row>
        <row r="2992">
          <cell r="A2992" t="str">
            <v>O&amp;M</v>
          </cell>
          <cell r="C2992">
            <v>23305</v>
          </cell>
          <cell r="D2992" t="str">
            <v>23305</v>
          </cell>
          <cell r="E2992" t="str">
            <v>4F - PROCESS MGMT PROJECT</v>
          </cell>
          <cell r="H2992" t="str">
            <v>120</v>
          </cell>
          <cell r="I2992" t="str">
            <v>BT</v>
          </cell>
          <cell r="J2992">
            <v>0</v>
          </cell>
        </row>
        <row r="2993">
          <cell r="A2993" t="str">
            <v>O&amp;M</v>
          </cell>
          <cell r="C2993">
            <v>23305</v>
          </cell>
          <cell r="D2993" t="str">
            <v>23305</v>
          </cell>
          <cell r="E2993" t="str">
            <v>4F - PROCESS MGMT PROJECT</v>
          </cell>
          <cell r="H2993" t="str">
            <v>120</v>
          </cell>
          <cell r="I2993" t="str">
            <v>IT</v>
          </cell>
          <cell r="J2993">
            <v>51227.23</v>
          </cell>
          <cell r="K2993">
            <v>325770.63</v>
          </cell>
          <cell r="L2993">
            <v>0</v>
          </cell>
        </row>
        <row r="2994">
          <cell r="A2994" t="str">
            <v>O&amp;M</v>
          </cell>
          <cell r="C2994">
            <v>23305</v>
          </cell>
          <cell r="D2994" t="str">
            <v>23305</v>
          </cell>
          <cell r="E2994" t="str">
            <v>4F - PROCESS MGMT PROJECT</v>
          </cell>
          <cell r="H2994" t="str">
            <v>120</v>
          </cell>
          <cell r="I2994" t="str">
            <v>LT</v>
          </cell>
          <cell r="J2994">
            <v>1368.97</v>
          </cell>
        </row>
        <row r="2995">
          <cell r="A2995" t="str">
            <v>O&amp;M</v>
          </cell>
          <cell r="C2995">
            <v>23305</v>
          </cell>
          <cell r="D2995" t="str">
            <v>23305</v>
          </cell>
          <cell r="E2995" t="str">
            <v>4F - PROCESS MGMT PROJECT</v>
          </cell>
          <cell r="H2995" t="str">
            <v>120</v>
          </cell>
          <cell r="I2995" t="str">
            <v>MT</v>
          </cell>
          <cell r="J2995">
            <v>1331.79</v>
          </cell>
          <cell r="L2995">
            <v>5635.27</v>
          </cell>
        </row>
        <row r="2996">
          <cell r="A2996" t="str">
            <v>O&amp;M</v>
          </cell>
          <cell r="C2996">
            <v>23305</v>
          </cell>
          <cell r="D2996" t="str">
            <v>23305</v>
          </cell>
          <cell r="E2996" t="str">
            <v>4F - PROCESS MGMT PROJECT</v>
          </cell>
          <cell r="H2996" t="str">
            <v>120</v>
          </cell>
          <cell r="I2996" t="str">
            <v>OT</v>
          </cell>
          <cell r="J2996">
            <v>0</v>
          </cell>
          <cell r="M2996">
            <v>46919.040000000001</v>
          </cell>
        </row>
        <row r="2997">
          <cell r="A2997" t="str">
            <v>O&amp;M</v>
          </cell>
          <cell r="C2997">
            <v>23305</v>
          </cell>
          <cell r="D2997" t="str">
            <v>23305</v>
          </cell>
          <cell r="E2997" t="str">
            <v>4F - PROCESS MGMT PROJECT</v>
          </cell>
          <cell r="H2997" t="str">
            <v>120</v>
          </cell>
          <cell r="I2997" t="str">
            <v>TT</v>
          </cell>
          <cell r="J2997">
            <v>101.14</v>
          </cell>
        </row>
        <row r="2998">
          <cell r="A2998" t="str">
            <v>O&amp;M</v>
          </cell>
          <cell r="B2998" t="str">
            <v>Rotty, Paul L</v>
          </cell>
          <cell r="C2998">
            <v>23310</v>
          </cell>
          <cell r="D2998" t="str">
            <v>23310</v>
          </cell>
          <cell r="E2998" t="str">
            <v>4G - MATERIALS DISPOSAL PROJECT</v>
          </cell>
          <cell r="F2998" t="str">
            <v>Mat Mgmt-Trans</v>
          </cell>
          <cell r="G2998" t="str">
            <v>CYCLE COUNT ADJUSTMENTS</v>
          </cell>
          <cell r="H2998" t="str">
            <v>120</v>
          </cell>
          <cell r="I2998" t="str">
            <v>IT</v>
          </cell>
          <cell r="J2998">
            <v>94921.01</v>
          </cell>
          <cell r="K2998">
            <v>3035.43</v>
          </cell>
        </row>
        <row r="2999">
          <cell r="A2999" t="str">
            <v>O&amp;M</v>
          </cell>
          <cell r="B2999" t="str">
            <v>Rotty, Paul L</v>
          </cell>
          <cell r="C2999">
            <v>23310</v>
          </cell>
          <cell r="D2999" t="str">
            <v>23310</v>
          </cell>
          <cell r="E2999" t="str">
            <v>CYCLE COUNT ADJUSTMENTS</v>
          </cell>
          <cell r="F2999" t="str">
            <v>Mat Mgmt-Trans</v>
          </cell>
          <cell r="G2999" t="str">
            <v>CYCLE COUNT ADJUSTMENTS</v>
          </cell>
          <cell r="H2999" t="str">
            <v>120</v>
          </cell>
          <cell r="I2999" t="str">
            <v>IT</v>
          </cell>
          <cell r="L2999">
            <v>4859.07</v>
          </cell>
        </row>
        <row r="3000">
          <cell r="A3000" t="str">
            <v>O&amp;M</v>
          </cell>
          <cell r="B3000" t="str">
            <v>Rotty, Paul L</v>
          </cell>
          <cell r="C3000">
            <v>23310</v>
          </cell>
          <cell r="D3000" t="str">
            <v>23310</v>
          </cell>
          <cell r="E3000" t="str">
            <v>4G - MATERIALS DISPOSAL PROJECT</v>
          </cell>
          <cell r="F3000" t="str">
            <v>Mat Mgmt-Trans</v>
          </cell>
          <cell r="G3000" t="str">
            <v>CYCLE COUNT ADJUSTMENTS</v>
          </cell>
          <cell r="H3000" t="str">
            <v>120</v>
          </cell>
          <cell r="I3000" t="str">
            <v>MT</v>
          </cell>
          <cell r="J3000">
            <v>-915968.24</v>
          </cell>
          <cell r="K3000">
            <v>-87101.85</v>
          </cell>
        </row>
        <row r="3001">
          <cell r="A3001" t="str">
            <v>O&amp;M</v>
          </cell>
          <cell r="B3001" t="str">
            <v>Rotty, Paul L</v>
          </cell>
          <cell r="C3001">
            <v>23310</v>
          </cell>
          <cell r="D3001" t="str">
            <v>23310</v>
          </cell>
          <cell r="E3001" t="str">
            <v>CYCLE COUNT ADJUSTMENTS</v>
          </cell>
          <cell r="F3001" t="str">
            <v>Mat Mgmt-Trans</v>
          </cell>
          <cell r="G3001" t="str">
            <v>CYCLE COUNT ADJUSTMENTS</v>
          </cell>
          <cell r="H3001" t="str">
            <v>120</v>
          </cell>
          <cell r="I3001" t="str">
            <v>MT</v>
          </cell>
          <cell r="L3001">
            <v>-82154.91</v>
          </cell>
          <cell r="M3001">
            <v>495</v>
          </cell>
        </row>
        <row r="3002">
          <cell r="A3002" t="str">
            <v>O&amp;M</v>
          </cell>
          <cell r="B3002" t="str">
            <v>Rotty, Paul L</v>
          </cell>
          <cell r="C3002">
            <v>23310</v>
          </cell>
          <cell r="D3002" t="str">
            <v>23310</v>
          </cell>
          <cell r="E3002" t="str">
            <v>4G - MATERIALS DISPOSAL PROJECT</v>
          </cell>
          <cell r="F3002" t="str">
            <v>Mat Mgmt-Trans</v>
          </cell>
          <cell r="G3002" t="str">
            <v>CYCLE COUNT ADJUSTMENTS</v>
          </cell>
          <cell r="H3002" t="str">
            <v>120</v>
          </cell>
          <cell r="I3002" t="str">
            <v>OT</v>
          </cell>
          <cell r="J3002">
            <v>202000</v>
          </cell>
        </row>
        <row r="3003">
          <cell r="A3003" t="str">
            <v>O&amp;M</v>
          </cell>
          <cell r="C3003">
            <v>23315</v>
          </cell>
          <cell r="D3003" t="str">
            <v>23315</v>
          </cell>
          <cell r="E3003" t="str">
            <v>L0 - PLANNING AND ACQUISITION</v>
          </cell>
          <cell r="H3003" t="str">
            <v>120</v>
          </cell>
          <cell r="I3003" t="str">
            <v>BT</v>
          </cell>
          <cell r="J3003">
            <v>58503.58</v>
          </cell>
          <cell r="K3003">
            <v>852.15</v>
          </cell>
        </row>
        <row r="3004">
          <cell r="A3004" t="str">
            <v>O&amp;M</v>
          </cell>
          <cell r="C3004">
            <v>23315</v>
          </cell>
          <cell r="D3004" t="str">
            <v>23315</v>
          </cell>
          <cell r="E3004" t="str">
            <v>L0 - PLANNING AND ACQUISITION</v>
          </cell>
          <cell r="H3004" t="str">
            <v>120</v>
          </cell>
          <cell r="I3004" t="str">
            <v>IT</v>
          </cell>
          <cell r="J3004">
            <v>30137.11</v>
          </cell>
          <cell r="K3004">
            <v>12059.46</v>
          </cell>
        </row>
        <row r="3005">
          <cell r="A3005" t="str">
            <v>O&amp;M</v>
          </cell>
          <cell r="C3005">
            <v>23315</v>
          </cell>
          <cell r="D3005" t="str">
            <v>23315</v>
          </cell>
          <cell r="E3005" t="str">
            <v>L0 - PLANNING AND ACQUISITION</v>
          </cell>
          <cell r="H3005" t="str">
            <v>120</v>
          </cell>
          <cell r="I3005" t="str">
            <v>LT</v>
          </cell>
          <cell r="J3005">
            <v>159174.76999999999</v>
          </cell>
          <cell r="K3005">
            <v>-217.92</v>
          </cell>
        </row>
        <row r="3006">
          <cell r="A3006" t="str">
            <v>O&amp;M</v>
          </cell>
          <cell r="C3006">
            <v>23315</v>
          </cell>
          <cell r="D3006" t="str">
            <v>23315</v>
          </cell>
          <cell r="E3006" t="str">
            <v>L0 - PLANNING AND ACQUISITION</v>
          </cell>
          <cell r="H3006" t="str">
            <v>120</v>
          </cell>
          <cell r="I3006" t="str">
            <v>MT</v>
          </cell>
          <cell r="J3006">
            <v>651.33000000000004</v>
          </cell>
        </row>
        <row r="3007">
          <cell r="A3007" t="str">
            <v>O&amp;M</v>
          </cell>
          <cell r="C3007">
            <v>23315</v>
          </cell>
          <cell r="D3007" t="str">
            <v>23315</v>
          </cell>
          <cell r="E3007" t="str">
            <v>L0 - PLANNING AND ACQUISITION</v>
          </cell>
          <cell r="H3007" t="str">
            <v>120</v>
          </cell>
          <cell r="I3007" t="str">
            <v>OT</v>
          </cell>
          <cell r="J3007">
            <v>3094.05</v>
          </cell>
          <cell r="M3007">
            <v>3902.12</v>
          </cell>
        </row>
        <row r="3008">
          <cell r="A3008" t="str">
            <v>O&amp;M</v>
          </cell>
          <cell r="C3008">
            <v>23315</v>
          </cell>
          <cell r="D3008" t="str">
            <v>23315</v>
          </cell>
          <cell r="E3008" t="str">
            <v>L0 - PLANNING AND ACQUISITION</v>
          </cell>
          <cell r="H3008" t="str">
            <v>120</v>
          </cell>
          <cell r="I3008" t="str">
            <v>TT</v>
          </cell>
          <cell r="J3008">
            <v>4961.6499999999996</v>
          </cell>
          <cell r="K3008">
            <v>1113.78</v>
          </cell>
        </row>
        <row r="3009">
          <cell r="A3009" t="str">
            <v>O&amp;M</v>
          </cell>
          <cell r="C3009">
            <v>23320</v>
          </cell>
          <cell r="D3009" t="str">
            <v>23320</v>
          </cell>
          <cell r="E3009" t="str">
            <v>M1 - DISTRIBUTION AND WAREHOUSING</v>
          </cell>
          <cell r="H3009" t="str">
            <v>120</v>
          </cell>
          <cell r="I3009" t="str">
            <v>BT</v>
          </cell>
          <cell r="J3009">
            <v>2304.52</v>
          </cell>
          <cell r="K3009">
            <v>7217.12</v>
          </cell>
          <cell r="M3009">
            <v>473404.79</v>
          </cell>
        </row>
        <row r="3010">
          <cell r="A3010" t="str">
            <v>O&amp;M</v>
          </cell>
          <cell r="C3010">
            <v>23320</v>
          </cell>
          <cell r="D3010" t="str">
            <v>23320</v>
          </cell>
          <cell r="E3010" t="str">
            <v>M1 - DISTRIBUTION AND WAREHOUSING</v>
          </cell>
          <cell r="H3010" t="str">
            <v>120</v>
          </cell>
          <cell r="I3010" t="str">
            <v>IT</v>
          </cell>
          <cell r="J3010">
            <v>113144.71</v>
          </cell>
          <cell r="K3010">
            <v>151419.01</v>
          </cell>
          <cell r="L3010">
            <v>14490.59</v>
          </cell>
        </row>
        <row r="3011">
          <cell r="A3011" t="str">
            <v>O&amp;M</v>
          </cell>
          <cell r="C3011">
            <v>23320</v>
          </cell>
          <cell r="D3011" t="str">
            <v>23320</v>
          </cell>
          <cell r="E3011" t="str">
            <v>M1 - DISTRIBUTION AND WAREHOUSING</v>
          </cell>
          <cell r="H3011" t="str">
            <v>120</v>
          </cell>
          <cell r="I3011" t="str">
            <v>LT</v>
          </cell>
          <cell r="J3011">
            <v>9563.7900000000009</v>
          </cell>
          <cell r="K3011">
            <v>17635.22</v>
          </cell>
        </row>
        <row r="3012">
          <cell r="A3012" t="str">
            <v>O&amp;M</v>
          </cell>
          <cell r="C3012">
            <v>23320</v>
          </cell>
          <cell r="D3012" t="str">
            <v>23320</v>
          </cell>
          <cell r="E3012" t="str">
            <v>M1 - DISTRIBUTION AND WAREHOUSING</v>
          </cell>
          <cell r="H3012" t="str">
            <v>120</v>
          </cell>
          <cell r="I3012" t="str">
            <v>MT</v>
          </cell>
          <cell r="J3012">
            <v>76.599999999999994</v>
          </cell>
          <cell r="L3012">
            <v>0</v>
          </cell>
          <cell r="M3012">
            <v>4505.07</v>
          </cell>
        </row>
        <row r="3013">
          <cell r="A3013" t="str">
            <v>O&amp;M</v>
          </cell>
          <cell r="C3013">
            <v>23320</v>
          </cell>
          <cell r="D3013" t="str">
            <v>23320</v>
          </cell>
          <cell r="E3013" t="str">
            <v>M1 - DISTRIBUTION AND WAREHOUSING</v>
          </cell>
          <cell r="H3013" t="str">
            <v>120</v>
          </cell>
          <cell r="I3013" t="str">
            <v>OT</v>
          </cell>
          <cell r="J3013">
            <v>-342.92</v>
          </cell>
          <cell r="K3013">
            <v>170.59</v>
          </cell>
          <cell r="M3013">
            <v>957.15</v>
          </cell>
        </row>
        <row r="3014">
          <cell r="A3014" t="str">
            <v>O&amp;M</v>
          </cell>
          <cell r="C3014">
            <v>23320</v>
          </cell>
          <cell r="D3014" t="str">
            <v>23320</v>
          </cell>
          <cell r="E3014" t="str">
            <v>M1 - DISTRIBUTION AND WAREHOUSING</v>
          </cell>
          <cell r="H3014" t="str">
            <v>120</v>
          </cell>
          <cell r="I3014" t="str">
            <v>TT</v>
          </cell>
          <cell r="J3014">
            <v>2631.97</v>
          </cell>
          <cell r="K3014">
            <v>4353.8999999999996</v>
          </cell>
        </row>
        <row r="3015">
          <cell r="A3015" t="str">
            <v>O&amp;M</v>
          </cell>
          <cell r="C3015">
            <v>23325</v>
          </cell>
          <cell r="D3015" t="str">
            <v>23325</v>
          </cell>
          <cell r="E3015" t="str">
            <v>5B-Meter Lab</v>
          </cell>
          <cell r="H3015" t="str">
            <v>120</v>
          </cell>
          <cell r="I3015" t="str">
            <v>BT</v>
          </cell>
          <cell r="J3015">
            <v>18640.84</v>
          </cell>
          <cell r="K3015">
            <v>3433.12</v>
          </cell>
          <cell r="M3015">
            <v>3118077.68</v>
          </cell>
        </row>
        <row r="3016">
          <cell r="A3016" t="str">
            <v>O&amp;M</v>
          </cell>
          <cell r="C3016">
            <v>23325</v>
          </cell>
          <cell r="D3016" t="str">
            <v>23325</v>
          </cell>
          <cell r="E3016" t="str">
            <v>5B-Meter Lab</v>
          </cell>
          <cell r="H3016" t="str">
            <v>120</v>
          </cell>
          <cell r="I3016" t="str">
            <v>IT</v>
          </cell>
          <cell r="J3016">
            <v>23609.32</v>
          </cell>
          <cell r="K3016">
            <v>17434.099999999999</v>
          </cell>
        </row>
        <row r="3017">
          <cell r="A3017" t="str">
            <v>O&amp;M</v>
          </cell>
          <cell r="C3017">
            <v>23325</v>
          </cell>
          <cell r="D3017" t="str">
            <v>23325</v>
          </cell>
          <cell r="E3017" t="str">
            <v>5B-Meter Lab</v>
          </cell>
          <cell r="H3017" t="str">
            <v>120</v>
          </cell>
          <cell r="I3017" t="str">
            <v>LT</v>
          </cell>
          <cell r="J3017">
            <v>76814.03</v>
          </cell>
          <cell r="K3017">
            <v>24596.240000000002</v>
          </cell>
        </row>
        <row r="3018">
          <cell r="A3018" t="str">
            <v>O&amp;M</v>
          </cell>
          <cell r="C3018">
            <v>23325</v>
          </cell>
          <cell r="D3018" t="str">
            <v>23325</v>
          </cell>
          <cell r="E3018" t="str">
            <v>5B-Meter Lab</v>
          </cell>
          <cell r="H3018" t="str">
            <v>120</v>
          </cell>
          <cell r="I3018" t="str">
            <v>MT</v>
          </cell>
          <cell r="J3018">
            <v>1550.56</v>
          </cell>
          <cell r="K3018">
            <v>-36527.53</v>
          </cell>
        </row>
        <row r="3019">
          <cell r="A3019" t="str">
            <v>O&amp;M</v>
          </cell>
          <cell r="C3019">
            <v>23325</v>
          </cell>
          <cell r="D3019" t="str">
            <v>23325</v>
          </cell>
          <cell r="E3019" t="str">
            <v>5B-Meter Lab</v>
          </cell>
          <cell r="H3019" t="str">
            <v>120</v>
          </cell>
          <cell r="I3019" t="str">
            <v>OT</v>
          </cell>
          <cell r="J3019">
            <v>6307.31</v>
          </cell>
          <cell r="M3019">
            <v>667.7</v>
          </cell>
        </row>
        <row r="3020">
          <cell r="A3020" t="str">
            <v>O&amp;M</v>
          </cell>
          <cell r="C3020">
            <v>23325</v>
          </cell>
          <cell r="D3020" t="str">
            <v>23325</v>
          </cell>
          <cell r="E3020" t="str">
            <v>5B-Meter Lab</v>
          </cell>
          <cell r="H3020" t="str">
            <v>120</v>
          </cell>
          <cell r="I3020" t="str">
            <v>TT</v>
          </cell>
          <cell r="J3020">
            <v>18150.580000000002</v>
          </cell>
          <cell r="K3020">
            <v>1279.8499999999999</v>
          </cell>
        </row>
        <row r="3021">
          <cell r="A3021" t="str">
            <v>O&amp;M</v>
          </cell>
          <cell r="C3021">
            <v>23330</v>
          </cell>
          <cell r="D3021" t="str">
            <v>23330</v>
          </cell>
          <cell r="E3021" t="str">
            <v>S4 -  Facilities Services</v>
          </cell>
          <cell r="H3021" t="str">
            <v>120</v>
          </cell>
          <cell r="I3021" t="str">
            <v>BT</v>
          </cell>
          <cell r="J3021">
            <v>744.01</v>
          </cell>
          <cell r="K3021">
            <v>1258.72</v>
          </cell>
          <cell r="M3021">
            <v>615901.47</v>
          </cell>
        </row>
        <row r="3022">
          <cell r="A3022" t="str">
            <v>CAP</v>
          </cell>
          <cell r="C3022">
            <v>23330</v>
          </cell>
          <cell r="D3022" t="str">
            <v>23330</v>
          </cell>
          <cell r="E3022" t="str">
            <v>Hyde Park Facilities</v>
          </cell>
          <cell r="H3022" t="str">
            <v>120</v>
          </cell>
          <cell r="I3022" t="str">
            <v>CB</v>
          </cell>
          <cell r="M3022">
            <v>727.76</v>
          </cell>
        </row>
        <row r="3023">
          <cell r="A3023" t="str">
            <v>CAP</v>
          </cell>
          <cell r="C3023">
            <v>23330</v>
          </cell>
          <cell r="D3023" t="str">
            <v>23330</v>
          </cell>
          <cell r="E3023" t="str">
            <v>Hyde Park Facilities</v>
          </cell>
          <cell r="H3023" t="str">
            <v>120</v>
          </cell>
          <cell r="I3023" t="str">
            <v>CI</v>
          </cell>
        </row>
        <row r="3024">
          <cell r="A3024" t="str">
            <v>CAP</v>
          </cell>
          <cell r="C3024">
            <v>23330</v>
          </cell>
          <cell r="D3024" t="str">
            <v>23330</v>
          </cell>
          <cell r="E3024" t="str">
            <v>S4 -  Facilities Services</v>
          </cell>
          <cell r="H3024" t="str">
            <v>120</v>
          </cell>
          <cell r="I3024" t="str">
            <v>CI</v>
          </cell>
          <cell r="J3024">
            <v>-278779.09000000003</v>
          </cell>
          <cell r="K3024">
            <v>65</v>
          </cell>
          <cell r="L3024">
            <v>0</v>
          </cell>
        </row>
        <row r="3025">
          <cell r="A3025" t="str">
            <v>CAP</v>
          </cell>
          <cell r="C3025">
            <v>23330</v>
          </cell>
          <cell r="D3025" t="str">
            <v>23330</v>
          </cell>
          <cell r="E3025" t="str">
            <v>Hyde Park Facilities</v>
          </cell>
          <cell r="H3025" t="str">
            <v>120</v>
          </cell>
          <cell r="I3025" t="str">
            <v>CL</v>
          </cell>
        </row>
        <row r="3026">
          <cell r="A3026" t="str">
            <v>CAP</v>
          </cell>
          <cell r="C3026">
            <v>23330</v>
          </cell>
          <cell r="D3026" t="str">
            <v>23330</v>
          </cell>
          <cell r="E3026" t="str">
            <v>Hyde Park Facilities</v>
          </cell>
          <cell r="H3026" t="str">
            <v>120</v>
          </cell>
          <cell r="I3026" t="str">
            <v>CT</v>
          </cell>
        </row>
        <row r="3027">
          <cell r="A3027" t="str">
            <v>O&amp;M</v>
          </cell>
          <cell r="C3027">
            <v>23330</v>
          </cell>
          <cell r="D3027" t="str">
            <v>23330</v>
          </cell>
          <cell r="E3027" t="str">
            <v>Hyde Park Facilities</v>
          </cell>
          <cell r="H3027" t="str">
            <v>120</v>
          </cell>
          <cell r="I3027" t="str">
            <v>IT</v>
          </cell>
        </row>
        <row r="3028">
          <cell r="A3028" t="str">
            <v>O&amp;M</v>
          </cell>
          <cell r="C3028">
            <v>23330</v>
          </cell>
          <cell r="D3028" t="str">
            <v>23330</v>
          </cell>
          <cell r="E3028" t="str">
            <v>S4 -  Facilities Services</v>
          </cell>
          <cell r="H3028" t="str">
            <v>120</v>
          </cell>
          <cell r="I3028" t="str">
            <v>IT</v>
          </cell>
          <cell r="J3028">
            <v>49680.73</v>
          </cell>
          <cell r="K3028">
            <v>17378.82</v>
          </cell>
          <cell r="L3028">
            <v>142.5</v>
          </cell>
        </row>
        <row r="3029">
          <cell r="A3029" t="str">
            <v>O&amp;M</v>
          </cell>
          <cell r="C3029">
            <v>23330</v>
          </cell>
          <cell r="D3029" t="str">
            <v>23330</v>
          </cell>
          <cell r="E3029" t="str">
            <v>S4 -  Facilities Services</v>
          </cell>
          <cell r="H3029" t="str">
            <v>120</v>
          </cell>
          <cell r="I3029" t="str">
            <v>LT</v>
          </cell>
          <cell r="J3029">
            <v>8047.94</v>
          </cell>
          <cell r="K3029">
            <v>6053.34</v>
          </cell>
        </row>
        <row r="3030">
          <cell r="A3030" t="str">
            <v>O&amp;M</v>
          </cell>
          <cell r="C3030">
            <v>23330</v>
          </cell>
          <cell r="D3030" t="str">
            <v>23330</v>
          </cell>
          <cell r="E3030" t="str">
            <v>S4 -  Facilities Services</v>
          </cell>
          <cell r="H3030" t="str">
            <v>120</v>
          </cell>
          <cell r="I3030" t="str">
            <v>MT</v>
          </cell>
          <cell r="J3030">
            <v>2089.6999999999998</v>
          </cell>
          <cell r="K3030">
            <v>17078.400000000001</v>
          </cell>
        </row>
        <row r="3031">
          <cell r="A3031" t="str">
            <v>O&amp;M</v>
          </cell>
          <cell r="C3031">
            <v>23330</v>
          </cell>
          <cell r="D3031" t="str">
            <v>23330</v>
          </cell>
          <cell r="E3031" t="str">
            <v>S4 -  Facilities Services</v>
          </cell>
          <cell r="H3031" t="str">
            <v>120</v>
          </cell>
          <cell r="I3031" t="str">
            <v>OT</v>
          </cell>
          <cell r="J3031">
            <v>0</v>
          </cell>
          <cell r="K3031">
            <v>14.54</v>
          </cell>
          <cell r="M3031">
            <v>1311.12</v>
          </cell>
        </row>
        <row r="3032">
          <cell r="A3032" t="str">
            <v>O&amp;M</v>
          </cell>
          <cell r="C3032">
            <v>23330</v>
          </cell>
          <cell r="D3032" t="str">
            <v>23330</v>
          </cell>
          <cell r="E3032" t="str">
            <v>S4 -  Facilities Services</v>
          </cell>
          <cell r="H3032" t="str">
            <v>120</v>
          </cell>
          <cell r="I3032" t="str">
            <v>TT</v>
          </cell>
          <cell r="J3032">
            <v>7371.95</v>
          </cell>
          <cell r="K3032">
            <v>6411.09</v>
          </cell>
        </row>
        <row r="3033">
          <cell r="A3033" t="str">
            <v>O&amp;M</v>
          </cell>
          <cell r="C3033">
            <v>23340</v>
          </cell>
          <cell r="D3033" t="str">
            <v>23340</v>
          </cell>
          <cell r="E3033" t="str">
            <v>M2 - SUPPORT SERVICES DEPT</v>
          </cell>
          <cell r="H3033" t="str">
            <v>120</v>
          </cell>
          <cell r="I3033" t="str">
            <v>BT</v>
          </cell>
          <cell r="J3033">
            <v>23883.47</v>
          </cell>
          <cell r="K3033">
            <v>2065.9299999999998</v>
          </cell>
          <cell r="M3033">
            <v>-408787.96</v>
          </cell>
        </row>
        <row r="3034">
          <cell r="A3034" t="str">
            <v>CAP</v>
          </cell>
          <cell r="C3034">
            <v>23340</v>
          </cell>
          <cell r="D3034" t="str">
            <v>23340</v>
          </cell>
          <cell r="E3034" t="str">
            <v>M2 - SUPPORT SERVICES DEPT</v>
          </cell>
          <cell r="H3034" t="str">
            <v>120</v>
          </cell>
          <cell r="I3034" t="str">
            <v>CB</v>
          </cell>
          <cell r="J3034">
            <v>1712.66</v>
          </cell>
          <cell r="M3034">
            <v>887.52</v>
          </cell>
        </row>
        <row r="3035">
          <cell r="A3035" t="str">
            <v>CAP</v>
          </cell>
          <cell r="C3035">
            <v>23340</v>
          </cell>
          <cell r="D3035" t="str">
            <v>23340</v>
          </cell>
          <cell r="E3035" t="str">
            <v>M2 - SUPPORT SERVICES DEPT</v>
          </cell>
          <cell r="H3035" t="str">
            <v>120</v>
          </cell>
          <cell r="I3035" t="str">
            <v>CI</v>
          </cell>
          <cell r="J3035">
            <v>496593.02</v>
          </cell>
          <cell r="K3035">
            <v>362562.27</v>
          </cell>
          <cell r="L3035">
            <v>87401.22</v>
          </cell>
        </row>
        <row r="3036">
          <cell r="A3036" t="str">
            <v>CAP</v>
          </cell>
          <cell r="C3036">
            <v>23340</v>
          </cell>
          <cell r="D3036" t="str">
            <v>23340</v>
          </cell>
          <cell r="E3036" t="str">
            <v>M2 - SUPPORT SERVICES DEPT</v>
          </cell>
          <cell r="H3036" t="str">
            <v>120</v>
          </cell>
          <cell r="I3036" t="str">
            <v>CL</v>
          </cell>
          <cell r="J3036">
            <v>3892.51</v>
          </cell>
        </row>
        <row r="3037">
          <cell r="A3037" t="str">
            <v>CAP</v>
          </cell>
          <cell r="C3037">
            <v>23340</v>
          </cell>
          <cell r="D3037" t="str">
            <v>23340</v>
          </cell>
          <cell r="E3037" t="str">
            <v>M2 - SUPPORT SERVICES DEPT</v>
          </cell>
          <cell r="H3037" t="str">
            <v>120</v>
          </cell>
          <cell r="I3037" t="str">
            <v>CO</v>
          </cell>
          <cell r="J3037">
            <v>-11333.2</v>
          </cell>
          <cell r="K3037">
            <v>-99196.62</v>
          </cell>
          <cell r="L3037">
            <v>-72644.75</v>
          </cell>
        </row>
        <row r="3038">
          <cell r="A3038" t="str">
            <v>CAP</v>
          </cell>
          <cell r="C3038">
            <v>23340</v>
          </cell>
          <cell r="D3038" t="str">
            <v>23340</v>
          </cell>
          <cell r="E3038" t="str">
            <v>M2 - SUPPORT SERVICES DEPT</v>
          </cell>
          <cell r="H3038" t="str">
            <v>120</v>
          </cell>
          <cell r="I3038" t="str">
            <v>CT</v>
          </cell>
          <cell r="J3038">
            <v>1920.38</v>
          </cell>
        </row>
        <row r="3039">
          <cell r="A3039" t="str">
            <v>O&amp;M</v>
          </cell>
          <cell r="C3039">
            <v>23340</v>
          </cell>
          <cell r="D3039" t="str">
            <v>23340</v>
          </cell>
          <cell r="E3039" t="str">
            <v>M2 - SUPPORT SERVICES DEPT</v>
          </cell>
          <cell r="H3039" t="str">
            <v>120</v>
          </cell>
          <cell r="I3039" t="str">
            <v>IT</v>
          </cell>
          <cell r="J3039">
            <v>500224.6</v>
          </cell>
          <cell r="K3039">
            <v>150694.74</v>
          </cell>
          <cell r="L3039">
            <v>0</v>
          </cell>
        </row>
        <row r="3040">
          <cell r="A3040" t="str">
            <v>O&amp;M</v>
          </cell>
          <cell r="C3040">
            <v>23340</v>
          </cell>
          <cell r="D3040" t="str">
            <v>23340</v>
          </cell>
          <cell r="E3040" t="str">
            <v>M2 - SUPPORT SERVICES DEPT</v>
          </cell>
          <cell r="H3040" t="str">
            <v>120</v>
          </cell>
          <cell r="I3040" t="str">
            <v>LT</v>
          </cell>
          <cell r="J3040">
            <v>43002.23</v>
          </cell>
          <cell r="K3040">
            <v>6205.48</v>
          </cell>
        </row>
        <row r="3041">
          <cell r="A3041" t="str">
            <v>O&amp;M</v>
          </cell>
          <cell r="C3041">
            <v>23340</v>
          </cell>
          <cell r="D3041" t="str">
            <v>23340</v>
          </cell>
          <cell r="E3041" t="str">
            <v>M2 - SUPPORT SERVICES DEPT</v>
          </cell>
          <cell r="H3041" t="str">
            <v>120</v>
          </cell>
          <cell r="I3041" t="str">
            <v>MT</v>
          </cell>
          <cell r="J3041">
            <v>-130700.86</v>
          </cell>
          <cell r="K3041">
            <v>56.57</v>
          </cell>
        </row>
        <row r="3042">
          <cell r="A3042" t="str">
            <v>O&amp;M</v>
          </cell>
          <cell r="C3042">
            <v>23340</v>
          </cell>
          <cell r="D3042" t="str">
            <v>23340</v>
          </cell>
          <cell r="E3042" t="str">
            <v>M2 - SUPPORT SERVICES DEPT</v>
          </cell>
          <cell r="H3042" t="str">
            <v>120</v>
          </cell>
          <cell r="I3042" t="str">
            <v>OT</v>
          </cell>
          <cell r="J3042">
            <v>48830.27</v>
          </cell>
          <cell r="K3042">
            <v>119.11</v>
          </cell>
          <cell r="M3042">
            <v>1649.97</v>
          </cell>
        </row>
        <row r="3043">
          <cell r="A3043" t="str">
            <v>O&amp;M</v>
          </cell>
          <cell r="C3043">
            <v>23340</v>
          </cell>
          <cell r="D3043" t="str">
            <v>23340</v>
          </cell>
          <cell r="E3043" t="str">
            <v>M2 - SUPPORT SERVICES DEPT</v>
          </cell>
          <cell r="H3043" t="str">
            <v>120</v>
          </cell>
          <cell r="I3043" t="str">
            <v>TT</v>
          </cell>
          <cell r="J3043">
            <v>10611.29</v>
          </cell>
        </row>
        <row r="3044">
          <cell r="A3044" t="str">
            <v>O&amp;M</v>
          </cell>
          <cell r="C3044">
            <v>23350</v>
          </cell>
          <cell r="D3044" t="str">
            <v>23350</v>
          </cell>
          <cell r="E3044" t="str">
            <v>FL - FLEET</v>
          </cell>
          <cell r="H3044" t="str">
            <v>120</v>
          </cell>
          <cell r="I3044" t="str">
            <v>IT</v>
          </cell>
          <cell r="J3044">
            <v>50047.17</v>
          </cell>
          <cell r="K3044">
            <v>-957.03</v>
          </cell>
        </row>
        <row r="3045">
          <cell r="A3045" t="str">
            <v>O&amp;M</v>
          </cell>
          <cell r="C3045">
            <v>23351</v>
          </cell>
          <cell r="D3045" t="str">
            <v>23351</v>
          </cell>
          <cell r="E3045" t="str">
            <v>5A-Fleet Service</v>
          </cell>
          <cell r="H3045" t="str">
            <v>120</v>
          </cell>
          <cell r="I3045" t="str">
            <v>BT</v>
          </cell>
          <cell r="J3045">
            <v>0.79</v>
          </cell>
          <cell r="M3045">
            <v>-6032.11</v>
          </cell>
        </row>
        <row r="3046">
          <cell r="A3046" t="str">
            <v>O&amp;M</v>
          </cell>
          <cell r="C3046">
            <v>23351</v>
          </cell>
          <cell r="D3046" t="str">
            <v>23351</v>
          </cell>
          <cell r="E3046" t="str">
            <v>5A-Fleet Service</v>
          </cell>
          <cell r="H3046" t="str">
            <v>120</v>
          </cell>
          <cell r="I3046" t="str">
            <v>IT</v>
          </cell>
          <cell r="J3046">
            <v>79957.179999999993</v>
          </cell>
          <cell r="K3046">
            <v>-51573.51</v>
          </cell>
          <cell r="L3046">
            <v>1.36</v>
          </cell>
        </row>
        <row r="3047">
          <cell r="A3047" t="str">
            <v>O&amp;M</v>
          </cell>
          <cell r="C3047">
            <v>23351</v>
          </cell>
          <cell r="D3047" t="str">
            <v>23351</v>
          </cell>
          <cell r="E3047" t="str">
            <v>5A-Fleet Service</v>
          </cell>
          <cell r="H3047" t="str">
            <v>120</v>
          </cell>
          <cell r="I3047" t="str">
            <v>LT</v>
          </cell>
          <cell r="J3047">
            <v>0</v>
          </cell>
        </row>
        <row r="3048">
          <cell r="A3048" t="str">
            <v>O&amp;M</v>
          </cell>
          <cell r="C3048">
            <v>23351</v>
          </cell>
          <cell r="D3048" t="str">
            <v>23351</v>
          </cell>
          <cell r="E3048" t="str">
            <v>5A-Fleet Service</v>
          </cell>
          <cell r="H3048" t="str">
            <v>120</v>
          </cell>
          <cell r="I3048" t="str">
            <v>MT</v>
          </cell>
          <cell r="J3048">
            <v>27891.360000000001</v>
          </cell>
        </row>
        <row r="3049">
          <cell r="A3049" t="str">
            <v>O&amp;M</v>
          </cell>
          <cell r="C3049">
            <v>23351</v>
          </cell>
          <cell r="D3049" t="str">
            <v>23351</v>
          </cell>
          <cell r="E3049" t="str">
            <v>5A-Fleet Service</v>
          </cell>
          <cell r="H3049" t="str">
            <v>120</v>
          </cell>
          <cell r="I3049" t="str">
            <v>OT</v>
          </cell>
          <cell r="J3049">
            <v>0.1</v>
          </cell>
          <cell r="M3049">
            <v>175947.66</v>
          </cell>
        </row>
        <row r="3050">
          <cell r="A3050" t="str">
            <v>O&amp;M</v>
          </cell>
          <cell r="C3050">
            <v>23351</v>
          </cell>
          <cell r="D3050" t="str">
            <v>23351</v>
          </cell>
          <cell r="E3050" t="str">
            <v>5A-Fleet Service</v>
          </cell>
          <cell r="H3050" t="str">
            <v>120</v>
          </cell>
          <cell r="I3050" t="str">
            <v>TT</v>
          </cell>
          <cell r="J3050">
            <v>0</v>
          </cell>
        </row>
        <row r="3051">
          <cell r="A3051" t="str">
            <v>O&amp;M</v>
          </cell>
          <cell r="C3051">
            <v>23360</v>
          </cell>
          <cell r="D3051" t="str">
            <v>23360</v>
          </cell>
          <cell r="E3051" t="str">
            <v>M9 - Tool Management</v>
          </cell>
          <cell r="H3051" t="str">
            <v>120</v>
          </cell>
          <cell r="I3051" t="str">
            <v>BT</v>
          </cell>
          <cell r="J3051">
            <v>80640.789999999994</v>
          </cell>
          <cell r="K3051">
            <v>3642.16</v>
          </cell>
          <cell r="M3051">
            <v>83790.289999999994</v>
          </cell>
        </row>
        <row r="3052">
          <cell r="A3052" t="str">
            <v>O&amp;M</v>
          </cell>
          <cell r="C3052">
            <v>23360</v>
          </cell>
          <cell r="D3052" t="str">
            <v>23360</v>
          </cell>
          <cell r="E3052" t="str">
            <v>M9 - Tool Management</v>
          </cell>
          <cell r="H3052" t="str">
            <v>120</v>
          </cell>
          <cell r="I3052" t="str">
            <v>IT</v>
          </cell>
          <cell r="J3052">
            <v>11425.42</v>
          </cell>
          <cell r="K3052">
            <v>4214.2299999999996</v>
          </cell>
          <cell r="L3052">
            <v>0</v>
          </cell>
        </row>
        <row r="3053">
          <cell r="A3053" t="str">
            <v>O&amp;M</v>
          </cell>
          <cell r="C3053">
            <v>23360</v>
          </cell>
          <cell r="D3053" t="str">
            <v>23360</v>
          </cell>
          <cell r="E3053" t="str">
            <v>M9 - Tool Management</v>
          </cell>
          <cell r="H3053" t="str">
            <v>120</v>
          </cell>
          <cell r="I3053" t="str">
            <v>LT</v>
          </cell>
          <cell r="J3053">
            <v>219871.67</v>
          </cell>
          <cell r="K3053">
            <v>9848.91</v>
          </cell>
          <cell r="M3053">
            <v>0</v>
          </cell>
        </row>
        <row r="3054">
          <cell r="A3054" t="str">
            <v>O&amp;M</v>
          </cell>
          <cell r="C3054">
            <v>23360</v>
          </cell>
          <cell r="D3054" t="str">
            <v>23360</v>
          </cell>
          <cell r="E3054" t="str">
            <v>M9 - Tool Management</v>
          </cell>
          <cell r="H3054" t="str">
            <v>120</v>
          </cell>
          <cell r="I3054" t="str">
            <v>MT</v>
          </cell>
          <cell r="J3054">
            <v>196801.85</v>
          </cell>
          <cell r="K3054">
            <v>188733.39</v>
          </cell>
          <cell r="L3054">
            <v>7046.67</v>
          </cell>
        </row>
        <row r="3055">
          <cell r="A3055" t="str">
            <v>O&amp;M</v>
          </cell>
          <cell r="C3055">
            <v>23360</v>
          </cell>
          <cell r="D3055" t="str">
            <v>23360</v>
          </cell>
          <cell r="E3055" t="str">
            <v>M9 - Tool Management</v>
          </cell>
          <cell r="H3055" t="str">
            <v>120</v>
          </cell>
          <cell r="I3055" t="str">
            <v>OT</v>
          </cell>
          <cell r="J3055">
            <v>13549.99</v>
          </cell>
          <cell r="M3055">
            <v>1222.76</v>
          </cell>
        </row>
        <row r="3056">
          <cell r="A3056" t="str">
            <v>O&amp;M</v>
          </cell>
          <cell r="C3056">
            <v>23360</v>
          </cell>
          <cell r="D3056" t="str">
            <v>23360</v>
          </cell>
          <cell r="E3056" t="str">
            <v>M9 - Tool Management</v>
          </cell>
          <cell r="H3056" t="str">
            <v>120</v>
          </cell>
          <cell r="I3056" t="str">
            <v>TT</v>
          </cell>
          <cell r="J3056">
            <v>73758.87</v>
          </cell>
          <cell r="K3056">
            <v>5900.69</v>
          </cell>
        </row>
        <row r="3057">
          <cell r="A3057" t="str">
            <v>O&amp;M</v>
          </cell>
          <cell r="C3057">
            <v>23400</v>
          </cell>
          <cell r="D3057" t="str">
            <v>23400</v>
          </cell>
          <cell r="E3057" t="str">
            <v>D2 - ENGINEERING SERVICES GROUP XXX</v>
          </cell>
          <cell r="H3057" t="str">
            <v>120</v>
          </cell>
          <cell r="I3057" t="str">
            <v>BT</v>
          </cell>
          <cell r="J3057">
            <v>1144.6099999999999</v>
          </cell>
        </row>
        <row r="3058">
          <cell r="A3058" t="str">
            <v>O&amp;M</v>
          </cell>
          <cell r="C3058">
            <v>23400</v>
          </cell>
          <cell r="D3058" t="str">
            <v>23400</v>
          </cell>
          <cell r="E3058" t="str">
            <v>D2 - ENGINEERING SERVICES GROUP XXX</v>
          </cell>
          <cell r="H3058" t="str">
            <v>120</v>
          </cell>
          <cell r="I3058" t="str">
            <v>IT</v>
          </cell>
          <cell r="J3058">
            <v>-4102.1000000000004</v>
          </cell>
          <cell r="K3058">
            <v>40.98</v>
          </cell>
        </row>
        <row r="3059">
          <cell r="A3059" t="str">
            <v>O&amp;M</v>
          </cell>
          <cell r="C3059">
            <v>23400</v>
          </cell>
          <cell r="D3059" t="str">
            <v>23400</v>
          </cell>
          <cell r="E3059" t="str">
            <v>D2 - ENGINEERING SERVICES GROUP XXX</v>
          </cell>
          <cell r="H3059" t="str">
            <v>120</v>
          </cell>
          <cell r="I3059" t="str">
            <v>LT</v>
          </cell>
          <cell r="J3059">
            <v>2409.75</v>
          </cell>
        </row>
        <row r="3060">
          <cell r="A3060" t="str">
            <v>O&amp;M</v>
          </cell>
          <cell r="C3060">
            <v>23400</v>
          </cell>
          <cell r="D3060" t="str">
            <v>23400</v>
          </cell>
          <cell r="E3060" t="str">
            <v>D2 - ENGINEERING SERVICES GROUP XXX</v>
          </cell>
          <cell r="H3060" t="str">
            <v>120</v>
          </cell>
          <cell r="I3060" t="str">
            <v>OT</v>
          </cell>
          <cell r="J3060">
            <v>695.34</v>
          </cell>
          <cell r="K3060">
            <v>47.13</v>
          </cell>
        </row>
        <row r="3061">
          <cell r="A3061" t="str">
            <v>O&amp;M</v>
          </cell>
          <cell r="C3061">
            <v>23405</v>
          </cell>
          <cell r="D3061" t="str">
            <v>23405</v>
          </cell>
          <cell r="E3061" t="str">
            <v>4E - PROJECTS AND CONSTRUCTION XXX</v>
          </cell>
          <cell r="H3061" t="str">
            <v>120</v>
          </cell>
          <cell r="I3061" t="str">
            <v>BT</v>
          </cell>
          <cell r="J3061">
            <v>654.02</v>
          </cell>
        </row>
        <row r="3062">
          <cell r="A3062" t="str">
            <v>O&amp;M</v>
          </cell>
          <cell r="C3062">
            <v>23405</v>
          </cell>
          <cell r="D3062" t="str">
            <v>23405</v>
          </cell>
          <cell r="E3062" t="str">
            <v>4E - PROJECTS AND CONSTRUCTION XXX</v>
          </cell>
          <cell r="H3062" t="str">
            <v>120</v>
          </cell>
          <cell r="I3062" t="str">
            <v>IT</v>
          </cell>
          <cell r="J3062">
            <v>-17889.63</v>
          </cell>
          <cell r="K3062">
            <v>66.959999999999994</v>
          </cell>
        </row>
        <row r="3063">
          <cell r="A3063" t="str">
            <v>O&amp;M</v>
          </cell>
          <cell r="C3063">
            <v>23405</v>
          </cell>
          <cell r="D3063" t="str">
            <v>23405</v>
          </cell>
          <cell r="E3063" t="str">
            <v>4E - PROJECTS AND CONSTRUCTION XXX</v>
          </cell>
          <cell r="H3063" t="str">
            <v>120</v>
          </cell>
          <cell r="I3063" t="str">
            <v>LT</v>
          </cell>
          <cell r="J3063">
            <v>24388.38</v>
          </cell>
          <cell r="M3063">
            <v>0</v>
          </cell>
        </row>
        <row r="3064">
          <cell r="A3064" t="str">
            <v>O&amp;M</v>
          </cell>
          <cell r="C3064">
            <v>23405</v>
          </cell>
          <cell r="D3064" t="str">
            <v>23405</v>
          </cell>
          <cell r="E3064" t="str">
            <v>4E - PROJECTS AND CONSTRUCTION XXX</v>
          </cell>
          <cell r="H3064" t="str">
            <v>120</v>
          </cell>
          <cell r="I3064" t="str">
            <v>OT</v>
          </cell>
          <cell r="J3064">
            <v>387.89</v>
          </cell>
          <cell r="K3064">
            <v>44.82</v>
          </cell>
        </row>
        <row r="3065">
          <cell r="A3065" t="str">
            <v>O&amp;M</v>
          </cell>
          <cell r="C3065">
            <v>23405</v>
          </cell>
          <cell r="D3065" t="str">
            <v>23405</v>
          </cell>
          <cell r="E3065" t="str">
            <v>4E - PROJECTS AND CONSTRUCTION XXX</v>
          </cell>
          <cell r="H3065" t="str">
            <v>120</v>
          </cell>
          <cell r="I3065" t="str">
            <v>TT</v>
          </cell>
          <cell r="J3065">
            <v>3062.77</v>
          </cell>
        </row>
        <row r="3066">
          <cell r="A3066" t="str">
            <v>O&amp;M</v>
          </cell>
          <cell r="C3066">
            <v>23410</v>
          </cell>
          <cell r="D3066" t="str">
            <v>23410</v>
          </cell>
          <cell r="E3066" t="str">
            <v>L5 - ELECTRICAL DEPT XXX</v>
          </cell>
          <cell r="H3066" t="str">
            <v>120</v>
          </cell>
          <cell r="I3066" t="str">
            <v>BT</v>
          </cell>
          <cell r="J3066">
            <v>0.78</v>
          </cell>
        </row>
        <row r="3067">
          <cell r="A3067" t="str">
            <v>O&amp;M</v>
          </cell>
          <cell r="C3067">
            <v>23410</v>
          </cell>
          <cell r="D3067" t="str">
            <v>23410</v>
          </cell>
          <cell r="E3067" t="str">
            <v>L5 - ELECTRICAL DEPT XXX</v>
          </cell>
          <cell r="H3067" t="str">
            <v>120</v>
          </cell>
          <cell r="I3067" t="str">
            <v>IT</v>
          </cell>
          <cell r="J3067">
            <v>4930.4399999999996</v>
          </cell>
          <cell r="K3067">
            <v>12.99</v>
          </cell>
        </row>
        <row r="3068">
          <cell r="A3068" t="str">
            <v>O&amp;M</v>
          </cell>
          <cell r="C3068">
            <v>23410</v>
          </cell>
          <cell r="D3068" t="str">
            <v>23410</v>
          </cell>
          <cell r="E3068" t="str">
            <v>L5 - ELECTRICAL DEPT XXX</v>
          </cell>
          <cell r="H3068" t="str">
            <v>120</v>
          </cell>
          <cell r="I3068" t="str">
            <v>LT</v>
          </cell>
          <cell r="J3068">
            <v>-6335.08</v>
          </cell>
        </row>
        <row r="3069">
          <cell r="A3069" t="str">
            <v>O&amp;M</v>
          </cell>
          <cell r="C3069">
            <v>23410</v>
          </cell>
          <cell r="D3069" t="str">
            <v>23410</v>
          </cell>
          <cell r="E3069" t="str">
            <v>L5 - ELECTRICAL DEPT XXX</v>
          </cell>
          <cell r="H3069" t="str">
            <v>120</v>
          </cell>
          <cell r="I3069" t="str">
            <v>OT</v>
          </cell>
          <cell r="J3069">
            <v>89.85</v>
          </cell>
          <cell r="K3069">
            <v>14.94</v>
          </cell>
          <cell r="L3069">
            <v>-17.329999999999998</v>
          </cell>
        </row>
        <row r="3070">
          <cell r="A3070" t="str">
            <v>O&amp;M</v>
          </cell>
          <cell r="C3070">
            <v>23410</v>
          </cell>
          <cell r="D3070" t="str">
            <v>23410</v>
          </cell>
          <cell r="E3070" t="str">
            <v>L5 - ELECTRICAL DEPT XXX</v>
          </cell>
          <cell r="H3070" t="str">
            <v>120</v>
          </cell>
          <cell r="I3070" t="str">
            <v>TT</v>
          </cell>
          <cell r="J3070">
            <v>2931.93</v>
          </cell>
        </row>
        <row r="3071">
          <cell r="A3071" t="str">
            <v>O&amp;M</v>
          </cell>
          <cell r="C3071">
            <v>23420</v>
          </cell>
          <cell r="D3071" t="str">
            <v>23420</v>
          </cell>
          <cell r="E3071" t="str">
            <v>L7 - MECHANICAL/CIVIL/STRUCTURE DEPT XXX</v>
          </cell>
          <cell r="H3071" t="str">
            <v>120</v>
          </cell>
          <cell r="I3071" t="str">
            <v>BT</v>
          </cell>
          <cell r="J3071">
            <v>-2628.99</v>
          </cell>
        </row>
        <row r="3072">
          <cell r="A3072" t="str">
            <v>CAP</v>
          </cell>
          <cell r="C3072">
            <v>23420</v>
          </cell>
          <cell r="D3072" t="str">
            <v>23420</v>
          </cell>
          <cell r="E3072" t="str">
            <v>L7 - MECHANICAL/CIVIL/STRUCTURE DEPT XXX</v>
          </cell>
          <cell r="H3072" t="str">
            <v>120</v>
          </cell>
          <cell r="I3072" t="str">
            <v>CB</v>
          </cell>
          <cell r="J3072">
            <v>186.53</v>
          </cell>
          <cell r="M3072">
            <v>1151.72</v>
          </cell>
        </row>
        <row r="3073">
          <cell r="A3073" t="str">
            <v>CAP</v>
          </cell>
          <cell r="C3073">
            <v>23420</v>
          </cell>
          <cell r="D3073" t="str">
            <v>23420</v>
          </cell>
          <cell r="E3073" t="str">
            <v>L7 - MECHANICAL/CIVIL/STRUCTURE DEPT XXX</v>
          </cell>
          <cell r="H3073" t="str">
            <v>120</v>
          </cell>
          <cell r="I3073" t="str">
            <v>CL</v>
          </cell>
          <cell r="J3073">
            <v>423.92</v>
          </cell>
        </row>
        <row r="3074">
          <cell r="A3074" t="str">
            <v>O&amp;M</v>
          </cell>
          <cell r="C3074">
            <v>23420</v>
          </cell>
          <cell r="D3074" t="str">
            <v>23420</v>
          </cell>
          <cell r="E3074" t="str">
            <v>L7 - MECHANICAL/CIVIL/STRUCTURE DEPT XXX</v>
          </cell>
          <cell r="H3074" t="str">
            <v>120</v>
          </cell>
          <cell r="I3074" t="str">
            <v>IT</v>
          </cell>
          <cell r="J3074">
            <v>-39465.870000000003</v>
          </cell>
          <cell r="K3074">
            <v>4450</v>
          </cell>
        </row>
        <row r="3075">
          <cell r="A3075" t="str">
            <v>O&amp;M</v>
          </cell>
          <cell r="C3075">
            <v>23420</v>
          </cell>
          <cell r="D3075" t="str">
            <v>23420</v>
          </cell>
          <cell r="E3075" t="str">
            <v>L7 - MECHANICAL/CIVIL/STRUCTURE DEPT XXX</v>
          </cell>
          <cell r="H3075" t="str">
            <v>120</v>
          </cell>
          <cell r="I3075" t="str">
            <v>LT</v>
          </cell>
          <cell r="J3075">
            <v>26496.880000000001</v>
          </cell>
        </row>
        <row r="3076">
          <cell r="A3076" t="str">
            <v>O&amp;M</v>
          </cell>
          <cell r="C3076">
            <v>23420</v>
          </cell>
          <cell r="D3076" t="str">
            <v>23420</v>
          </cell>
          <cell r="E3076" t="str">
            <v>L7 - MECHANICAL/CIVIL/STRUCTURE DEPT XXX</v>
          </cell>
          <cell r="H3076" t="str">
            <v>120</v>
          </cell>
          <cell r="I3076" t="str">
            <v>OT</v>
          </cell>
          <cell r="J3076">
            <v>30561.119999999999</v>
          </cell>
        </row>
        <row r="3077">
          <cell r="A3077" t="str">
            <v>O&amp;M</v>
          </cell>
          <cell r="C3077">
            <v>23420</v>
          </cell>
          <cell r="D3077" t="str">
            <v>23420</v>
          </cell>
          <cell r="E3077" t="str">
            <v>L7 - MECHANICAL/CIVIL/STRUCTURE DEPT XXX</v>
          </cell>
          <cell r="H3077" t="str">
            <v>120</v>
          </cell>
          <cell r="I3077" t="str">
            <v>TT</v>
          </cell>
          <cell r="J3077">
            <v>521.69000000000005</v>
          </cell>
        </row>
        <row r="3078">
          <cell r="A3078" t="str">
            <v>O&amp;M</v>
          </cell>
          <cell r="B3078" t="str">
            <v>Tzimorangas,John G</v>
          </cell>
          <cell r="C3078">
            <v>23425</v>
          </cell>
          <cell r="D3078" t="str">
            <v>23425</v>
          </cell>
          <cell r="E3078" t="str">
            <v>L8 - FIELD ENGINEERING DEPT XXX</v>
          </cell>
          <cell r="F3078" t="str">
            <v>Electric Operations</v>
          </cell>
          <cell r="G3078" t="str">
            <v>FIELD ENGINEERING DEPT XXX</v>
          </cell>
          <cell r="H3078" t="str">
            <v>120</v>
          </cell>
          <cell r="I3078" t="str">
            <v>BT</v>
          </cell>
          <cell r="J3078">
            <v>1503.6</v>
          </cell>
        </row>
        <row r="3079">
          <cell r="A3079" t="str">
            <v>O&amp;M</v>
          </cell>
          <cell r="B3079" t="str">
            <v>Tzimorangas,John G</v>
          </cell>
          <cell r="C3079">
            <v>23425</v>
          </cell>
          <cell r="D3079" t="str">
            <v>23425</v>
          </cell>
          <cell r="E3079" t="str">
            <v>L8 - FIELD ENGINEERING DEPT XXX</v>
          </cell>
          <cell r="F3079" t="str">
            <v>Electric Operations</v>
          </cell>
          <cell r="G3079" t="str">
            <v>FIELD ENGINEERING DEPT XXX</v>
          </cell>
          <cell r="H3079" t="str">
            <v>120</v>
          </cell>
          <cell r="I3079" t="str">
            <v>IT</v>
          </cell>
          <cell r="J3079">
            <v>-11266.42</v>
          </cell>
          <cell r="K3079">
            <v>33237.72</v>
          </cell>
        </row>
        <row r="3080">
          <cell r="A3080" t="str">
            <v>O&amp;M</v>
          </cell>
          <cell r="B3080" t="str">
            <v>Tzimorangas,John G</v>
          </cell>
          <cell r="C3080">
            <v>23425</v>
          </cell>
          <cell r="D3080" t="str">
            <v>23425</v>
          </cell>
          <cell r="E3080" t="str">
            <v>L8 - FIELD ENGINEERING DEPT XXX</v>
          </cell>
          <cell r="F3080" t="str">
            <v>Electric Operations</v>
          </cell>
          <cell r="G3080" t="str">
            <v>FIELD ENGINEERING DEPT XXX</v>
          </cell>
          <cell r="H3080" t="str">
            <v>120</v>
          </cell>
          <cell r="I3080" t="str">
            <v>LT</v>
          </cell>
          <cell r="J3080">
            <v>-8755.4</v>
          </cell>
        </row>
        <row r="3081">
          <cell r="A3081" t="str">
            <v>O&amp;M</v>
          </cell>
          <cell r="B3081" t="str">
            <v>Tzimorangas,John G</v>
          </cell>
          <cell r="C3081">
            <v>23425</v>
          </cell>
          <cell r="D3081" t="str">
            <v>23425</v>
          </cell>
          <cell r="E3081" t="str">
            <v>L8 - FIELD ENGINEERING DEPT XXX</v>
          </cell>
          <cell r="F3081" t="str">
            <v>Electric Operations</v>
          </cell>
          <cell r="G3081" t="str">
            <v>FIELD ENGINEERING DEPT XXX</v>
          </cell>
          <cell r="H3081" t="str">
            <v>120</v>
          </cell>
          <cell r="I3081" t="str">
            <v>MT</v>
          </cell>
          <cell r="J3081">
            <v>582.52</v>
          </cell>
          <cell r="K3081">
            <v>49.96</v>
          </cell>
        </row>
        <row r="3082">
          <cell r="A3082" t="str">
            <v>O&amp;M</v>
          </cell>
          <cell r="B3082" t="str">
            <v>Tzimorangas,John G</v>
          </cell>
          <cell r="C3082">
            <v>23425</v>
          </cell>
          <cell r="D3082" t="str">
            <v>23425</v>
          </cell>
          <cell r="E3082" t="str">
            <v>L8 - FIELD ENGINEERING DEPT XXX</v>
          </cell>
          <cell r="F3082" t="str">
            <v>Electric Operations</v>
          </cell>
          <cell r="G3082" t="str">
            <v>FIELD ENGINEERING DEPT XXX</v>
          </cell>
          <cell r="H3082" t="str">
            <v>120</v>
          </cell>
          <cell r="I3082" t="str">
            <v>OT</v>
          </cell>
          <cell r="J3082">
            <v>70192.14</v>
          </cell>
          <cell r="L3082">
            <v>-353.41</v>
          </cell>
        </row>
        <row r="3083">
          <cell r="A3083" t="str">
            <v>O&amp;M</v>
          </cell>
          <cell r="B3083" t="str">
            <v>Tzimorangas,John G</v>
          </cell>
          <cell r="C3083">
            <v>23425</v>
          </cell>
          <cell r="D3083" t="str">
            <v>23425</v>
          </cell>
          <cell r="E3083" t="str">
            <v>L8 - FIELD ENGINEERING DEPT XXX</v>
          </cell>
          <cell r="F3083" t="str">
            <v>Electric Operations</v>
          </cell>
          <cell r="G3083" t="str">
            <v>FIELD ENGINEERING DEPT XXX</v>
          </cell>
          <cell r="H3083" t="str">
            <v>120</v>
          </cell>
          <cell r="I3083" t="str">
            <v>TT</v>
          </cell>
          <cell r="J3083">
            <v>46806.54</v>
          </cell>
        </row>
        <row r="3084">
          <cell r="A3084" t="str">
            <v>O&amp;M</v>
          </cell>
          <cell r="C3084">
            <v>23430</v>
          </cell>
          <cell r="D3084" t="str">
            <v>23430</v>
          </cell>
          <cell r="E3084" t="str">
            <v>L9 - GIS Services Team XXX</v>
          </cell>
          <cell r="H3084" t="str">
            <v>120</v>
          </cell>
          <cell r="I3084" t="str">
            <v>BT</v>
          </cell>
          <cell r="J3084">
            <v>8863.09</v>
          </cell>
        </row>
        <row r="3085">
          <cell r="A3085" t="str">
            <v>O&amp;M</v>
          </cell>
          <cell r="C3085">
            <v>23430</v>
          </cell>
          <cell r="D3085" t="str">
            <v>23430</v>
          </cell>
          <cell r="E3085" t="str">
            <v>L9 - GIS Services Team XXX</v>
          </cell>
          <cell r="H3085" t="str">
            <v>120</v>
          </cell>
          <cell r="I3085" t="str">
            <v>IT</v>
          </cell>
          <cell r="J3085">
            <v>14666.78</v>
          </cell>
          <cell r="K3085">
            <v>53.97</v>
          </cell>
        </row>
        <row r="3086">
          <cell r="A3086" t="str">
            <v>O&amp;M</v>
          </cell>
          <cell r="C3086">
            <v>23430</v>
          </cell>
          <cell r="D3086" t="str">
            <v>23430</v>
          </cell>
          <cell r="E3086" t="str">
            <v>L9 - GIS Services Team XXX</v>
          </cell>
          <cell r="H3086" t="str">
            <v>120</v>
          </cell>
          <cell r="I3086" t="str">
            <v>LT</v>
          </cell>
          <cell r="J3086">
            <v>-5466.33</v>
          </cell>
          <cell r="M3086">
            <v>-0.01</v>
          </cell>
        </row>
        <row r="3087">
          <cell r="A3087" t="str">
            <v>O&amp;M</v>
          </cell>
          <cell r="C3087">
            <v>23430</v>
          </cell>
          <cell r="D3087" t="str">
            <v>23430</v>
          </cell>
          <cell r="E3087" t="str">
            <v>L9 - GIS Services Team XXX</v>
          </cell>
          <cell r="H3087" t="str">
            <v>120</v>
          </cell>
          <cell r="I3087" t="str">
            <v>MT</v>
          </cell>
          <cell r="M3087">
            <v>32965.620000000003</v>
          </cell>
        </row>
        <row r="3088">
          <cell r="A3088" t="str">
            <v>O&amp;M</v>
          </cell>
          <cell r="C3088">
            <v>23430</v>
          </cell>
          <cell r="D3088" t="str">
            <v>23430</v>
          </cell>
          <cell r="E3088" t="str">
            <v>L9 - GIS Services Team XXX</v>
          </cell>
          <cell r="H3088" t="str">
            <v>120</v>
          </cell>
          <cell r="I3088" t="str">
            <v>OT</v>
          </cell>
          <cell r="J3088">
            <v>4994.24</v>
          </cell>
          <cell r="K3088">
            <v>61.88</v>
          </cell>
        </row>
        <row r="3089">
          <cell r="A3089" t="str">
            <v>O&amp;M</v>
          </cell>
          <cell r="C3089">
            <v>23430</v>
          </cell>
          <cell r="D3089" t="str">
            <v>23430</v>
          </cell>
          <cell r="E3089" t="str">
            <v>L9 - GIS Services Team XXX</v>
          </cell>
          <cell r="H3089" t="str">
            <v>120</v>
          </cell>
          <cell r="I3089" t="str">
            <v>TT</v>
          </cell>
          <cell r="J3089">
            <v>3923.81</v>
          </cell>
        </row>
        <row r="3090">
          <cell r="A3090" t="str">
            <v>O&amp;M</v>
          </cell>
          <cell r="C3090">
            <v>23435</v>
          </cell>
          <cell r="D3090" t="str">
            <v>23435</v>
          </cell>
          <cell r="E3090" t="str">
            <v>D7-GIS Technical Support Team XXX</v>
          </cell>
          <cell r="H3090" t="str">
            <v>120</v>
          </cell>
          <cell r="I3090" t="str">
            <v>BT</v>
          </cell>
          <cell r="J3090">
            <v>0.72</v>
          </cell>
        </row>
        <row r="3091">
          <cell r="A3091" t="str">
            <v>O&amp;M</v>
          </cell>
          <cell r="C3091">
            <v>23435</v>
          </cell>
          <cell r="D3091" t="str">
            <v>23435</v>
          </cell>
          <cell r="E3091" t="str">
            <v>D7-GIS Technical Support Team XXX</v>
          </cell>
          <cell r="H3091" t="str">
            <v>120</v>
          </cell>
          <cell r="I3091" t="str">
            <v>IT</v>
          </cell>
          <cell r="J3091">
            <v>0.63</v>
          </cell>
        </row>
        <row r="3092">
          <cell r="A3092" t="str">
            <v>O&amp;M</v>
          </cell>
          <cell r="C3092">
            <v>23435</v>
          </cell>
          <cell r="D3092" t="str">
            <v>23435</v>
          </cell>
          <cell r="E3092" t="str">
            <v>D7-GIS Technical Support Team XXX</v>
          </cell>
          <cell r="H3092" t="str">
            <v>120</v>
          </cell>
          <cell r="I3092" t="str">
            <v>LT</v>
          </cell>
          <cell r="J3092">
            <v>-0.34</v>
          </cell>
        </row>
        <row r="3093">
          <cell r="A3093" t="str">
            <v>O&amp;M</v>
          </cell>
          <cell r="C3093">
            <v>23435</v>
          </cell>
          <cell r="D3093" t="str">
            <v>23435</v>
          </cell>
          <cell r="E3093" t="str">
            <v>D7-GIS Technical Support Team XXX</v>
          </cell>
          <cell r="H3093" t="str">
            <v>120</v>
          </cell>
          <cell r="I3093" t="str">
            <v>OT</v>
          </cell>
          <cell r="J3093">
            <v>0.55000000000000004</v>
          </cell>
        </row>
        <row r="3094">
          <cell r="A3094" t="str">
            <v>O&amp;M</v>
          </cell>
          <cell r="C3094">
            <v>23435</v>
          </cell>
          <cell r="D3094" t="str">
            <v>23435</v>
          </cell>
          <cell r="E3094" t="str">
            <v>D7-GIS Technical Support Team XXX</v>
          </cell>
          <cell r="H3094" t="str">
            <v>120</v>
          </cell>
          <cell r="I3094" t="str">
            <v>TT</v>
          </cell>
          <cell r="J3094">
            <v>0</v>
          </cell>
        </row>
        <row r="3095">
          <cell r="A3095" t="str">
            <v>O&amp;M</v>
          </cell>
          <cell r="C3095">
            <v>23440</v>
          </cell>
          <cell r="D3095" t="str">
            <v>23440</v>
          </cell>
          <cell r="E3095" t="str">
            <v>D8- Mechanical/Chemical Laboratory XXX</v>
          </cell>
          <cell r="H3095" t="str">
            <v>120</v>
          </cell>
          <cell r="I3095" t="str">
            <v>BT</v>
          </cell>
          <cell r="J3095">
            <v>179.48</v>
          </cell>
          <cell r="M3095">
            <v>10979.13</v>
          </cell>
        </row>
        <row r="3096">
          <cell r="A3096" t="str">
            <v>O&amp;M</v>
          </cell>
          <cell r="C3096">
            <v>23440</v>
          </cell>
          <cell r="D3096" t="str">
            <v>23440</v>
          </cell>
          <cell r="E3096" t="str">
            <v>D8- Mechanical/Chemical Laboratory XXX</v>
          </cell>
          <cell r="H3096" t="str">
            <v>120</v>
          </cell>
          <cell r="I3096" t="str">
            <v>IT</v>
          </cell>
          <cell r="J3096">
            <v>3655.08</v>
          </cell>
          <cell r="K3096">
            <v>-602.02</v>
          </cell>
          <cell r="L3096">
            <v>0</v>
          </cell>
        </row>
        <row r="3097">
          <cell r="A3097" t="str">
            <v>O&amp;M</v>
          </cell>
          <cell r="C3097">
            <v>23440</v>
          </cell>
          <cell r="D3097" t="str">
            <v>23440</v>
          </cell>
          <cell r="E3097" t="str">
            <v>D8- Mechanical/Chemical Laboratory XXX</v>
          </cell>
          <cell r="H3097" t="str">
            <v>120</v>
          </cell>
          <cell r="I3097" t="str">
            <v>LT</v>
          </cell>
          <cell r="J3097">
            <v>5451.83</v>
          </cell>
        </row>
        <row r="3098">
          <cell r="A3098" t="str">
            <v>O&amp;M</v>
          </cell>
          <cell r="C3098">
            <v>23440</v>
          </cell>
          <cell r="D3098" t="str">
            <v>23440</v>
          </cell>
          <cell r="E3098" t="str">
            <v>D8- Mechanical/Chemical Laboratory XXX</v>
          </cell>
          <cell r="H3098" t="str">
            <v>120</v>
          </cell>
          <cell r="I3098" t="str">
            <v>MT</v>
          </cell>
          <cell r="J3098">
            <v>597.58000000000004</v>
          </cell>
          <cell r="M3098">
            <v>-246028.83</v>
          </cell>
        </row>
        <row r="3099">
          <cell r="A3099" t="str">
            <v>O&amp;M</v>
          </cell>
          <cell r="C3099">
            <v>23440</v>
          </cell>
          <cell r="D3099" t="str">
            <v>23440</v>
          </cell>
          <cell r="E3099" t="str">
            <v>D8- Mechanical/Chemical Laboratory XXX</v>
          </cell>
          <cell r="H3099" t="str">
            <v>120</v>
          </cell>
          <cell r="I3099" t="str">
            <v>OT</v>
          </cell>
          <cell r="J3099">
            <v>0</v>
          </cell>
          <cell r="M3099">
            <v>15.84</v>
          </cell>
        </row>
        <row r="3100">
          <cell r="A3100" t="str">
            <v>O&amp;M</v>
          </cell>
          <cell r="C3100">
            <v>23440</v>
          </cell>
          <cell r="D3100" t="str">
            <v>23440</v>
          </cell>
          <cell r="E3100" t="str">
            <v>D8- Mechanical/Chemical Laboratory XXX</v>
          </cell>
          <cell r="H3100" t="str">
            <v>120</v>
          </cell>
          <cell r="I3100" t="str">
            <v>TT</v>
          </cell>
          <cell r="J3100">
            <v>983.66</v>
          </cell>
        </row>
        <row r="3101">
          <cell r="A3101" t="str">
            <v>O&amp;M</v>
          </cell>
          <cell r="C3101">
            <v>23445</v>
          </cell>
          <cell r="D3101" t="str">
            <v>23445</v>
          </cell>
          <cell r="E3101" t="str">
            <v>D9-Station Design Drafting Team XXX</v>
          </cell>
          <cell r="H3101" t="str">
            <v>120</v>
          </cell>
          <cell r="I3101" t="str">
            <v>BT</v>
          </cell>
          <cell r="J3101">
            <v>0.63</v>
          </cell>
          <cell r="M3101">
            <v>18</v>
          </cell>
        </row>
        <row r="3102">
          <cell r="A3102" t="str">
            <v>O&amp;M</v>
          </cell>
          <cell r="C3102">
            <v>23445</v>
          </cell>
          <cell r="D3102" t="str">
            <v>23445</v>
          </cell>
          <cell r="E3102" t="str">
            <v>D9-Station Design Drafting Team XXX</v>
          </cell>
          <cell r="H3102" t="str">
            <v>120</v>
          </cell>
          <cell r="I3102" t="str">
            <v>IT</v>
          </cell>
          <cell r="J3102">
            <v>-6751.75</v>
          </cell>
        </row>
        <row r="3103">
          <cell r="A3103" t="str">
            <v>O&amp;M</v>
          </cell>
          <cell r="C3103">
            <v>23445</v>
          </cell>
          <cell r="D3103" t="str">
            <v>23445</v>
          </cell>
          <cell r="E3103" t="str">
            <v>D9-Station Design Drafting Team XXX</v>
          </cell>
          <cell r="H3103" t="str">
            <v>120</v>
          </cell>
          <cell r="I3103" t="str">
            <v>LT</v>
          </cell>
          <cell r="J3103">
            <v>4394.45</v>
          </cell>
        </row>
        <row r="3104">
          <cell r="A3104" t="str">
            <v>O&amp;M</v>
          </cell>
          <cell r="C3104">
            <v>23445</v>
          </cell>
          <cell r="D3104" t="str">
            <v>23445</v>
          </cell>
          <cell r="E3104" t="str">
            <v>D9-Station Design Drafting Team XXX</v>
          </cell>
          <cell r="H3104" t="str">
            <v>120</v>
          </cell>
          <cell r="I3104" t="str">
            <v>OT</v>
          </cell>
          <cell r="J3104">
            <v>26.5</v>
          </cell>
        </row>
        <row r="3105">
          <cell r="A3105" t="str">
            <v>O&amp;M</v>
          </cell>
          <cell r="C3105">
            <v>23445</v>
          </cell>
          <cell r="D3105" t="str">
            <v>23445</v>
          </cell>
          <cell r="E3105" t="str">
            <v>D9-Station Design Drafting Team XXX</v>
          </cell>
          <cell r="H3105" t="str">
            <v>120</v>
          </cell>
          <cell r="I3105" t="str">
            <v>TT</v>
          </cell>
          <cell r="J3105">
            <v>2329.86</v>
          </cell>
        </row>
        <row r="3106">
          <cell r="A3106" t="str">
            <v>O&amp;M</v>
          </cell>
          <cell r="C3106">
            <v>23450</v>
          </cell>
          <cell r="D3106" t="str">
            <v>23450</v>
          </cell>
          <cell r="E3106" t="str">
            <v>D0- D0-Nuclear Design Services Team XXX</v>
          </cell>
          <cell r="H3106" t="str">
            <v>120</v>
          </cell>
          <cell r="I3106" t="str">
            <v>IT</v>
          </cell>
          <cell r="J3106">
            <v>-47</v>
          </cell>
        </row>
        <row r="3107">
          <cell r="A3107" t="str">
            <v>O&amp;M</v>
          </cell>
          <cell r="C3107">
            <v>23450</v>
          </cell>
          <cell r="D3107" t="str">
            <v>23450</v>
          </cell>
          <cell r="E3107" t="str">
            <v>D0- D0-Nuclear Design Services Team XXX</v>
          </cell>
          <cell r="H3107" t="str">
            <v>120</v>
          </cell>
          <cell r="I3107" t="str">
            <v>LT</v>
          </cell>
          <cell r="J3107">
            <v>47.58</v>
          </cell>
        </row>
        <row r="3108">
          <cell r="A3108" t="str">
            <v>O&amp;M</v>
          </cell>
          <cell r="B3108" t="str">
            <v>Lubbock, Geoffrey O</v>
          </cell>
          <cell r="C3108">
            <v>23500</v>
          </cell>
          <cell r="D3108" t="str">
            <v>23500</v>
          </cell>
          <cell r="E3108" t="str">
            <v>D6 - Financial Strategic Planning Vice President</v>
          </cell>
          <cell r="F3108" t="str">
            <v>CFO</v>
          </cell>
          <cell r="G3108" t="str">
            <v>Financial Strategic Planning Vice President</v>
          </cell>
          <cell r="H3108" t="str">
            <v>120</v>
          </cell>
          <cell r="I3108" t="str">
            <v>BT</v>
          </cell>
          <cell r="J3108">
            <v>76741.53</v>
          </cell>
          <cell r="K3108">
            <v>29306.36</v>
          </cell>
          <cell r="M3108">
            <v>13389.15</v>
          </cell>
        </row>
        <row r="3109">
          <cell r="A3109" t="str">
            <v>O&amp;M</v>
          </cell>
          <cell r="B3109" t="str">
            <v>Lubbock, Geoffrey O</v>
          </cell>
          <cell r="C3109">
            <v>23500</v>
          </cell>
          <cell r="D3109" t="str">
            <v>23500</v>
          </cell>
          <cell r="E3109" t="str">
            <v>D6 - Financial Strategic Planning Vice President</v>
          </cell>
          <cell r="F3109" t="str">
            <v>CFO</v>
          </cell>
          <cell r="G3109" t="str">
            <v>Financial Strategic Planning Vice President</v>
          </cell>
          <cell r="H3109" t="str">
            <v>120</v>
          </cell>
          <cell r="I3109" t="str">
            <v>IT</v>
          </cell>
          <cell r="J3109">
            <v>24061.91</v>
          </cell>
          <cell r="K3109">
            <v>-3898.4</v>
          </cell>
          <cell r="L3109">
            <v>4531.99</v>
          </cell>
        </row>
        <row r="3110">
          <cell r="A3110" t="str">
            <v>O&amp;M</v>
          </cell>
          <cell r="B3110" t="str">
            <v>Lubbock, Geoffrey O</v>
          </cell>
          <cell r="C3110">
            <v>23500</v>
          </cell>
          <cell r="D3110" t="str">
            <v>23500</v>
          </cell>
          <cell r="E3110" t="str">
            <v>D6 - Financial Strategic Planning Vice President</v>
          </cell>
          <cell r="F3110" t="str">
            <v>CFO</v>
          </cell>
          <cell r="G3110" t="str">
            <v>Financial Strategic Planning Vice President</v>
          </cell>
          <cell r="H3110" t="str">
            <v>120</v>
          </cell>
          <cell r="I3110" t="str">
            <v>LT</v>
          </cell>
          <cell r="J3110">
            <v>256708.3</v>
          </cell>
          <cell r="K3110">
            <v>87284</v>
          </cell>
        </row>
        <row r="3111">
          <cell r="A3111" t="str">
            <v>O&amp;M</v>
          </cell>
          <cell r="B3111" t="str">
            <v>Lubbock, Geoffrey O</v>
          </cell>
          <cell r="C3111">
            <v>23500</v>
          </cell>
          <cell r="D3111" t="str">
            <v>23500</v>
          </cell>
          <cell r="E3111" t="str">
            <v>D6 - Financial Strategic Planning Vice President</v>
          </cell>
          <cell r="F3111" t="str">
            <v>CFO</v>
          </cell>
          <cell r="G3111" t="str">
            <v>Financial Strategic Planning Vice President</v>
          </cell>
          <cell r="H3111" t="str">
            <v>120</v>
          </cell>
          <cell r="I3111" t="str">
            <v>MT</v>
          </cell>
          <cell r="K3111">
            <v>49.49</v>
          </cell>
          <cell r="M3111">
            <v>52988.66</v>
          </cell>
        </row>
        <row r="3112">
          <cell r="A3112" t="str">
            <v>O&amp;M</v>
          </cell>
          <cell r="B3112" t="str">
            <v>Lubbock, Geoffrey O</v>
          </cell>
          <cell r="C3112">
            <v>23500</v>
          </cell>
          <cell r="D3112" t="str">
            <v>23500</v>
          </cell>
          <cell r="E3112" t="str">
            <v>D6 - Financial Strategic Planning Vice President</v>
          </cell>
          <cell r="F3112" t="str">
            <v>CFO</v>
          </cell>
          <cell r="G3112" t="str">
            <v>Financial Strategic Planning Vice President</v>
          </cell>
          <cell r="H3112" t="str">
            <v>120</v>
          </cell>
          <cell r="I3112" t="str">
            <v>OT</v>
          </cell>
          <cell r="J3112">
            <v>33645.93</v>
          </cell>
          <cell r="K3112">
            <v>44799.9</v>
          </cell>
          <cell r="L3112">
            <v>31452.68</v>
          </cell>
        </row>
        <row r="3113">
          <cell r="A3113" t="str">
            <v>O&amp;M</v>
          </cell>
          <cell r="B3113" t="str">
            <v>Lubbock, Geoffrey O</v>
          </cell>
          <cell r="C3113">
            <v>23500</v>
          </cell>
          <cell r="D3113" t="str">
            <v>23500</v>
          </cell>
          <cell r="E3113" t="str">
            <v>D6 - Financial Strategic Planning Vice President</v>
          </cell>
          <cell r="F3113" t="str">
            <v>CFO</v>
          </cell>
          <cell r="G3113" t="str">
            <v>Financial Strategic Planning Vice President</v>
          </cell>
          <cell r="H3113" t="str">
            <v>120</v>
          </cell>
          <cell r="I3113" t="str">
            <v>TT</v>
          </cell>
          <cell r="J3113">
            <v>3637.12</v>
          </cell>
          <cell r="K3113">
            <v>97.51</v>
          </cell>
        </row>
        <row r="3114">
          <cell r="A3114" t="str">
            <v>O&amp;M</v>
          </cell>
          <cell r="B3114" t="str">
            <v>Lubbock, Geoffrey O</v>
          </cell>
          <cell r="C3114">
            <v>23505</v>
          </cell>
          <cell r="D3114" t="str">
            <v>23505</v>
          </cell>
          <cell r="E3114" t="str">
            <v>M7 - Financial  &amp; Strategic Planning</v>
          </cell>
          <cell r="F3114" t="str">
            <v>CFO</v>
          </cell>
          <cell r="G3114" t="str">
            <v>Financial  &amp; Strategic Planning</v>
          </cell>
          <cell r="H3114" t="str">
            <v>120</v>
          </cell>
          <cell r="I3114" t="str">
            <v>BT</v>
          </cell>
          <cell r="J3114">
            <v>138755.37</v>
          </cell>
          <cell r="K3114">
            <v>68135.759999999995</v>
          </cell>
          <cell r="L3114">
            <v>2524</v>
          </cell>
          <cell r="M3114">
            <v>680.4</v>
          </cell>
        </row>
        <row r="3115">
          <cell r="A3115" t="str">
            <v>O&amp;M</v>
          </cell>
          <cell r="B3115" t="str">
            <v>Lubbock, Geoffrey O</v>
          </cell>
          <cell r="C3115">
            <v>23505</v>
          </cell>
          <cell r="D3115" t="str">
            <v>23505</v>
          </cell>
          <cell r="E3115" t="str">
            <v>M7 - Financial  &amp; Strategic Planning</v>
          </cell>
          <cell r="F3115" t="str">
            <v>CFO</v>
          </cell>
          <cell r="G3115" t="str">
            <v>Financial  &amp; Strategic Planning</v>
          </cell>
          <cell r="H3115" t="str">
            <v>120</v>
          </cell>
          <cell r="I3115" t="str">
            <v>IT</v>
          </cell>
          <cell r="J3115">
            <v>331936.76</v>
          </cell>
          <cell r="K3115">
            <v>37210.15</v>
          </cell>
          <cell r="L3115">
            <v>295.91000000000003</v>
          </cell>
          <cell r="M3115">
            <v>1900</v>
          </cell>
        </row>
        <row r="3116">
          <cell r="A3116" t="str">
            <v>O&amp;M</v>
          </cell>
          <cell r="B3116" t="str">
            <v>Lubbock, Geoffrey O</v>
          </cell>
          <cell r="C3116">
            <v>23505</v>
          </cell>
          <cell r="D3116" t="str">
            <v>23505</v>
          </cell>
          <cell r="E3116" t="str">
            <v>M7 - Financial  &amp; Strategic Planning</v>
          </cell>
          <cell r="F3116" t="str">
            <v>CFO</v>
          </cell>
          <cell r="G3116" t="str">
            <v>Financial  &amp; Strategic Planning</v>
          </cell>
          <cell r="H3116" t="str">
            <v>120</v>
          </cell>
          <cell r="I3116" t="str">
            <v>LT</v>
          </cell>
          <cell r="J3116">
            <v>422789.08</v>
          </cell>
          <cell r="K3116">
            <v>194997.8</v>
          </cell>
          <cell r="L3116">
            <v>20387.169999999998</v>
          </cell>
          <cell r="M3116">
            <v>988.54</v>
          </cell>
        </row>
        <row r="3117">
          <cell r="A3117" t="str">
            <v>O&amp;M</v>
          </cell>
          <cell r="B3117" t="str">
            <v>Lubbock, Geoffrey O</v>
          </cell>
          <cell r="C3117">
            <v>23505</v>
          </cell>
          <cell r="D3117" t="str">
            <v>23505</v>
          </cell>
          <cell r="E3117" t="str">
            <v>M7 - Financial  &amp; Strategic Planning</v>
          </cell>
          <cell r="F3117" t="str">
            <v>CFO</v>
          </cell>
          <cell r="G3117" t="str">
            <v>Financial  &amp; Strategic Planning</v>
          </cell>
          <cell r="H3117" t="str">
            <v>120</v>
          </cell>
          <cell r="I3117" t="str">
            <v>MT</v>
          </cell>
          <cell r="K3117">
            <v>26.8</v>
          </cell>
        </row>
        <row r="3118">
          <cell r="A3118" t="str">
            <v>O&amp;M</v>
          </cell>
          <cell r="B3118" t="str">
            <v>Lubbock, Geoffrey O</v>
          </cell>
          <cell r="C3118">
            <v>23505</v>
          </cell>
          <cell r="D3118" t="str">
            <v>23505</v>
          </cell>
          <cell r="E3118" t="str">
            <v>M7 - Financial  &amp; Strategic Planning</v>
          </cell>
          <cell r="F3118" t="str">
            <v>CFO</v>
          </cell>
          <cell r="G3118" t="str">
            <v>Financial  &amp; Strategic Planning</v>
          </cell>
          <cell r="H3118" t="str">
            <v>120</v>
          </cell>
          <cell r="I3118" t="str">
            <v>OT</v>
          </cell>
          <cell r="J3118">
            <v>3529.47</v>
          </cell>
          <cell r="K3118">
            <v>3166.32</v>
          </cell>
          <cell r="L3118">
            <v>0</v>
          </cell>
        </row>
        <row r="3119">
          <cell r="A3119" t="str">
            <v>O&amp;M</v>
          </cell>
          <cell r="B3119" t="str">
            <v>Lubbock, Geoffrey O</v>
          </cell>
          <cell r="C3119">
            <v>23505</v>
          </cell>
          <cell r="D3119" t="str">
            <v>23505</v>
          </cell>
          <cell r="E3119" t="str">
            <v>M7 - Financial  &amp; Strategic Planning</v>
          </cell>
          <cell r="F3119" t="str">
            <v>CFO</v>
          </cell>
          <cell r="G3119" t="str">
            <v>Financial  &amp; Strategic Planning</v>
          </cell>
          <cell r="H3119" t="str">
            <v>120</v>
          </cell>
          <cell r="I3119" t="str">
            <v>TT</v>
          </cell>
          <cell r="J3119">
            <v>525.75</v>
          </cell>
          <cell r="K3119">
            <v>445.23</v>
          </cell>
        </row>
        <row r="3120">
          <cell r="A3120" t="str">
            <v>O&amp;M</v>
          </cell>
          <cell r="B3120" t="str">
            <v>Lubbock, Geoffrey O</v>
          </cell>
          <cell r="C3120">
            <v>23510</v>
          </cell>
          <cell r="D3120" t="str">
            <v>23510</v>
          </cell>
          <cell r="E3120" t="str">
            <v>M8 - Revenue Requirements</v>
          </cell>
          <cell r="F3120" t="str">
            <v>CFO</v>
          </cell>
          <cell r="G3120" t="str">
            <v>Regulatory</v>
          </cell>
          <cell r="H3120" t="str">
            <v>120</v>
          </cell>
          <cell r="I3120" t="str">
            <v>BT</v>
          </cell>
          <cell r="J3120">
            <v>79770.27</v>
          </cell>
          <cell r="K3120">
            <v>25265.99</v>
          </cell>
          <cell r="M3120">
            <v>390921.31</v>
          </cell>
        </row>
        <row r="3121">
          <cell r="A3121" t="str">
            <v>O&amp;M</v>
          </cell>
          <cell r="B3121" t="str">
            <v>Lubbock, Geoffrey O</v>
          </cell>
          <cell r="C3121">
            <v>23510</v>
          </cell>
          <cell r="D3121" t="str">
            <v>23510</v>
          </cell>
          <cell r="E3121" t="str">
            <v>Regulatory</v>
          </cell>
          <cell r="F3121" t="str">
            <v>CFO</v>
          </cell>
          <cell r="G3121" t="str">
            <v>Regulatory</v>
          </cell>
          <cell r="H3121" t="str">
            <v>120</v>
          </cell>
          <cell r="I3121" t="str">
            <v>BT</v>
          </cell>
          <cell r="L3121">
            <v>1005.6</v>
          </cell>
          <cell r="M3121">
            <v>-8063.45</v>
          </cell>
        </row>
        <row r="3122">
          <cell r="A3122" t="str">
            <v>O&amp;M</v>
          </cell>
          <cell r="B3122" t="str">
            <v>Lubbock, Geoffrey O</v>
          </cell>
          <cell r="C3122">
            <v>23510</v>
          </cell>
          <cell r="D3122" t="str">
            <v>23510</v>
          </cell>
          <cell r="E3122" t="str">
            <v>M8 - Revenue Requirements</v>
          </cell>
          <cell r="F3122" t="str">
            <v>CFO</v>
          </cell>
          <cell r="G3122" t="str">
            <v>Regulatory</v>
          </cell>
          <cell r="H3122" t="str">
            <v>120</v>
          </cell>
          <cell r="I3122" t="str">
            <v>IT</v>
          </cell>
          <cell r="J3122">
            <v>2089891.8400000001</v>
          </cell>
          <cell r="K3122">
            <v>1837244.69</v>
          </cell>
        </row>
        <row r="3123">
          <cell r="A3123" t="str">
            <v>O&amp;M</v>
          </cell>
          <cell r="B3123" t="str">
            <v>Lubbock, Geoffrey O</v>
          </cell>
          <cell r="C3123">
            <v>23510</v>
          </cell>
          <cell r="D3123" t="str">
            <v>23510</v>
          </cell>
          <cell r="E3123" t="str">
            <v>Regulatory</v>
          </cell>
          <cell r="F3123" t="str">
            <v>CFO</v>
          </cell>
          <cell r="G3123" t="str">
            <v>Regulatory</v>
          </cell>
          <cell r="H3123" t="str">
            <v>120</v>
          </cell>
          <cell r="I3123" t="str">
            <v>IT</v>
          </cell>
          <cell r="L3123">
            <v>199448.3</v>
          </cell>
        </row>
        <row r="3124">
          <cell r="A3124" t="str">
            <v>O&amp;M</v>
          </cell>
          <cell r="B3124" t="str">
            <v>Lubbock, Geoffrey O</v>
          </cell>
          <cell r="C3124">
            <v>23510</v>
          </cell>
          <cell r="D3124" t="str">
            <v>23510</v>
          </cell>
          <cell r="E3124" t="str">
            <v>M8 - Revenue Requirements</v>
          </cell>
          <cell r="F3124" t="str">
            <v>CFO</v>
          </cell>
          <cell r="G3124" t="str">
            <v>Regulatory</v>
          </cell>
          <cell r="H3124" t="str">
            <v>120</v>
          </cell>
          <cell r="I3124" t="str">
            <v>LT</v>
          </cell>
          <cell r="J3124">
            <v>194360.72</v>
          </cell>
          <cell r="K3124">
            <v>71791.850000000006</v>
          </cell>
        </row>
        <row r="3125">
          <cell r="A3125" t="str">
            <v>O&amp;M</v>
          </cell>
          <cell r="B3125" t="str">
            <v>Lubbock, Geoffrey O</v>
          </cell>
          <cell r="C3125">
            <v>23510</v>
          </cell>
          <cell r="D3125" t="str">
            <v>23510</v>
          </cell>
          <cell r="E3125" t="str">
            <v>Regulatory</v>
          </cell>
          <cell r="F3125" t="str">
            <v>CFO</v>
          </cell>
          <cell r="G3125" t="str">
            <v>Regulatory</v>
          </cell>
          <cell r="H3125" t="str">
            <v>120</v>
          </cell>
          <cell r="I3125" t="str">
            <v>LT</v>
          </cell>
          <cell r="L3125">
            <v>6002.61</v>
          </cell>
        </row>
        <row r="3126">
          <cell r="A3126" t="str">
            <v>O&amp;M</v>
          </cell>
          <cell r="B3126" t="str">
            <v>Lubbock, Geoffrey O</v>
          </cell>
          <cell r="C3126">
            <v>23510</v>
          </cell>
          <cell r="D3126" t="str">
            <v>23510</v>
          </cell>
          <cell r="E3126" t="str">
            <v>M8 - Revenue Requirements</v>
          </cell>
          <cell r="F3126" t="str">
            <v>CFO</v>
          </cell>
          <cell r="G3126" t="str">
            <v>Regulatory</v>
          </cell>
          <cell r="H3126" t="str">
            <v>120</v>
          </cell>
          <cell r="I3126" t="str">
            <v>OT</v>
          </cell>
          <cell r="J3126">
            <v>1315305.1000000001</v>
          </cell>
          <cell r="K3126">
            <v>1622722.37</v>
          </cell>
          <cell r="M3126">
            <v>520.42999999999995</v>
          </cell>
        </row>
        <row r="3127">
          <cell r="A3127" t="str">
            <v>O&amp;M</v>
          </cell>
          <cell r="B3127" t="str">
            <v>Lubbock, Geoffrey O</v>
          </cell>
          <cell r="C3127">
            <v>23510</v>
          </cell>
          <cell r="D3127" t="str">
            <v>23510</v>
          </cell>
          <cell r="E3127" t="str">
            <v>Regulatory</v>
          </cell>
          <cell r="F3127" t="str">
            <v>CFO</v>
          </cell>
          <cell r="G3127" t="str">
            <v>Regulatory</v>
          </cell>
          <cell r="H3127" t="str">
            <v>120</v>
          </cell>
          <cell r="I3127" t="str">
            <v>OT</v>
          </cell>
          <cell r="L3127">
            <v>3157849</v>
          </cell>
        </row>
        <row r="3128">
          <cell r="A3128" t="str">
            <v>O&amp;M</v>
          </cell>
          <cell r="B3128" t="str">
            <v>Lubbock, Geoffrey O</v>
          </cell>
          <cell r="C3128">
            <v>23510</v>
          </cell>
          <cell r="D3128" t="str">
            <v>23510</v>
          </cell>
          <cell r="E3128" t="str">
            <v>M8 - Revenue Requirements</v>
          </cell>
          <cell r="F3128" t="str">
            <v>CFO</v>
          </cell>
          <cell r="G3128" t="str">
            <v>Regulatory</v>
          </cell>
          <cell r="H3128" t="str">
            <v>120</v>
          </cell>
          <cell r="I3128" t="str">
            <v>TT</v>
          </cell>
          <cell r="J3128">
            <v>2407.77</v>
          </cell>
          <cell r="K3128">
            <v>741.68</v>
          </cell>
        </row>
        <row r="3129">
          <cell r="A3129" t="str">
            <v>O&amp;M</v>
          </cell>
          <cell r="B3129" t="str">
            <v>Lubbock, Geoffrey O</v>
          </cell>
          <cell r="C3129">
            <v>23510</v>
          </cell>
          <cell r="D3129" t="str">
            <v>23510</v>
          </cell>
          <cell r="E3129" t="str">
            <v>Regulatory</v>
          </cell>
          <cell r="F3129" t="str">
            <v>CFO</v>
          </cell>
          <cell r="G3129" t="str">
            <v>Regulatory</v>
          </cell>
          <cell r="H3129" t="str">
            <v>120</v>
          </cell>
          <cell r="I3129" t="str">
            <v>TT</v>
          </cell>
        </row>
        <row r="3130">
          <cell r="A3130" t="str">
            <v>O&amp;M</v>
          </cell>
          <cell r="B3130" t="str">
            <v>Lubbock, Geoffrey O</v>
          </cell>
          <cell r="C3130">
            <v>23515</v>
          </cell>
          <cell r="D3130" t="str">
            <v>23515</v>
          </cell>
          <cell r="E3130" t="str">
            <v>Regulatory Policy and Rates</v>
          </cell>
          <cell r="F3130" t="str">
            <v>CFO</v>
          </cell>
          <cell r="G3130" t="str">
            <v>Regulatory</v>
          </cell>
          <cell r="H3130" t="str">
            <v>120</v>
          </cell>
          <cell r="I3130" t="str">
            <v>BT</v>
          </cell>
          <cell r="J3130">
            <v>4888.75</v>
          </cell>
          <cell r="K3130">
            <v>2872.42</v>
          </cell>
          <cell r="M3130">
            <v>499058.62</v>
          </cell>
        </row>
        <row r="3131">
          <cell r="A3131" t="str">
            <v>O&amp;M</v>
          </cell>
          <cell r="B3131" t="str">
            <v>Lubbock, Geoffrey O</v>
          </cell>
          <cell r="C3131">
            <v>23515</v>
          </cell>
          <cell r="D3131" t="str">
            <v>23515</v>
          </cell>
          <cell r="E3131" t="str">
            <v>Regulatory Policy and Rates</v>
          </cell>
          <cell r="F3131" t="str">
            <v>CFO</v>
          </cell>
          <cell r="G3131" t="str">
            <v>Regulatory</v>
          </cell>
          <cell r="H3131" t="str">
            <v>120</v>
          </cell>
          <cell r="I3131" t="str">
            <v>IT</v>
          </cell>
          <cell r="J3131">
            <v>101203.77</v>
          </cell>
          <cell r="K3131">
            <v>29799.119999999999</v>
          </cell>
        </row>
        <row r="3132">
          <cell r="A3132" t="str">
            <v>O&amp;M</v>
          </cell>
          <cell r="B3132" t="str">
            <v>Lubbock, Geoffrey O</v>
          </cell>
          <cell r="C3132">
            <v>23515</v>
          </cell>
          <cell r="D3132" t="str">
            <v>23515</v>
          </cell>
          <cell r="E3132" t="str">
            <v>Regulatory Policy and Rates</v>
          </cell>
          <cell r="F3132" t="str">
            <v>CFO</v>
          </cell>
          <cell r="G3132" t="str">
            <v>Regulatory</v>
          </cell>
          <cell r="H3132" t="str">
            <v>120</v>
          </cell>
          <cell r="I3132" t="str">
            <v>LT</v>
          </cell>
          <cell r="J3132">
            <v>18490.07</v>
          </cell>
          <cell r="K3132">
            <v>8206.8700000000008</v>
          </cell>
        </row>
        <row r="3133">
          <cell r="A3133" t="str">
            <v>O&amp;M</v>
          </cell>
          <cell r="B3133" t="str">
            <v>Lubbock, Geoffrey O</v>
          </cell>
          <cell r="C3133">
            <v>23515</v>
          </cell>
          <cell r="D3133" t="str">
            <v>23515</v>
          </cell>
          <cell r="E3133" t="str">
            <v>Regulatory Policy and Rates</v>
          </cell>
          <cell r="F3133" t="str">
            <v>CFO</v>
          </cell>
          <cell r="G3133" t="str">
            <v>Regulatory</v>
          </cell>
          <cell r="H3133" t="str">
            <v>120</v>
          </cell>
          <cell r="I3133" t="str">
            <v>OT</v>
          </cell>
          <cell r="J3133">
            <v>2046.74</v>
          </cell>
          <cell r="K3133">
            <v>1621.1</v>
          </cell>
          <cell r="M3133">
            <v>87.5</v>
          </cell>
        </row>
        <row r="3134">
          <cell r="A3134" t="str">
            <v>O&amp;M</v>
          </cell>
          <cell r="B3134" t="str">
            <v>Lubbock, Geoffrey O</v>
          </cell>
          <cell r="C3134">
            <v>23515</v>
          </cell>
          <cell r="D3134" t="str">
            <v>23515</v>
          </cell>
          <cell r="E3134" t="str">
            <v>Regulatory Policy and Rates</v>
          </cell>
          <cell r="F3134" t="str">
            <v>CFO</v>
          </cell>
          <cell r="G3134" t="str">
            <v>Regulatory</v>
          </cell>
          <cell r="H3134" t="str">
            <v>120</v>
          </cell>
          <cell r="I3134" t="str">
            <v>TT</v>
          </cell>
          <cell r="J3134">
            <v>517.11</v>
          </cell>
        </row>
        <row r="3135">
          <cell r="A3135" t="str">
            <v>O&amp;M</v>
          </cell>
          <cell r="C3135">
            <v>23530</v>
          </cell>
          <cell r="D3135" t="str">
            <v>23530</v>
          </cell>
          <cell r="E3135" t="str">
            <v>NI - NUCLEAR VALUATION</v>
          </cell>
          <cell r="H3135" t="str">
            <v>120</v>
          </cell>
          <cell r="I3135" t="str">
            <v>BT</v>
          </cell>
          <cell r="J3135">
            <v>1389.46</v>
          </cell>
        </row>
        <row r="3136">
          <cell r="A3136" t="str">
            <v>O&amp;M</v>
          </cell>
          <cell r="C3136">
            <v>23530</v>
          </cell>
          <cell r="D3136" t="str">
            <v>23530</v>
          </cell>
          <cell r="E3136" t="str">
            <v>NI - NUCLEAR VALUATION</v>
          </cell>
          <cell r="H3136" t="str">
            <v>120</v>
          </cell>
          <cell r="I3136" t="str">
            <v>IT</v>
          </cell>
          <cell r="J3136">
            <v>2388</v>
          </cell>
        </row>
        <row r="3137">
          <cell r="A3137" t="str">
            <v>O&amp;M</v>
          </cell>
          <cell r="C3137">
            <v>23530</v>
          </cell>
          <cell r="D3137" t="str">
            <v>23530</v>
          </cell>
          <cell r="E3137" t="str">
            <v>NI - NUCLEAR VALUATION</v>
          </cell>
          <cell r="H3137" t="str">
            <v>120</v>
          </cell>
          <cell r="I3137" t="str">
            <v>LT</v>
          </cell>
          <cell r="J3137">
            <v>3969.88</v>
          </cell>
        </row>
        <row r="3138">
          <cell r="A3138" t="str">
            <v>O&amp;M</v>
          </cell>
          <cell r="C3138">
            <v>23530</v>
          </cell>
          <cell r="D3138" t="str">
            <v>23530</v>
          </cell>
          <cell r="E3138" t="str">
            <v>NI - NUCLEAR VALUATION</v>
          </cell>
          <cell r="H3138" t="str">
            <v>120</v>
          </cell>
          <cell r="I3138" t="str">
            <v>OT</v>
          </cell>
          <cell r="J3138">
            <v>-536.21</v>
          </cell>
          <cell r="M3138">
            <v>5087.6000000000004</v>
          </cell>
        </row>
        <row r="3139">
          <cell r="A3139" t="str">
            <v>O&amp;M</v>
          </cell>
          <cell r="C3139">
            <v>23540</v>
          </cell>
          <cell r="D3139" t="str">
            <v>23540</v>
          </cell>
          <cell r="E3139" t="str">
            <v>Strategy</v>
          </cell>
          <cell r="H3139" t="str">
            <v>120</v>
          </cell>
          <cell r="I3139" t="str">
            <v>IT</v>
          </cell>
          <cell r="J3139">
            <v>84728.36</v>
          </cell>
        </row>
        <row r="3140">
          <cell r="A3140" t="str">
            <v>O&amp;M</v>
          </cell>
          <cell r="C3140">
            <v>23540</v>
          </cell>
          <cell r="D3140" t="str">
            <v>23540</v>
          </cell>
          <cell r="E3140" t="str">
            <v>Strategy</v>
          </cell>
          <cell r="H3140" t="str">
            <v>120</v>
          </cell>
          <cell r="I3140" t="str">
            <v>OT</v>
          </cell>
          <cell r="J3140">
            <v>941.84</v>
          </cell>
          <cell r="M3140">
            <v>35035.39</v>
          </cell>
        </row>
        <row r="3141">
          <cell r="A3141" t="str">
            <v>O&amp;M</v>
          </cell>
          <cell r="B3141" t="str">
            <v>Lubbock, Geoffrey O</v>
          </cell>
          <cell r="C3141">
            <v>23545</v>
          </cell>
          <cell r="D3141" t="str">
            <v>23545</v>
          </cell>
          <cell r="E3141" t="str">
            <v>Environmental Affairs</v>
          </cell>
          <cell r="F3141" t="str">
            <v>CFO</v>
          </cell>
          <cell r="G3141" t="str">
            <v>Environmental Affairs</v>
          </cell>
          <cell r="H3141" t="str">
            <v>120</v>
          </cell>
          <cell r="I3141" t="str">
            <v>BT</v>
          </cell>
          <cell r="J3141">
            <v>184454.57</v>
          </cell>
          <cell r="K3141">
            <v>69689.850000000006</v>
          </cell>
          <cell r="M3141">
            <v>331.37</v>
          </cell>
        </row>
        <row r="3142">
          <cell r="A3142" t="str">
            <v>O&amp;M</v>
          </cell>
          <cell r="B3142" t="str">
            <v>Lubbock, Geoffrey O</v>
          </cell>
          <cell r="C3142">
            <v>23545</v>
          </cell>
          <cell r="D3142" t="str">
            <v>23545</v>
          </cell>
          <cell r="E3142" t="str">
            <v>Environmental Affairs</v>
          </cell>
          <cell r="F3142" t="str">
            <v>CFO</v>
          </cell>
          <cell r="G3142" t="str">
            <v>Environmental Affairs</v>
          </cell>
          <cell r="H3142" t="str">
            <v>120</v>
          </cell>
          <cell r="I3142" t="str">
            <v>IT</v>
          </cell>
          <cell r="J3142">
            <v>49779.72</v>
          </cell>
          <cell r="K3142">
            <v>41505.18</v>
          </cell>
          <cell r="L3142">
            <v>24870.28</v>
          </cell>
        </row>
        <row r="3143">
          <cell r="A3143" t="str">
            <v>O&amp;M</v>
          </cell>
          <cell r="B3143" t="str">
            <v>Lubbock, Geoffrey O</v>
          </cell>
          <cell r="C3143">
            <v>23545</v>
          </cell>
          <cell r="D3143" t="str">
            <v>23545</v>
          </cell>
          <cell r="E3143" t="str">
            <v>Environmental Affairs</v>
          </cell>
          <cell r="F3143" t="str">
            <v>CFO</v>
          </cell>
          <cell r="G3143" t="str">
            <v>Environmental Affairs</v>
          </cell>
          <cell r="H3143" t="str">
            <v>120</v>
          </cell>
          <cell r="I3143" t="str">
            <v>LT</v>
          </cell>
          <cell r="J3143">
            <v>568796.25</v>
          </cell>
          <cell r="K3143">
            <v>210439.11</v>
          </cell>
        </row>
        <row r="3144">
          <cell r="A3144" t="str">
            <v>O&amp;M</v>
          </cell>
          <cell r="B3144" t="str">
            <v>Lubbock, Geoffrey O</v>
          </cell>
          <cell r="C3144">
            <v>23545</v>
          </cell>
          <cell r="D3144" t="str">
            <v>23545</v>
          </cell>
          <cell r="E3144" t="str">
            <v>Environmental Affairs</v>
          </cell>
          <cell r="F3144" t="str">
            <v>CFO</v>
          </cell>
          <cell r="G3144" t="str">
            <v>Environmental Affairs</v>
          </cell>
          <cell r="H3144" t="str">
            <v>120</v>
          </cell>
          <cell r="I3144" t="str">
            <v>MT</v>
          </cell>
          <cell r="K3144">
            <v>247.97</v>
          </cell>
          <cell r="L3144">
            <v>1020.28</v>
          </cell>
          <cell r="M3144">
            <v>68709.460000000006</v>
          </cell>
        </row>
        <row r="3145">
          <cell r="A3145" t="str">
            <v>O&amp;M</v>
          </cell>
          <cell r="B3145" t="str">
            <v>Lubbock, Geoffrey O</v>
          </cell>
          <cell r="C3145">
            <v>23545</v>
          </cell>
          <cell r="D3145" t="str">
            <v>23545</v>
          </cell>
          <cell r="E3145" t="str">
            <v>Environmental Affairs</v>
          </cell>
          <cell r="F3145" t="str">
            <v>CFO</v>
          </cell>
          <cell r="G3145" t="str">
            <v>Environmental Affairs</v>
          </cell>
          <cell r="H3145" t="str">
            <v>120</v>
          </cell>
          <cell r="I3145" t="str">
            <v>OT</v>
          </cell>
          <cell r="J3145">
            <v>56951.37</v>
          </cell>
          <cell r="K3145">
            <v>28970.880000000001</v>
          </cell>
          <cell r="L3145">
            <v>13318.76</v>
          </cell>
          <cell r="M3145">
            <v>54281.49</v>
          </cell>
        </row>
        <row r="3146">
          <cell r="A3146" t="str">
            <v>O&amp;M</v>
          </cell>
          <cell r="B3146" t="str">
            <v>Lubbock, Geoffrey O</v>
          </cell>
          <cell r="C3146">
            <v>23545</v>
          </cell>
          <cell r="D3146" t="str">
            <v>23545</v>
          </cell>
          <cell r="E3146" t="str">
            <v>Environmental Affairs</v>
          </cell>
          <cell r="F3146" t="str">
            <v>CFO</v>
          </cell>
          <cell r="G3146" t="str">
            <v>Environmental Affairs</v>
          </cell>
          <cell r="H3146" t="str">
            <v>120</v>
          </cell>
          <cell r="I3146" t="str">
            <v>TT</v>
          </cell>
          <cell r="K3146">
            <v>0</v>
          </cell>
          <cell r="M3146">
            <v>2898.52</v>
          </cell>
        </row>
        <row r="3147">
          <cell r="A3147" t="str">
            <v>O&amp;M</v>
          </cell>
          <cell r="B3147" t="str">
            <v>Judge, James J</v>
          </cell>
          <cell r="C3147">
            <v>23600</v>
          </cell>
          <cell r="D3147" t="str">
            <v>23600</v>
          </cell>
          <cell r="E3147" t="str">
            <v>A1 - CORPORATE SERVICES DIVISION</v>
          </cell>
          <cell r="F3147" t="str">
            <v>CFO</v>
          </cell>
          <cell r="G3147" t="str">
            <v>CORPORATE SERVICES DIVISION</v>
          </cell>
          <cell r="H3147" t="str">
            <v>120</v>
          </cell>
          <cell r="I3147" t="str">
            <v>BT</v>
          </cell>
          <cell r="J3147">
            <v>137234.71</v>
          </cell>
          <cell r="K3147">
            <v>43969.22</v>
          </cell>
          <cell r="M3147">
            <v>29679.24</v>
          </cell>
        </row>
        <row r="3148">
          <cell r="A3148" t="str">
            <v>O&amp;M</v>
          </cell>
          <cell r="B3148" t="str">
            <v>Judge, James J</v>
          </cell>
          <cell r="C3148">
            <v>23600</v>
          </cell>
          <cell r="D3148" t="str">
            <v>23600</v>
          </cell>
          <cell r="E3148" t="str">
            <v>A1 - CORPORATE SERVICES DIVISION</v>
          </cell>
          <cell r="F3148" t="str">
            <v>CFO</v>
          </cell>
          <cell r="G3148" t="str">
            <v>CORPORATE SERVICES DIVISION</v>
          </cell>
          <cell r="H3148" t="str">
            <v>120</v>
          </cell>
          <cell r="I3148" t="str">
            <v>IT</v>
          </cell>
          <cell r="J3148">
            <v>86294.18</v>
          </cell>
          <cell r="K3148">
            <v>1715.41</v>
          </cell>
        </row>
        <row r="3149">
          <cell r="A3149" t="str">
            <v>O&amp;M</v>
          </cell>
          <cell r="B3149" t="str">
            <v>Judge, James J</v>
          </cell>
          <cell r="C3149">
            <v>23600</v>
          </cell>
          <cell r="D3149" t="str">
            <v>23600</v>
          </cell>
          <cell r="E3149" t="str">
            <v>A1 - CORPORATE SERVICES DIVISION</v>
          </cell>
          <cell r="F3149" t="str">
            <v>CFO</v>
          </cell>
          <cell r="G3149" t="str">
            <v>CORPORATE SERVICES DIVISION</v>
          </cell>
          <cell r="H3149" t="str">
            <v>120</v>
          </cell>
          <cell r="I3149" t="str">
            <v>LT</v>
          </cell>
          <cell r="J3149">
            <v>1626876.89</v>
          </cell>
          <cell r="K3149">
            <v>135173.96</v>
          </cell>
        </row>
        <row r="3150">
          <cell r="A3150" t="str">
            <v>O&amp;M</v>
          </cell>
          <cell r="B3150" t="str">
            <v>Judge, James J</v>
          </cell>
          <cell r="C3150">
            <v>23600</v>
          </cell>
          <cell r="D3150" t="str">
            <v>23600</v>
          </cell>
          <cell r="E3150" t="str">
            <v>A1 - CORPORATE SERVICES DIVISION</v>
          </cell>
          <cell r="F3150" t="str">
            <v>CFO</v>
          </cell>
          <cell r="G3150" t="str">
            <v>CORPORATE SERVICES DIVISION</v>
          </cell>
          <cell r="H3150" t="str">
            <v>120</v>
          </cell>
          <cell r="I3150" t="str">
            <v>MT</v>
          </cell>
          <cell r="J3150">
            <v>284.97000000000003</v>
          </cell>
        </row>
        <row r="3151">
          <cell r="A3151" t="str">
            <v>O&amp;M</v>
          </cell>
          <cell r="B3151" t="str">
            <v>Judge, James J</v>
          </cell>
          <cell r="C3151">
            <v>23600</v>
          </cell>
          <cell r="D3151" t="str">
            <v>23600</v>
          </cell>
          <cell r="E3151" t="str">
            <v>A1 - CORPORATE SERVICES DIVISION</v>
          </cell>
          <cell r="F3151" t="str">
            <v>CFO</v>
          </cell>
          <cell r="G3151" t="str">
            <v>CORPORATE SERVICES DIVISION</v>
          </cell>
          <cell r="H3151" t="str">
            <v>120</v>
          </cell>
          <cell r="I3151" t="str">
            <v>OT</v>
          </cell>
          <cell r="J3151">
            <v>52802.09</v>
          </cell>
          <cell r="K3151">
            <v>7775.33</v>
          </cell>
          <cell r="M3151">
            <v>9709.2000000000007</v>
          </cell>
        </row>
        <row r="3152">
          <cell r="A3152" t="str">
            <v>O&amp;M</v>
          </cell>
          <cell r="B3152" t="str">
            <v>Judge, James J</v>
          </cell>
          <cell r="C3152">
            <v>23600</v>
          </cell>
          <cell r="D3152" t="str">
            <v>23600</v>
          </cell>
          <cell r="E3152" t="str">
            <v>A1 - CORPORATE SERVICES DIVISION</v>
          </cell>
          <cell r="F3152" t="str">
            <v>CFO</v>
          </cell>
          <cell r="G3152" t="str">
            <v>CORPORATE SERVICES DIVISION</v>
          </cell>
          <cell r="H3152" t="str">
            <v>120</v>
          </cell>
          <cell r="I3152" t="str">
            <v>TT</v>
          </cell>
          <cell r="J3152">
            <v>1661.58</v>
          </cell>
          <cell r="K3152">
            <v>167.57</v>
          </cell>
          <cell r="M3152">
            <v>-85927.06</v>
          </cell>
        </row>
        <row r="3153">
          <cell r="A3153" t="str">
            <v>O&amp;M</v>
          </cell>
          <cell r="B3153" t="str">
            <v>Lembo, Philip J</v>
          </cell>
          <cell r="C3153">
            <v>23605</v>
          </cell>
          <cell r="D3153" t="str">
            <v>23605</v>
          </cell>
          <cell r="E3153" t="str">
            <v>4A - Investor Relations</v>
          </cell>
          <cell r="F3153" t="str">
            <v>CFO</v>
          </cell>
          <cell r="G3153" t="str">
            <v>Investor Relations</v>
          </cell>
          <cell r="H3153" t="str">
            <v>120</v>
          </cell>
          <cell r="I3153" t="str">
            <v>BT</v>
          </cell>
          <cell r="J3153">
            <v>63598.36</v>
          </cell>
          <cell r="K3153">
            <v>5412.74</v>
          </cell>
          <cell r="L3153">
            <v>969.21</v>
          </cell>
        </row>
        <row r="3154">
          <cell r="A3154" t="str">
            <v>O&amp;M</v>
          </cell>
          <cell r="B3154" t="str">
            <v>Lembo, Philip J</v>
          </cell>
          <cell r="C3154">
            <v>23605</v>
          </cell>
          <cell r="D3154" t="str">
            <v>23605</v>
          </cell>
          <cell r="E3154" t="str">
            <v>4A - Investor Relations</v>
          </cell>
          <cell r="F3154" t="str">
            <v>CFO</v>
          </cell>
          <cell r="G3154" t="str">
            <v>Investor Relations</v>
          </cell>
          <cell r="H3154" t="str">
            <v>120</v>
          </cell>
          <cell r="I3154" t="str">
            <v>IT</v>
          </cell>
          <cell r="J3154">
            <v>875688.75</v>
          </cell>
          <cell r="K3154">
            <v>587086.78</v>
          </cell>
          <cell r="L3154">
            <v>344711.61</v>
          </cell>
        </row>
        <row r="3155">
          <cell r="A3155" t="str">
            <v>O&amp;M</v>
          </cell>
          <cell r="B3155" t="str">
            <v>Lembo, Philip J</v>
          </cell>
          <cell r="C3155">
            <v>23605</v>
          </cell>
          <cell r="D3155" t="str">
            <v>23605</v>
          </cell>
          <cell r="E3155" t="str">
            <v>4A - Investor Relations</v>
          </cell>
          <cell r="F3155" t="str">
            <v>CFO</v>
          </cell>
          <cell r="G3155" t="str">
            <v>Investor Relations</v>
          </cell>
          <cell r="H3155" t="str">
            <v>120</v>
          </cell>
          <cell r="I3155" t="str">
            <v>LT</v>
          </cell>
          <cell r="J3155">
            <v>203151.3</v>
          </cell>
          <cell r="K3155">
            <v>15464.88</v>
          </cell>
          <cell r="L3155">
            <v>0</v>
          </cell>
          <cell r="M3155">
            <v>32.479999999999997</v>
          </cell>
        </row>
        <row r="3156">
          <cell r="A3156" t="str">
            <v>O&amp;M</v>
          </cell>
          <cell r="B3156" t="str">
            <v>Lembo, Philip J</v>
          </cell>
          <cell r="C3156">
            <v>23605</v>
          </cell>
          <cell r="D3156" t="str">
            <v>23605</v>
          </cell>
          <cell r="E3156" t="str">
            <v>4A - Investor Relations</v>
          </cell>
          <cell r="F3156" t="str">
            <v>CFO</v>
          </cell>
          <cell r="G3156" t="str">
            <v>Investor Relations</v>
          </cell>
          <cell r="H3156" t="str">
            <v>120</v>
          </cell>
          <cell r="I3156" t="str">
            <v>MT</v>
          </cell>
          <cell r="J3156">
            <v>870.29</v>
          </cell>
          <cell r="M3156">
            <v>4.96</v>
          </cell>
        </row>
        <row r="3157">
          <cell r="A3157" t="str">
            <v>O&amp;M</v>
          </cell>
          <cell r="B3157" t="str">
            <v>Lembo, Philip J</v>
          </cell>
          <cell r="C3157">
            <v>23605</v>
          </cell>
          <cell r="D3157" t="str">
            <v>23605</v>
          </cell>
          <cell r="E3157" t="str">
            <v>4A - Investor Relations</v>
          </cell>
          <cell r="F3157" t="str">
            <v>CFO</v>
          </cell>
          <cell r="G3157" t="str">
            <v>Investor Relations</v>
          </cell>
          <cell r="H3157" t="str">
            <v>120</v>
          </cell>
          <cell r="I3157" t="str">
            <v>OT</v>
          </cell>
          <cell r="J3157">
            <v>71530.080000000002</v>
          </cell>
          <cell r="K3157">
            <v>-409.16</v>
          </cell>
          <cell r="L3157">
            <v>46049.43</v>
          </cell>
        </row>
        <row r="3158">
          <cell r="A3158" t="str">
            <v>O&amp;M</v>
          </cell>
          <cell r="B3158" t="str">
            <v>Reade, Barbara A</v>
          </cell>
          <cell r="C3158">
            <v>23610</v>
          </cell>
          <cell r="D3158" t="str">
            <v>23610</v>
          </cell>
          <cell r="E3158" t="str">
            <v>D5 - Internal Audit</v>
          </cell>
          <cell r="F3158" t="str">
            <v>CFO</v>
          </cell>
          <cell r="G3158" t="str">
            <v>Internal Audit</v>
          </cell>
          <cell r="H3158" t="str">
            <v>120</v>
          </cell>
          <cell r="I3158" t="str">
            <v>BT</v>
          </cell>
          <cell r="J3158">
            <v>194219.62</v>
          </cell>
          <cell r="K3158">
            <v>85313.74</v>
          </cell>
          <cell r="L3158">
            <v>5643.7</v>
          </cell>
        </row>
        <row r="3159">
          <cell r="A3159" t="str">
            <v>O&amp;M</v>
          </cell>
          <cell r="B3159" t="str">
            <v>Reade, Barbara A</v>
          </cell>
          <cell r="C3159">
            <v>23610</v>
          </cell>
          <cell r="D3159" t="str">
            <v>23610</v>
          </cell>
          <cell r="E3159" t="str">
            <v>D5 - Internal Audit</v>
          </cell>
          <cell r="F3159" t="str">
            <v>CFO</v>
          </cell>
          <cell r="G3159" t="str">
            <v>Internal Audit</v>
          </cell>
          <cell r="H3159" t="str">
            <v>120</v>
          </cell>
          <cell r="I3159" t="str">
            <v>IT</v>
          </cell>
          <cell r="J3159">
            <v>358488.65</v>
          </cell>
          <cell r="K3159">
            <v>22432.36</v>
          </cell>
          <cell r="L3159">
            <v>2154.16</v>
          </cell>
          <cell r="M3159">
            <v>14.88</v>
          </cell>
        </row>
        <row r="3160">
          <cell r="A3160" t="str">
            <v>O&amp;M</v>
          </cell>
          <cell r="B3160" t="str">
            <v>Reade, Barbara A</v>
          </cell>
          <cell r="C3160">
            <v>23610</v>
          </cell>
          <cell r="D3160" t="str">
            <v>23610</v>
          </cell>
          <cell r="E3160" t="str">
            <v>D5 - Internal Audit</v>
          </cell>
          <cell r="F3160" t="str">
            <v>CFO</v>
          </cell>
          <cell r="G3160" t="str">
            <v>Internal Audit</v>
          </cell>
          <cell r="H3160" t="str">
            <v>120</v>
          </cell>
          <cell r="I3160" t="str">
            <v>LT</v>
          </cell>
          <cell r="J3160">
            <v>560573.71</v>
          </cell>
          <cell r="K3160">
            <v>244651.16</v>
          </cell>
          <cell r="L3160">
            <v>18104.66</v>
          </cell>
        </row>
        <row r="3161">
          <cell r="A3161" t="str">
            <v>O&amp;M</v>
          </cell>
          <cell r="B3161" t="str">
            <v>Reade, Barbara A</v>
          </cell>
          <cell r="C3161">
            <v>23610</v>
          </cell>
          <cell r="D3161" t="str">
            <v>23610</v>
          </cell>
          <cell r="E3161" t="str">
            <v>D5 - Internal Audit</v>
          </cell>
          <cell r="F3161" t="str">
            <v>CFO</v>
          </cell>
          <cell r="G3161" t="str">
            <v>Internal Audit</v>
          </cell>
          <cell r="H3161" t="str">
            <v>120</v>
          </cell>
          <cell r="I3161" t="str">
            <v>MT</v>
          </cell>
          <cell r="J3161">
            <v>412.17</v>
          </cell>
          <cell r="L3161">
            <v>10.7</v>
          </cell>
          <cell r="M3161">
            <v>4400.68</v>
          </cell>
        </row>
        <row r="3162">
          <cell r="A3162" t="str">
            <v>O&amp;M</v>
          </cell>
          <cell r="B3162" t="str">
            <v>Reade, Barbara A</v>
          </cell>
          <cell r="C3162">
            <v>23610</v>
          </cell>
          <cell r="D3162" t="str">
            <v>23610</v>
          </cell>
          <cell r="E3162" t="str">
            <v>D5 - Internal Audit</v>
          </cell>
          <cell r="F3162" t="str">
            <v>CFO</v>
          </cell>
          <cell r="G3162" t="str">
            <v>Internal Audit</v>
          </cell>
          <cell r="H3162" t="str">
            <v>120</v>
          </cell>
          <cell r="I3162" t="str">
            <v>OT</v>
          </cell>
          <cell r="J3162">
            <v>-1564.97</v>
          </cell>
          <cell r="K3162">
            <v>18202.939999999999</v>
          </cell>
          <cell r="L3162">
            <v>27109.279999999999</v>
          </cell>
        </row>
        <row r="3163">
          <cell r="A3163" t="str">
            <v>O&amp;M</v>
          </cell>
          <cell r="B3163" t="str">
            <v>Reade, Barbara A</v>
          </cell>
          <cell r="C3163">
            <v>23610</v>
          </cell>
          <cell r="D3163" t="str">
            <v>23610</v>
          </cell>
          <cell r="E3163" t="str">
            <v>D5 - Internal Audit</v>
          </cell>
          <cell r="F3163" t="str">
            <v>CFO</v>
          </cell>
          <cell r="G3163" t="str">
            <v>Internal Audit</v>
          </cell>
          <cell r="H3163" t="str">
            <v>120</v>
          </cell>
          <cell r="I3163" t="str">
            <v>TT</v>
          </cell>
          <cell r="J3163">
            <v>5655</v>
          </cell>
          <cell r="K3163">
            <v>2086.06</v>
          </cell>
          <cell r="M3163">
            <v>3984.36</v>
          </cell>
        </row>
        <row r="3164">
          <cell r="A3164" t="str">
            <v>O&amp;M</v>
          </cell>
          <cell r="C3164">
            <v>23615</v>
          </cell>
          <cell r="D3164" t="str">
            <v>23615</v>
          </cell>
          <cell r="E3164" t="str">
            <v>PJ - PROJECT 98</v>
          </cell>
          <cell r="H3164" t="str">
            <v>120</v>
          </cell>
          <cell r="I3164" t="str">
            <v>IT</v>
          </cell>
          <cell r="J3164">
            <v>51540.03</v>
          </cell>
          <cell r="K3164">
            <v>-23303.279999999999</v>
          </cell>
          <cell r="M3164">
            <v>3925.56</v>
          </cell>
        </row>
        <row r="3165">
          <cell r="A3165" t="str">
            <v>O&amp;M</v>
          </cell>
          <cell r="C3165">
            <v>23615</v>
          </cell>
          <cell r="D3165" t="str">
            <v>23615</v>
          </cell>
          <cell r="E3165" t="str">
            <v>PJ - PROJECT 98</v>
          </cell>
          <cell r="H3165" t="str">
            <v>120</v>
          </cell>
          <cell r="I3165" t="str">
            <v>OT</v>
          </cell>
          <cell r="J3165">
            <v>0</v>
          </cell>
        </row>
        <row r="3166">
          <cell r="A3166" t="str">
            <v>O&amp;M</v>
          </cell>
          <cell r="B3166" t="str">
            <v>AY</v>
          </cell>
          <cell r="C3166">
            <v>23700</v>
          </cell>
          <cell r="D3166" t="str">
            <v>23700</v>
          </cell>
          <cell r="E3166" t="str">
            <v>AY - CS/HQ DIRECT CHARGES</v>
          </cell>
          <cell r="F3166" t="str">
            <v>AY</v>
          </cell>
          <cell r="G3166" t="str">
            <v>AY</v>
          </cell>
          <cell r="H3166" t="str">
            <v>120</v>
          </cell>
          <cell r="I3166" t="str">
            <v>BT</v>
          </cell>
          <cell r="J3166">
            <v>-22995.99</v>
          </cell>
          <cell r="K3166">
            <v>992.96</v>
          </cell>
          <cell r="L3166">
            <v>1438.32</v>
          </cell>
        </row>
        <row r="3167">
          <cell r="A3167" t="str">
            <v>CAP</v>
          </cell>
          <cell r="B3167" t="str">
            <v>AY</v>
          </cell>
          <cell r="C3167">
            <v>23700</v>
          </cell>
          <cell r="D3167" t="str">
            <v>23700</v>
          </cell>
          <cell r="E3167" t="str">
            <v>AY - CS/HQ DIRECT CHARGES</v>
          </cell>
          <cell r="F3167" t="str">
            <v>AY</v>
          </cell>
          <cell r="G3167" t="str">
            <v>AY</v>
          </cell>
          <cell r="H3167" t="str">
            <v>120</v>
          </cell>
          <cell r="I3167" t="str">
            <v>CB</v>
          </cell>
          <cell r="J3167">
            <v>37.21</v>
          </cell>
          <cell r="L3167">
            <v>29.51</v>
          </cell>
          <cell r="M3167">
            <v>52.88</v>
          </cell>
        </row>
        <row r="3168">
          <cell r="A3168" t="str">
            <v>CAP</v>
          </cell>
          <cell r="B3168" t="str">
            <v>AY</v>
          </cell>
          <cell r="C3168">
            <v>23700</v>
          </cell>
          <cell r="D3168" t="str">
            <v>23700</v>
          </cell>
          <cell r="E3168" t="str">
            <v>AY - CS/HQ DIRECT CHARGES</v>
          </cell>
          <cell r="F3168" t="str">
            <v>AY</v>
          </cell>
          <cell r="G3168" t="str">
            <v>AY</v>
          </cell>
          <cell r="H3168" t="str">
            <v>120</v>
          </cell>
          <cell r="I3168" t="str">
            <v>CI</v>
          </cell>
          <cell r="J3168">
            <v>130970.95</v>
          </cell>
          <cell r="K3168">
            <v>132725.47</v>
          </cell>
          <cell r="L3168">
            <v>534412.47</v>
          </cell>
        </row>
        <row r="3169">
          <cell r="A3169" t="str">
            <v>CAP</v>
          </cell>
          <cell r="B3169" t="str">
            <v>AY</v>
          </cell>
          <cell r="C3169">
            <v>23700</v>
          </cell>
          <cell r="D3169" t="str">
            <v>23700</v>
          </cell>
          <cell r="E3169" t="str">
            <v>AY - CS/HQ DIRECT CHARGES</v>
          </cell>
          <cell r="F3169" t="str">
            <v>AY</v>
          </cell>
          <cell r="G3169" t="str">
            <v>AY</v>
          </cell>
          <cell r="H3169" t="str">
            <v>120</v>
          </cell>
          <cell r="I3169" t="str">
            <v>CL</v>
          </cell>
          <cell r="J3169">
            <v>84.57</v>
          </cell>
          <cell r="L3169">
            <v>-114.6</v>
          </cell>
        </row>
        <row r="3170">
          <cell r="A3170" t="str">
            <v>CAP</v>
          </cell>
          <cell r="B3170" t="str">
            <v>AY</v>
          </cell>
          <cell r="C3170">
            <v>23700</v>
          </cell>
          <cell r="D3170" t="str">
            <v>23700</v>
          </cell>
          <cell r="E3170" t="str">
            <v>AY - CS/HQ DIRECT CHARGES</v>
          </cell>
          <cell r="F3170" t="str">
            <v>AY</v>
          </cell>
          <cell r="G3170" t="str">
            <v>AY</v>
          </cell>
          <cell r="H3170" t="str">
            <v>120</v>
          </cell>
          <cell r="I3170" t="str">
            <v>CO</v>
          </cell>
          <cell r="J3170">
            <v>-348560.17</v>
          </cell>
          <cell r="K3170">
            <v>0</v>
          </cell>
          <cell r="L3170">
            <v>-22233121.190000001</v>
          </cell>
        </row>
        <row r="3171">
          <cell r="A3171" t="str">
            <v>CAP</v>
          </cell>
          <cell r="B3171" t="str">
            <v>AY</v>
          </cell>
          <cell r="C3171">
            <v>23700</v>
          </cell>
          <cell r="D3171" t="str">
            <v>23700</v>
          </cell>
          <cell r="E3171" t="str">
            <v>AY - CS/HQ DIRECT CHARGES</v>
          </cell>
          <cell r="F3171" t="str">
            <v>AY</v>
          </cell>
          <cell r="G3171" t="str">
            <v>AY</v>
          </cell>
          <cell r="H3171" t="str">
            <v>120</v>
          </cell>
          <cell r="I3171" t="str">
            <v>CT</v>
          </cell>
          <cell r="J3171">
            <v>-721.6</v>
          </cell>
          <cell r="K3171">
            <v>822</v>
          </cell>
          <cell r="L3171">
            <v>593.76</v>
          </cell>
        </row>
        <row r="3172">
          <cell r="A3172" t="str">
            <v>O&amp;M</v>
          </cell>
          <cell r="B3172" t="str">
            <v>AY</v>
          </cell>
          <cell r="C3172">
            <v>23700</v>
          </cell>
          <cell r="D3172" t="str">
            <v>23700</v>
          </cell>
          <cell r="E3172" t="str">
            <v>AY - CS/HQ DIRECT CHARGES</v>
          </cell>
          <cell r="F3172" t="str">
            <v>AY</v>
          </cell>
          <cell r="G3172" t="str">
            <v>AY</v>
          </cell>
          <cell r="H3172" t="str">
            <v>120</v>
          </cell>
          <cell r="I3172" t="str">
            <v>IT</v>
          </cell>
          <cell r="J3172">
            <v>-1648985.44</v>
          </cell>
          <cell r="K3172">
            <v>-1071325.54</v>
          </cell>
          <cell r="L3172">
            <v>-161983.39000000001</v>
          </cell>
          <cell r="M3172">
            <v>603.66999999999996</v>
          </cell>
        </row>
        <row r="3173">
          <cell r="A3173" t="str">
            <v>O&amp;M</v>
          </cell>
          <cell r="B3173" t="str">
            <v>AY</v>
          </cell>
          <cell r="C3173">
            <v>23700</v>
          </cell>
          <cell r="D3173" t="str">
            <v>23700</v>
          </cell>
          <cell r="E3173" t="str">
            <v>AY - CS/HQ DIRECT CHARGES</v>
          </cell>
          <cell r="F3173" t="str">
            <v>AY</v>
          </cell>
          <cell r="G3173" t="str">
            <v>AY</v>
          </cell>
          <cell r="H3173" t="str">
            <v>120</v>
          </cell>
          <cell r="I3173" t="str">
            <v>LT</v>
          </cell>
          <cell r="J3173">
            <v>2382846.75</v>
          </cell>
          <cell r="K3173">
            <v>-7843204.4800000004</v>
          </cell>
          <cell r="L3173">
            <v>1413742.64</v>
          </cell>
        </row>
        <row r="3174">
          <cell r="A3174" t="str">
            <v>O&amp;M</v>
          </cell>
          <cell r="B3174" t="str">
            <v>AY</v>
          </cell>
          <cell r="C3174">
            <v>23700</v>
          </cell>
          <cell r="D3174" t="str">
            <v>23700</v>
          </cell>
          <cell r="E3174" t="str">
            <v>AY - CS/HQ DIRECT CHARGES</v>
          </cell>
          <cell r="F3174" t="str">
            <v>AY</v>
          </cell>
          <cell r="G3174" t="str">
            <v>AY</v>
          </cell>
          <cell r="H3174" t="str">
            <v>120</v>
          </cell>
          <cell r="I3174" t="str">
            <v>MT</v>
          </cell>
          <cell r="K3174">
            <v>8060.11</v>
          </cell>
          <cell r="L3174">
            <v>21.39</v>
          </cell>
        </row>
        <row r="3175">
          <cell r="A3175" t="str">
            <v>O&amp;M</v>
          </cell>
          <cell r="B3175" t="str">
            <v>AY</v>
          </cell>
          <cell r="C3175">
            <v>23700</v>
          </cell>
          <cell r="D3175" t="str">
            <v>23700</v>
          </cell>
          <cell r="E3175" t="str">
            <v>AY - CS/HQ DIRECT CHARGES</v>
          </cell>
          <cell r="F3175" t="str">
            <v>AY</v>
          </cell>
          <cell r="G3175" t="str">
            <v>AY</v>
          </cell>
          <cell r="H3175" t="str">
            <v>120</v>
          </cell>
          <cell r="I3175" t="str">
            <v>OT</v>
          </cell>
          <cell r="J3175">
            <v>-4549724.13</v>
          </cell>
          <cell r="K3175">
            <v>-6314064.2400000002</v>
          </cell>
          <cell r="L3175">
            <v>-3685823.55</v>
          </cell>
        </row>
        <row r="3176">
          <cell r="A3176" t="str">
            <v>O&amp;M</v>
          </cell>
          <cell r="B3176" t="str">
            <v>AY</v>
          </cell>
          <cell r="C3176">
            <v>23700</v>
          </cell>
          <cell r="D3176" t="str">
            <v>23700</v>
          </cell>
          <cell r="E3176" t="str">
            <v>AY - CS/HQ DIRECT CHARGES</v>
          </cell>
          <cell r="F3176" t="str">
            <v>AY</v>
          </cell>
          <cell r="G3176" t="str">
            <v>AY</v>
          </cell>
          <cell r="H3176" t="str">
            <v>120</v>
          </cell>
          <cell r="I3176" t="str">
            <v>TT</v>
          </cell>
          <cell r="J3176">
            <v>5871.55</v>
          </cell>
          <cell r="K3176">
            <v>0</v>
          </cell>
        </row>
        <row r="3177">
          <cell r="A3177" t="str">
            <v>O&amp;M</v>
          </cell>
          <cell r="B3177" t="str">
            <v>CC</v>
          </cell>
          <cell r="C3177">
            <v>23710</v>
          </cell>
          <cell r="D3177" t="str">
            <v>23710</v>
          </cell>
          <cell r="E3177" t="str">
            <v>CC - CORPORATE COST TRANSFERS</v>
          </cell>
          <cell r="F3177" t="str">
            <v>CC</v>
          </cell>
          <cell r="G3177" t="str">
            <v>CC</v>
          </cell>
          <cell r="H3177" t="str">
            <v>120</v>
          </cell>
          <cell r="I3177" t="str">
            <v>BT</v>
          </cell>
        </row>
        <row r="3178">
          <cell r="A3178" t="str">
            <v>O&amp;M</v>
          </cell>
          <cell r="B3178" t="str">
            <v>CC</v>
          </cell>
          <cell r="C3178">
            <v>23710</v>
          </cell>
          <cell r="D3178" t="str">
            <v>23710</v>
          </cell>
          <cell r="E3178" t="str">
            <v>CC - CORPORATE COST TRANSFERS</v>
          </cell>
          <cell r="F3178" t="str">
            <v>CC</v>
          </cell>
          <cell r="G3178" t="str">
            <v>CC</v>
          </cell>
          <cell r="H3178" t="str">
            <v>120</v>
          </cell>
          <cell r="I3178" t="str">
            <v>IT</v>
          </cell>
          <cell r="J3178">
            <v>339072.86</v>
          </cell>
          <cell r="K3178">
            <v>-42.97</v>
          </cell>
        </row>
        <row r="3179">
          <cell r="A3179" t="str">
            <v>O&amp;M</v>
          </cell>
          <cell r="B3179" t="str">
            <v>CC</v>
          </cell>
          <cell r="C3179">
            <v>23710</v>
          </cell>
          <cell r="D3179" t="str">
            <v>23710</v>
          </cell>
          <cell r="E3179" t="str">
            <v>CC - CORPORATE COST TRANSFERS</v>
          </cell>
          <cell r="F3179" t="str">
            <v>CC</v>
          </cell>
          <cell r="G3179" t="str">
            <v>CC</v>
          </cell>
          <cell r="H3179" t="str">
            <v>120</v>
          </cell>
          <cell r="I3179" t="str">
            <v>OT</v>
          </cell>
          <cell r="J3179">
            <v>-289.29000000000002</v>
          </cell>
        </row>
        <row r="3180">
          <cell r="A3180" t="str">
            <v>O&amp;M</v>
          </cell>
          <cell r="C3180">
            <v>23731</v>
          </cell>
          <cell r="D3180" t="str">
            <v>23731</v>
          </cell>
          <cell r="E3180" t="str">
            <v>EA - EXTERNAL SERVICE AGREEMENTS</v>
          </cell>
          <cell r="H3180" t="str">
            <v>120</v>
          </cell>
          <cell r="I3180" t="str">
            <v>IT</v>
          </cell>
          <cell r="J3180">
            <v>57402.85</v>
          </cell>
        </row>
        <row r="3181">
          <cell r="A3181" t="str">
            <v>O&amp;M</v>
          </cell>
          <cell r="C3181">
            <v>23731</v>
          </cell>
          <cell r="D3181" t="str">
            <v>23731</v>
          </cell>
          <cell r="E3181" t="str">
            <v>EA - EXTERNAL SERVICE AGREEMENTS</v>
          </cell>
          <cell r="H3181" t="str">
            <v>120</v>
          </cell>
          <cell r="I3181" t="str">
            <v>OT</v>
          </cell>
          <cell r="J3181">
            <v>-80520.070000000007</v>
          </cell>
          <cell r="M3181">
            <v>116476.88</v>
          </cell>
        </row>
        <row r="3182">
          <cell r="A3182" t="str">
            <v>O&amp;M</v>
          </cell>
          <cell r="C3182">
            <v>23733</v>
          </cell>
          <cell r="D3182" t="str">
            <v>23733</v>
          </cell>
          <cell r="E3182" t="str">
            <v>CORPORATE REGULATORY FILING</v>
          </cell>
          <cell r="H3182" t="str">
            <v>120</v>
          </cell>
          <cell r="I3182" t="str">
            <v>IT</v>
          </cell>
          <cell r="K3182">
            <v>1565003.73</v>
          </cell>
        </row>
        <row r="3183">
          <cell r="A3183" t="str">
            <v>O&amp;M</v>
          </cell>
          <cell r="C3183">
            <v>23733</v>
          </cell>
          <cell r="D3183" t="str">
            <v>23733</v>
          </cell>
          <cell r="E3183" t="str">
            <v>CORPORATE REGULATORY FILING</v>
          </cell>
          <cell r="H3183" t="str">
            <v>120</v>
          </cell>
          <cell r="I3183" t="str">
            <v>MT</v>
          </cell>
          <cell r="K3183">
            <v>170483.57</v>
          </cell>
          <cell r="M3183">
            <v>4.96</v>
          </cell>
        </row>
        <row r="3184">
          <cell r="A3184" t="str">
            <v>O&amp;M</v>
          </cell>
          <cell r="C3184">
            <v>23733</v>
          </cell>
          <cell r="D3184" t="str">
            <v>23733</v>
          </cell>
          <cell r="E3184" t="str">
            <v>CORPORATE REGULATORY FILING</v>
          </cell>
          <cell r="H3184" t="str">
            <v>120</v>
          </cell>
          <cell r="I3184" t="str">
            <v>OT</v>
          </cell>
          <cell r="K3184">
            <v>3990.84</v>
          </cell>
          <cell r="M3184">
            <v>6223895.75</v>
          </cell>
        </row>
        <row r="3185">
          <cell r="A3185" t="str">
            <v>O&amp;M</v>
          </cell>
          <cell r="C3185">
            <v>23733</v>
          </cell>
          <cell r="D3185" t="str">
            <v>23733</v>
          </cell>
          <cell r="E3185" t="str">
            <v>CORPORATE REGULATORY FILING</v>
          </cell>
          <cell r="H3185" t="str">
            <v>120</v>
          </cell>
          <cell r="I3185" t="str">
            <v>TT</v>
          </cell>
          <cell r="K3185">
            <v>1446231.96</v>
          </cell>
          <cell r="M3185">
            <v>86699.02</v>
          </cell>
        </row>
        <row r="3186">
          <cell r="A3186" t="str">
            <v>CAP</v>
          </cell>
          <cell r="C3186">
            <v>23740</v>
          </cell>
          <cell r="D3186" t="str">
            <v>23740</v>
          </cell>
          <cell r="E3186" t="str">
            <v>PL - PLANT ADJUSTMENT</v>
          </cell>
          <cell r="H3186" t="str">
            <v>120</v>
          </cell>
          <cell r="I3186" t="str">
            <v>CO</v>
          </cell>
          <cell r="J3186">
            <v>-40944.49</v>
          </cell>
          <cell r="K3186">
            <v>-1433021.4399999999</v>
          </cell>
          <cell r="L3186">
            <v>-946777</v>
          </cell>
        </row>
        <row r="3187">
          <cell r="A3187" t="str">
            <v>O&amp;M</v>
          </cell>
          <cell r="B3187" t="str">
            <v>BE</v>
          </cell>
          <cell r="C3187">
            <v>23760</v>
          </cell>
          <cell r="D3187" t="str">
            <v>23760</v>
          </cell>
          <cell r="E3187" t="str">
            <v>BE - BENEFITS</v>
          </cell>
          <cell r="F3187" t="str">
            <v>BE</v>
          </cell>
          <cell r="G3187" t="str">
            <v>BE</v>
          </cell>
          <cell r="H3187" t="str">
            <v>120</v>
          </cell>
          <cell r="I3187" t="str">
            <v>BT</v>
          </cell>
          <cell r="J3187">
            <v>7163775.5899999999</v>
          </cell>
          <cell r="K3187">
            <v>305032.27</v>
          </cell>
          <cell r="L3187">
            <v>133.88999999999999</v>
          </cell>
        </row>
        <row r="3188">
          <cell r="A3188" t="str">
            <v>CAP</v>
          </cell>
          <cell r="B3188" t="str">
            <v>BE</v>
          </cell>
          <cell r="C3188">
            <v>23760</v>
          </cell>
          <cell r="D3188" t="str">
            <v>23760</v>
          </cell>
          <cell r="E3188" t="str">
            <v>BE - BENEFITS</v>
          </cell>
          <cell r="F3188" t="str">
            <v>BE</v>
          </cell>
          <cell r="G3188" t="str">
            <v>BE</v>
          </cell>
          <cell r="H3188" t="str">
            <v>120</v>
          </cell>
          <cell r="I3188" t="str">
            <v>CI</v>
          </cell>
          <cell r="L3188">
            <v>0</v>
          </cell>
        </row>
        <row r="3189">
          <cell r="A3189" t="str">
            <v>O&amp;M</v>
          </cell>
          <cell r="B3189" t="str">
            <v>BE</v>
          </cell>
          <cell r="C3189">
            <v>23760</v>
          </cell>
          <cell r="D3189" t="str">
            <v>23760</v>
          </cell>
          <cell r="E3189" t="str">
            <v>BE - BENEFITS</v>
          </cell>
          <cell r="F3189" t="str">
            <v>BE</v>
          </cell>
          <cell r="G3189" t="str">
            <v>BE</v>
          </cell>
          <cell r="H3189" t="str">
            <v>120</v>
          </cell>
          <cell r="I3189" t="str">
            <v>IT</v>
          </cell>
          <cell r="J3189">
            <v>4070831.99</v>
          </cell>
          <cell r="K3189">
            <v>1175640.02</v>
          </cell>
          <cell r="L3189">
            <v>181522.58</v>
          </cell>
          <cell r="M3189">
            <v>72048.3</v>
          </cell>
        </row>
        <row r="3190">
          <cell r="A3190" t="str">
            <v>O&amp;M</v>
          </cell>
          <cell r="B3190" t="str">
            <v>BE</v>
          </cell>
          <cell r="C3190">
            <v>23760</v>
          </cell>
          <cell r="D3190" t="str">
            <v>23760</v>
          </cell>
          <cell r="E3190" t="str">
            <v>BE - BENEFITS</v>
          </cell>
          <cell r="F3190" t="str">
            <v>BE</v>
          </cell>
          <cell r="G3190" t="str">
            <v>BE</v>
          </cell>
          <cell r="H3190" t="str">
            <v>120</v>
          </cell>
          <cell r="I3190" t="str">
            <v>LT</v>
          </cell>
          <cell r="J3190">
            <v>75333.77</v>
          </cell>
          <cell r="K3190">
            <v>21382.73</v>
          </cell>
          <cell r="L3190">
            <v>407.49</v>
          </cell>
        </row>
        <row r="3191">
          <cell r="A3191" t="str">
            <v>O&amp;M</v>
          </cell>
          <cell r="B3191" t="str">
            <v>BE</v>
          </cell>
          <cell r="C3191">
            <v>23760</v>
          </cell>
          <cell r="D3191" t="str">
            <v>23760</v>
          </cell>
          <cell r="E3191" t="str">
            <v>BE - BENEFITS</v>
          </cell>
          <cell r="F3191" t="str">
            <v>BE</v>
          </cell>
          <cell r="G3191" t="str">
            <v>BE</v>
          </cell>
          <cell r="H3191" t="str">
            <v>120</v>
          </cell>
          <cell r="I3191" t="str">
            <v>OT</v>
          </cell>
          <cell r="J3191">
            <v>11731602.52</v>
          </cell>
          <cell r="K3191">
            <v>5772129.6799999997</v>
          </cell>
          <cell r="L3191">
            <v>63656.34</v>
          </cell>
        </row>
        <row r="3192">
          <cell r="A3192" t="str">
            <v>O&amp;M</v>
          </cell>
          <cell r="B3192" t="str">
            <v>BE</v>
          </cell>
          <cell r="C3192">
            <v>23760</v>
          </cell>
          <cell r="D3192" t="str">
            <v>23760</v>
          </cell>
          <cell r="E3192" t="str">
            <v>BE - BENEFITS</v>
          </cell>
          <cell r="F3192" t="str">
            <v>BE</v>
          </cell>
          <cell r="G3192" t="str">
            <v>BE</v>
          </cell>
          <cell r="H3192" t="str">
            <v>120</v>
          </cell>
          <cell r="I3192" t="str">
            <v>TT</v>
          </cell>
          <cell r="M3192">
            <v>2115.4899999999998</v>
          </cell>
        </row>
        <row r="3193">
          <cell r="A3193" t="str">
            <v>O&amp;M</v>
          </cell>
          <cell r="B3193" t="str">
            <v>BT</v>
          </cell>
          <cell r="C3193">
            <v>23765</v>
          </cell>
          <cell r="D3193" t="str">
            <v>23765</v>
          </cell>
          <cell r="E3193" t="str">
            <v>BT - BENEFITS TRANSFER CREDIT</v>
          </cell>
          <cell r="F3193" t="str">
            <v>BT</v>
          </cell>
          <cell r="G3193" t="str">
            <v>BT</v>
          </cell>
          <cell r="H3193" t="str">
            <v>120</v>
          </cell>
          <cell r="I3193" t="str">
            <v>BT</v>
          </cell>
          <cell r="J3193">
            <v>-45421004.07</v>
          </cell>
          <cell r="K3193">
            <v>-16045084.369999999</v>
          </cell>
          <cell r="L3193">
            <v>-4904436.72</v>
          </cell>
        </row>
        <row r="3194">
          <cell r="A3194" t="str">
            <v>O&amp;M</v>
          </cell>
          <cell r="B3194" t="str">
            <v>BT</v>
          </cell>
          <cell r="C3194">
            <v>23765</v>
          </cell>
          <cell r="D3194" t="str">
            <v>23765</v>
          </cell>
          <cell r="E3194" t="str">
            <v>BT - BENEFITS TRANSFER CREDIT</v>
          </cell>
          <cell r="F3194" t="str">
            <v>BT</v>
          </cell>
          <cell r="G3194" t="str">
            <v>BT</v>
          </cell>
          <cell r="H3194" t="str">
            <v>120</v>
          </cell>
          <cell r="I3194" t="str">
            <v>OT</v>
          </cell>
          <cell r="K3194">
            <v>-112348</v>
          </cell>
          <cell r="L3194">
            <v>-48605</v>
          </cell>
        </row>
        <row r="3195">
          <cell r="A3195" t="str">
            <v>O&amp;M</v>
          </cell>
          <cell r="C3195">
            <v>23770</v>
          </cell>
          <cell r="D3195" t="str">
            <v>23770</v>
          </cell>
          <cell r="E3195" t="str">
            <v>PN - PENSIONS</v>
          </cell>
          <cell r="H3195" t="str">
            <v>120</v>
          </cell>
          <cell r="I3195" t="str">
            <v>OT</v>
          </cell>
          <cell r="J3195">
            <v>0</v>
          </cell>
        </row>
        <row r="3196">
          <cell r="A3196" t="str">
            <v>O&amp;M</v>
          </cell>
          <cell r="B3196" t="str">
            <v>Ibrahim,Samy H</v>
          </cell>
          <cell r="C3196">
            <v>23900</v>
          </cell>
          <cell r="D3196" t="str">
            <v>23900</v>
          </cell>
          <cell r="E3196" t="str">
            <v>3H - TELECOMMUNICATION</v>
          </cell>
          <cell r="F3196" t="str">
            <v>Unreg</v>
          </cell>
          <cell r="G3196" t="str">
            <v>TELECOMMUNICATION</v>
          </cell>
          <cell r="H3196" t="str">
            <v>120</v>
          </cell>
          <cell r="I3196" t="str">
            <v>BT</v>
          </cell>
          <cell r="J3196">
            <v>134135.21</v>
          </cell>
          <cell r="K3196">
            <v>134120.99</v>
          </cell>
          <cell r="L3196">
            <v>26059.46</v>
          </cell>
          <cell r="M3196">
            <v>1004631.36</v>
          </cell>
        </row>
        <row r="3197">
          <cell r="A3197" t="str">
            <v>CAP</v>
          </cell>
          <cell r="B3197" t="str">
            <v>Ibrahim,Samy H</v>
          </cell>
          <cell r="C3197">
            <v>23900</v>
          </cell>
          <cell r="D3197" t="str">
            <v>23900</v>
          </cell>
          <cell r="E3197" t="str">
            <v>3H - TELECOMMUNICATION</v>
          </cell>
          <cell r="F3197" t="str">
            <v>Unreg</v>
          </cell>
          <cell r="G3197" t="str">
            <v>TELECOMMUNICATION</v>
          </cell>
          <cell r="H3197" t="str">
            <v>120</v>
          </cell>
          <cell r="I3197" t="str">
            <v>CB</v>
          </cell>
          <cell r="J3197">
            <v>4295.34</v>
          </cell>
          <cell r="K3197">
            <v>9625.83</v>
          </cell>
          <cell r="L3197">
            <v>-12670.45</v>
          </cell>
        </row>
        <row r="3198">
          <cell r="A3198" t="str">
            <v>CAP</v>
          </cell>
          <cell r="B3198" t="str">
            <v>Ibrahim,Samy H</v>
          </cell>
          <cell r="C3198">
            <v>23900</v>
          </cell>
          <cell r="D3198" t="str">
            <v>23900</v>
          </cell>
          <cell r="E3198" t="str">
            <v>3H - TELECOMMUNICATION</v>
          </cell>
          <cell r="F3198" t="str">
            <v>Unreg</v>
          </cell>
          <cell r="G3198" t="str">
            <v>TELECOMMUNICATION</v>
          </cell>
          <cell r="H3198" t="str">
            <v>120</v>
          </cell>
          <cell r="I3198" t="str">
            <v>CI</v>
          </cell>
          <cell r="J3198">
            <v>63868.03</v>
          </cell>
          <cell r="K3198">
            <v>46244.92</v>
          </cell>
          <cell r="L3198">
            <v>-11662.53</v>
          </cell>
        </row>
        <row r="3199">
          <cell r="A3199" t="str">
            <v>CAP</v>
          </cell>
          <cell r="B3199" t="str">
            <v>Ibrahim,Samy H</v>
          </cell>
          <cell r="C3199">
            <v>23900</v>
          </cell>
          <cell r="D3199" t="str">
            <v>23900</v>
          </cell>
          <cell r="E3199" t="str">
            <v>3H - TELECOMMUNICATION</v>
          </cell>
          <cell r="F3199" t="str">
            <v>Unreg</v>
          </cell>
          <cell r="G3199" t="str">
            <v>TELECOMMUNICATION</v>
          </cell>
          <cell r="H3199" t="str">
            <v>120</v>
          </cell>
          <cell r="I3199" t="str">
            <v>CL</v>
          </cell>
          <cell r="J3199">
            <v>9752.86</v>
          </cell>
          <cell r="K3199">
            <v>21878.53</v>
          </cell>
          <cell r="L3199">
            <v>-28645.34</v>
          </cell>
        </row>
        <row r="3200">
          <cell r="A3200" t="str">
            <v>CAP</v>
          </cell>
          <cell r="B3200" t="str">
            <v>Ibrahim,Samy H</v>
          </cell>
          <cell r="C3200">
            <v>23900</v>
          </cell>
          <cell r="D3200" t="str">
            <v>23900</v>
          </cell>
          <cell r="E3200" t="str">
            <v>3H - TELECOMMUNICATION</v>
          </cell>
          <cell r="F3200" t="str">
            <v>Unreg</v>
          </cell>
          <cell r="G3200" t="str">
            <v>TELECOMMUNICATION</v>
          </cell>
          <cell r="H3200" t="str">
            <v>120</v>
          </cell>
          <cell r="I3200" t="str">
            <v>CM</v>
          </cell>
          <cell r="J3200">
            <v>192.55</v>
          </cell>
          <cell r="L3200">
            <v>2796.04</v>
          </cell>
          <cell r="M3200">
            <v>68.55</v>
          </cell>
        </row>
        <row r="3201">
          <cell r="A3201" t="str">
            <v>CAP</v>
          </cell>
          <cell r="B3201" t="str">
            <v>Ibrahim,Samy H</v>
          </cell>
          <cell r="C3201">
            <v>23900</v>
          </cell>
          <cell r="D3201" t="str">
            <v>23900</v>
          </cell>
          <cell r="E3201" t="str">
            <v>3H - TELECOMMUNICATION</v>
          </cell>
          <cell r="F3201" t="str">
            <v>Unreg</v>
          </cell>
          <cell r="G3201" t="str">
            <v>TELECOMMUNICATION</v>
          </cell>
          <cell r="H3201" t="str">
            <v>120</v>
          </cell>
          <cell r="I3201" t="str">
            <v>CT</v>
          </cell>
          <cell r="J3201">
            <v>13117.43</v>
          </cell>
          <cell r="K3201">
            <v>14687.5</v>
          </cell>
          <cell r="L3201">
            <v>-19193.43</v>
          </cell>
        </row>
        <row r="3202">
          <cell r="A3202" t="str">
            <v>O&amp;M</v>
          </cell>
          <cell r="B3202" t="str">
            <v>Ibrahim,Samy H</v>
          </cell>
          <cell r="C3202">
            <v>23900</v>
          </cell>
          <cell r="D3202" t="str">
            <v>23900</v>
          </cell>
          <cell r="E3202" t="str">
            <v>3H - TELECOMMUNICATION</v>
          </cell>
          <cell r="F3202" t="str">
            <v>Unreg</v>
          </cell>
          <cell r="G3202" t="str">
            <v>TELECOMMUNICATION</v>
          </cell>
          <cell r="H3202" t="str">
            <v>120</v>
          </cell>
          <cell r="I3202" t="str">
            <v>IT</v>
          </cell>
          <cell r="J3202">
            <v>108784.09</v>
          </cell>
          <cell r="K3202">
            <v>-26073.06</v>
          </cell>
          <cell r="L3202">
            <v>44178.87</v>
          </cell>
          <cell r="M3202">
            <v>86523.93</v>
          </cell>
        </row>
        <row r="3203">
          <cell r="A3203" t="str">
            <v>O&amp;M</v>
          </cell>
          <cell r="B3203" t="str">
            <v>Ibrahim,Samy H</v>
          </cell>
          <cell r="C3203">
            <v>23900</v>
          </cell>
          <cell r="D3203" t="str">
            <v>23900</v>
          </cell>
          <cell r="E3203" t="str">
            <v>3H - TELECOMMUNICATION</v>
          </cell>
          <cell r="F3203" t="str">
            <v>Unreg</v>
          </cell>
          <cell r="G3203" t="str">
            <v>TELECOMMUNICATION</v>
          </cell>
          <cell r="H3203" t="str">
            <v>120</v>
          </cell>
          <cell r="I3203" t="str">
            <v>LT</v>
          </cell>
          <cell r="J3203">
            <v>437635.01</v>
          </cell>
          <cell r="K3203">
            <v>424801.91</v>
          </cell>
          <cell r="L3203">
            <v>73068.67</v>
          </cell>
        </row>
        <row r="3204">
          <cell r="A3204" t="str">
            <v>O&amp;M</v>
          </cell>
          <cell r="B3204" t="str">
            <v>Ibrahim,Samy H</v>
          </cell>
          <cell r="C3204">
            <v>23900</v>
          </cell>
          <cell r="D3204" t="str">
            <v>23900</v>
          </cell>
          <cell r="E3204" t="str">
            <v>3H - TELECOMMUNICATION</v>
          </cell>
          <cell r="F3204" t="str">
            <v>Unreg</v>
          </cell>
          <cell r="G3204" t="str">
            <v>TELECOMMUNICATION</v>
          </cell>
          <cell r="H3204" t="str">
            <v>120</v>
          </cell>
          <cell r="I3204" t="str">
            <v>OT</v>
          </cell>
          <cell r="J3204">
            <v>444671.89</v>
          </cell>
          <cell r="K3204">
            <v>126027.93</v>
          </cell>
          <cell r="L3204">
            <v>-8472.9699999999993</v>
          </cell>
        </row>
        <row r="3205">
          <cell r="A3205" t="str">
            <v>O&amp;M</v>
          </cell>
          <cell r="B3205" t="str">
            <v>Ibrahim,Samy H</v>
          </cell>
          <cell r="C3205">
            <v>23900</v>
          </cell>
          <cell r="D3205" t="str">
            <v>23900</v>
          </cell>
          <cell r="E3205" t="str">
            <v>3H - TELECOMMUNICATION</v>
          </cell>
          <cell r="F3205" t="str">
            <v>Unreg</v>
          </cell>
          <cell r="G3205" t="str">
            <v>TELECOMMUNICATION</v>
          </cell>
          <cell r="H3205" t="str">
            <v>120</v>
          </cell>
          <cell r="I3205" t="str">
            <v>TT</v>
          </cell>
          <cell r="J3205">
            <v>16147.88</v>
          </cell>
          <cell r="K3205">
            <v>41.78</v>
          </cell>
          <cell r="M3205">
            <v>0</v>
          </cell>
        </row>
        <row r="3206">
          <cell r="A3206" t="str">
            <v>O&amp;M</v>
          </cell>
          <cell r="C3206">
            <v>23905</v>
          </cell>
          <cell r="D3206" t="str">
            <v>23905</v>
          </cell>
          <cell r="E3206" t="str">
            <v>TE - TELECOMM OFFSET</v>
          </cell>
          <cell r="H3206" t="str">
            <v>120</v>
          </cell>
          <cell r="I3206" t="str">
            <v>BT</v>
          </cell>
          <cell r="J3206">
            <v>-127786</v>
          </cell>
          <cell r="K3206">
            <v>-129242</v>
          </cell>
          <cell r="L3206">
            <v>-22267</v>
          </cell>
          <cell r="M3206">
            <v>69055.539999999994</v>
          </cell>
        </row>
        <row r="3207">
          <cell r="A3207" t="str">
            <v>O&amp;M</v>
          </cell>
          <cell r="C3207">
            <v>23905</v>
          </cell>
          <cell r="D3207" t="str">
            <v>23905</v>
          </cell>
          <cell r="E3207" t="str">
            <v>TE - TELECOMM OFFSET</v>
          </cell>
          <cell r="H3207" t="str">
            <v>120</v>
          </cell>
          <cell r="I3207" t="str">
            <v>IT</v>
          </cell>
          <cell r="J3207">
            <v>-108780</v>
          </cell>
          <cell r="K3207">
            <v>15758</v>
          </cell>
          <cell r="L3207">
            <v>-46396</v>
          </cell>
          <cell r="M3207">
            <v>98696.1</v>
          </cell>
        </row>
        <row r="3208">
          <cell r="A3208" t="str">
            <v>O&amp;M</v>
          </cell>
          <cell r="C3208">
            <v>23905</v>
          </cell>
          <cell r="D3208" t="str">
            <v>23905</v>
          </cell>
          <cell r="E3208" t="str">
            <v>TE - TELECOMM OFFSET</v>
          </cell>
          <cell r="H3208" t="str">
            <v>120</v>
          </cell>
          <cell r="I3208" t="str">
            <v>LT</v>
          </cell>
          <cell r="J3208">
            <v>-412889</v>
          </cell>
          <cell r="K3208">
            <v>-404079</v>
          </cell>
          <cell r="L3208">
            <v>-73068</v>
          </cell>
        </row>
        <row r="3209">
          <cell r="A3209" t="str">
            <v>O&amp;M</v>
          </cell>
          <cell r="C3209">
            <v>23905</v>
          </cell>
          <cell r="D3209" t="str">
            <v>23905</v>
          </cell>
          <cell r="E3209" t="str">
            <v>TE - TELECOMM OFFSET</v>
          </cell>
          <cell r="H3209" t="str">
            <v>120</v>
          </cell>
          <cell r="I3209" t="str">
            <v>OT</v>
          </cell>
          <cell r="J3209">
            <v>-409591</v>
          </cell>
          <cell r="K3209">
            <v>-136278</v>
          </cell>
          <cell r="L3209">
            <v>10691</v>
          </cell>
        </row>
        <row r="3210">
          <cell r="A3210" t="str">
            <v>O&amp;M</v>
          </cell>
          <cell r="C3210">
            <v>23905</v>
          </cell>
          <cell r="D3210" t="str">
            <v>23905</v>
          </cell>
          <cell r="E3210" t="str">
            <v>TE - TELECOMM OFFSET</v>
          </cell>
          <cell r="H3210" t="str">
            <v>120</v>
          </cell>
          <cell r="I3210" t="str">
            <v>TT</v>
          </cell>
          <cell r="J3210">
            <v>-16147</v>
          </cell>
          <cell r="K3210">
            <v>-41</v>
          </cell>
        </row>
        <row r="3211">
          <cell r="A3211" t="str">
            <v>O&amp;M</v>
          </cell>
          <cell r="C3211">
            <v>23950</v>
          </cell>
          <cell r="D3211" t="str">
            <v>23950</v>
          </cell>
          <cell r="E3211" t="str">
            <v>G6 - BETG</v>
          </cell>
          <cell r="H3211" t="str">
            <v>120</v>
          </cell>
          <cell r="I3211" t="str">
            <v>IT</v>
          </cell>
          <cell r="J3211">
            <v>915</v>
          </cell>
          <cell r="K3211">
            <v>907.5</v>
          </cell>
          <cell r="M3211">
            <v>8841.2099999999991</v>
          </cell>
        </row>
        <row r="3212">
          <cell r="A3212" t="str">
            <v>O&amp;M</v>
          </cell>
          <cell r="C3212">
            <v>23950</v>
          </cell>
          <cell r="D3212" t="str">
            <v>23950</v>
          </cell>
          <cell r="E3212" t="str">
            <v>G6 - BETG</v>
          </cell>
          <cell r="H3212" t="str">
            <v>120</v>
          </cell>
          <cell r="I3212" t="str">
            <v>OT</v>
          </cell>
          <cell r="K3212">
            <v>182.31</v>
          </cell>
        </row>
        <row r="3213">
          <cell r="A3213" t="str">
            <v>O&amp;M</v>
          </cell>
          <cell r="C3213">
            <v>23955</v>
          </cell>
          <cell r="D3213" t="str">
            <v>23955</v>
          </cell>
          <cell r="E3213" t="str">
            <v>G7 - HEEC XXX</v>
          </cell>
          <cell r="H3213" t="str">
            <v>120</v>
          </cell>
          <cell r="I3213" t="str">
            <v>TT</v>
          </cell>
        </row>
        <row r="3214">
          <cell r="A3214" t="str">
            <v>O&amp;M</v>
          </cell>
          <cell r="C3214">
            <v>23970</v>
          </cell>
          <cell r="D3214" t="str">
            <v>23970</v>
          </cell>
          <cell r="E3214" t="str">
            <v>HC - HOLDING COMPANY</v>
          </cell>
          <cell r="H3214" t="str">
            <v>120</v>
          </cell>
          <cell r="I3214" t="str">
            <v>IT</v>
          </cell>
          <cell r="J3214">
            <v>-345.84</v>
          </cell>
          <cell r="M3214">
            <v>4550.92</v>
          </cell>
        </row>
        <row r="3215">
          <cell r="A3215" t="str">
            <v>O&amp;M</v>
          </cell>
          <cell r="C3215">
            <v>26005</v>
          </cell>
          <cell r="D3215" t="str">
            <v>26005</v>
          </cell>
          <cell r="E3215" t="str">
            <v>3G - STRATEGIC PLANNING</v>
          </cell>
          <cell r="H3215" t="str">
            <v>120</v>
          </cell>
          <cell r="I3215" t="str">
            <v>BT</v>
          </cell>
          <cell r="J3215">
            <v>0.81</v>
          </cell>
          <cell r="K3215">
            <v>0.34</v>
          </cell>
          <cell r="M3215">
            <v>1278301.02</v>
          </cell>
        </row>
        <row r="3216">
          <cell r="A3216" t="str">
            <v>O&amp;M</v>
          </cell>
          <cell r="C3216">
            <v>26005</v>
          </cell>
          <cell r="D3216" t="str">
            <v>26005</v>
          </cell>
          <cell r="E3216" t="str">
            <v>3G - STRATEGIC PLANNING</v>
          </cell>
          <cell r="H3216" t="str">
            <v>120</v>
          </cell>
          <cell r="I3216" t="str">
            <v>LT</v>
          </cell>
          <cell r="J3216">
            <v>1401.43</v>
          </cell>
          <cell r="K3216">
            <v>0.37</v>
          </cell>
        </row>
        <row r="3217">
          <cell r="A3217" t="str">
            <v>O&amp;M</v>
          </cell>
          <cell r="C3217">
            <v>26005</v>
          </cell>
          <cell r="D3217" t="str">
            <v>26005</v>
          </cell>
          <cell r="E3217" t="str">
            <v>3G - STRATEGIC PLANNING</v>
          </cell>
          <cell r="H3217" t="str">
            <v>120</v>
          </cell>
          <cell r="I3217" t="str">
            <v>OT</v>
          </cell>
          <cell r="J3217">
            <v>5.8</v>
          </cell>
          <cell r="M3217">
            <v>54644.480000000003</v>
          </cell>
        </row>
        <row r="3218">
          <cell r="A3218" t="str">
            <v>O&amp;M</v>
          </cell>
          <cell r="C3218">
            <v>26015</v>
          </cell>
          <cell r="D3218" t="str">
            <v>26015</v>
          </cell>
          <cell r="E3218" t="str">
            <v>3I - Secretary &amp; General Counsel</v>
          </cell>
          <cell r="H3218" t="str">
            <v>120</v>
          </cell>
          <cell r="I3218" t="str">
            <v>BT</v>
          </cell>
          <cell r="J3218">
            <v>8277.65</v>
          </cell>
          <cell r="M3218">
            <v>960605.14</v>
          </cell>
        </row>
        <row r="3219">
          <cell r="A3219" t="str">
            <v>O&amp;M</v>
          </cell>
          <cell r="C3219">
            <v>26015</v>
          </cell>
          <cell r="D3219" t="str">
            <v>26015</v>
          </cell>
          <cell r="E3219" t="str">
            <v>3I - Secretary &amp; General Counsel</v>
          </cell>
          <cell r="H3219" t="str">
            <v>120</v>
          </cell>
          <cell r="I3219" t="str">
            <v>IT</v>
          </cell>
          <cell r="J3219">
            <v>9523.1200000000008</v>
          </cell>
          <cell r="K3219">
            <v>0.88</v>
          </cell>
        </row>
        <row r="3220">
          <cell r="A3220" t="str">
            <v>O&amp;M</v>
          </cell>
          <cell r="C3220">
            <v>26015</v>
          </cell>
          <cell r="D3220" t="str">
            <v>26015</v>
          </cell>
          <cell r="E3220" t="str">
            <v>3I - Secretary &amp; General Counsel</v>
          </cell>
          <cell r="H3220" t="str">
            <v>120</v>
          </cell>
          <cell r="I3220" t="str">
            <v>LT</v>
          </cell>
          <cell r="J3220">
            <v>23650.68</v>
          </cell>
        </row>
        <row r="3221">
          <cell r="A3221" t="str">
            <v>O&amp;M</v>
          </cell>
          <cell r="C3221">
            <v>26015</v>
          </cell>
          <cell r="D3221" t="str">
            <v>26015</v>
          </cell>
          <cell r="E3221" t="str">
            <v>3I - Secretary &amp; General Counsel</v>
          </cell>
          <cell r="H3221" t="str">
            <v>120</v>
          </cell>
          <cell r="I3221" t="str">
            <v>OT</v>
          </cell>
          <cell r="J3221">
            <v>3195.52</v>
          </cell>
          <cell r="K3221">
            <v>1211.54</v>
          </cell>
          <cell r="L3221">
            <v>3306.03</v>
          </cell>
        </row>
        <row r="3222">
          <cell r="A3222" t="str">
            <v>O&amp;M</v>
          </cell>
          <cell r="C3222">
            <v>26020</v>
          </cell>
          <cell r="D3222" t="str">
            <v>26020</v>
          </cell>
          <cell r="E3222" t="str">
            <v>J2 - ENVIRONMENTAL AFFAIRS</v>
          </cell>
          <cell r="H3222" t="str">
            <v>120</v>
          </cell>
          <cell r="I3222" t="str">
            <v>BT</v>
          </cell>
          <cell r="J3222">
            <v>757.99</v>
          </cell>
          <cell r="K3222">
            <v>0.6</v>
          </cell>
          <cell r="M3222">
            <v>204643.8</v>
          </cell>
        </row>
        <row r="3223">
          <cell r="A3223" t="str">
            <v>O&amp;M</v>
          </cell>
          <cell r="C3223">
            <v>26020</v>
          </cell>
          <cell r="D3223" t="str">
            <v>26020</v>
          </cell>
          <cell r="E3223" t="str">
            <v>J2 - ENVIRONMENTAL AFFAIRS</v>
          </cell>
          <cell r="H3223" t="str">
            <v>120</v>
          </cell>
          <cell r="I3223" t="str">
            <v>IT</v>
          </cell>
          <cell r="J3223">
            <v>1755.14</v>
          </cell>
          <cell r="K3223">
            <v>-137.13999999999999</v>
          </cell>
        </row>
        <row r="3224">
          <cell r="A3224" t="str">
            <v>O&amp;M</v>
          </cell>
          <cell r="C3224">
            <v>26020</v>
          </cell>
          <cell r="D3224" t="str">
            <v>26020</v>
          </cell>
          <cell r="E3224" t="str">
            <v>J2 - ENVIRONMENTAL AFFAIRS</v>
          </cell>
          <cell r="H3224" t="str">
            <v>120</v>
          </cell>
          <cell r="I3224" t="str">
            <v>LT</v>
          </cell>
          <cell r="J3224">
            <v>2105.83</v>
          </cell>
          <cell r="K3224">
            <v>0.36</v>
          </cell>
        </row>
        <row r="3225">
          <cell r="A3225" t="str">
            <v>O&amp;M</v>
          </cell>
          <cell r="C3225">
            <v>26020</v>
          </cell>
          <cell r="D3225" t="str">
            <v>26020</v>
          </cell>
          <cell r="E3225" t="str">
            <v>J2 - ENVIRONMENTAL AFFAIRS</v>
          </cell>
          <cell r="H3225" t="str">
            <v>120</v>
          </cell>
          <cell r="I3225" t="str">
            <v>MT</v>
          </cell>
          <cell r="J3225">
            <v>669.69</v>
          </cell>
          <cell r="K3225">
            <v>66.17</v>
          </cell>
        </row>
        <row r="3226">
          <cell r="A3226" t="str">
            <v>O&amp;M</v>
          </cell>
          <cell r="C3226">
            <v>26020</v>
          </cell>
          <cell r="D3226" t="str">
            <v>26020</v>
          </cell>
          <cell r="E3226" t="str">
            <v>J2 - ENVIRONMENTAL AFFAIRS</v>
          </cell>
          <cell r="H3226" t="str">
            <v>120</v>
          </cell>
          <cell r="I3226" t="str">
            <v>OT</v>
          </cell>
          <cell r="J3226">
            <v>-1540.71</v>
          </cell>
          <cell r="K3226">
            <v>72.17</v>
          </cell>
          <cell r="M3226">
            <v>-148044.41</v>
          </cell>
        </row>
        <row r="3227">
          <cell r="A3227" t="str">
            <v>O&amp;M</v>
          </cell>
          <cell r="C3227">
            <v>26020</v>
          </cell>
          <cell r="D3227" t="str">
            <v>26020</v>
          </cell>
          <cell r="E3227" t="str">
            <v>J2 - ENVIRONMENTAL AFFAIRS</v>
          </cell>
          <cell r="H3227" t="str">
            <v>120</v>
          </cell>
          <cell r="I3227" t="str">
            <v>TT</v>
          </cell>
          <cell r="J3227">
            <v>208</v>
          </cell>
        </row>
        <row r="3228">
          <cell r="A3228" t="str">
            <v>O&amp;M</v>
          </cell>
          <cell r="B3228" t="str">
            <v>Morrison, Richard J,Rabadjija, Neven</v>
          </cell>
          <cell r="C3228">
            <v>26025</v>
          </cell>
          <cell r="D3228" t="str">
            <v>26025</v>
          </cell>
          <cell r="E3228" t="str">
            <v>Corporate Litigation</v>
          </cell>
          <cell r="F3228" t="str">
            <v>Strategy &amp; Law</v>
          </cell>
          <cell r="G3228" t="str">
            <v>Corporate Litigation</v>
          </cell>
          <cell r="H3228" t="str">
            <v>120</v>
          </cell>
          <cell r="I3228" t="str">
            <v>BT</v>
          </cell>
          <cell r="J3228">
            <v>237825.18</v>
          </cell>
          <cell r="K3228">
            <v>99684.33</v>
          </cell>
          <cell r="L3228">
            <v>12199.3</v>
          </cell>
        </row>
        <row r="3229">
          <cell r="A3229" t="str">
            <v>O&amp;M</v>
          </cell>
          <cell r="B3229" t="str">
            <v>Morrison, Richard J,Rabadjija, Neven</v>
          </cell>
          <cell r="C3229">
            <v>26025</v>
          </cell>
          <cell r="D3229" t="str">
            <v>26025</v>
          </cell>
          <cell r="E3229" t="str">
            <v>Corporate Litigation</v>
          </cell>
          <cell r="F3229" t="str">
            <v>Strategy &amp; Law</v>
          </cell>
          <cell r="G3229" t="str">
            <v>Corporate Litigation</v>
          </cell>
          <cell r="H3229" t="str">
            <v>120</v>
          </cell>
          <cell r="I3229" t="str">
            <v>IT</v>
          </cell>
          <cell r="J3229">
            <v>4139616.44</v>
          </cell>
          <cell r="K3229">
            <v>-294612.09999999998</v>
          </cell>
          <cell r="L3229">
            <v>5686.28</v>
          </cell>
        </row>
        <row r="3230">
          <cell r="A3230" t="str">
            <v>O&amp;M</v>
          </cell>
          <cell r="B3230" t="str">
            <v>Morrison, Richard J,Rabadjija, Neven</v>
          </cell>
          <cell r="C3230">
            <v>26025</v>
          </cell>
          <cell r="D3230" t="str">
            <v>26025</v>
          </cell>
          <cell r="E3230" t="str">
            <v>Corporate Litigation</v>
          </cell>
          <cell r="F3230" t="str">
            <v>Strategy &amp; Law</v>
          </cell>
          <cell r="G3230" t="str">
            <v>Corporate Litigation</v>
          </cell>
          <cell r="H3230" t="str">
            <v>120</v>
          </cell>
          <cell r="I3230" t="str">
            <v>LT</v>
          </cell>
          <cell r="J3230">
            <v>705329.64</v>
          </cell>
          <cell r="K3230">
            <v>301398.19</v>
          </cell>
          <cell r="L3230">
            <v>48445.21</v>
          </cell>
        </row>
        <row r="3231">
          <cell r="A3231" t="str">
            <v>O&amp;M</v>
          </cell>
          <cell r="B3231" t="str">
            <v>Morrison, Richard J,Rabadjija, Neven</v>
          </cell>
          <cell r="C3231">
            <v>26025</v>
          </cell>
          <cell r="D3231" t="str">
            <v>26025</v>
          </cell>
          <cell r="E3231" t="str">
            <v>Corporate Litigation</v>
          </cell>
          <cell r="F3231" t="str">
            <v>Strategy &amp; Law</v>
          </cell>
          <cell r="G3231" t="str">
            <v>Corporate Litigation</v>
          </cell>
          <cell r="H3231" t="str">
            <v>120</v>
          </cell>
          <cell r="I3231" t="str">
            <v>MT</v>
          </cell>
          <cell r="J3231">
            <v>5304.24</v>
          </cell>
          <cell r="K3231">
            <v>6946.79</v>
          </cell>
          <cell r="L3231">
            <v>569.1</v>
          </cell>
          <cell r="M3231">
            <v>4400.68</v>
          </cell>
        </row>
        <row r="3232">
          <cell r="A3232" t="str">
            <v>O&amp;M</v>
          </cell>
          <cell r="B3232" t="str">
            <v>Morrison, Richard J,Rabadjija, Neven</v>
          </cell>
          <cell r="C3232">
            <v>26025</v>
          </cell>
          <cell r="D3232" t="str">
            <v>26025</v>
          </cell>
          <cell r="E3232" t="str">
            <v>Corporate Litigation</v>
          </cell>
          <cell r="F3232" t="str">
            <v>Strategy &amp; Law</v>
          </cell>
          <cell r="G3232" t="str">
            <v>Corporate Litigation</v>
          </cell>
          <cell r="H3232" t="str">
            <v>120</v>
          </cell>
          <cell r="I3232" t="str">
            <v>OT</v>
          </cell>
          <cell r="J3232">
            <v>-82924.600000000006</v>
          </cell>
          <cell r="K3232">
            <v>180023.15</v>
          </cell>
          <cell r="L3232">
            <v>129681.77</v>
          </cell>
        </row>
        <row r="3233">
          <cell r="A3233" t="str">
            <v>O&amp;M</v>
          </cell>
          <cell r="B3233" t="str">
            <v>Morrison, Richard J,Rabadjija, Neven</v>
          </cell>
          <cell r="C3233">
            <v>26025</v>
          </cell>
          <cell r="D3233" t="str">
            <v>26025</v>
          </cell>
          <cell r="E3233" t="str">
            <v>Corporate Litigation</v>
          </cell>
          <cell r="F3233" t="str">
            <v>Strategy &amp; Law</v>
          </cell>
          <cell r="G3233" t="str">
            <v>Corporate Litigation</v>
          </cell>
          <cell r="H3233" t="str">
            <v>120</v>
          </cell>
          <cell r="I3233" t="str">
            <v>TT</v>
          </cell>
          <cell r="J3233">
            <v>318.05</v>
          </cell>
          <cell r="K3233">
            <v>262.18</v>
          </cell>
        </row>
        <row r="3234">
          <cell r="A3234" t="str">
            <v>O&amp;M</v>
          </cell>
          <cell r="B3234" t="str">
            <v>Horan, Douglas S</v>
          </cell>
          <cell r="C3234">
            <v>26030</v>
          </cell>
          <cell r="D3234" t="str">
            <v>26030</v>
          </cell>
          <cell r="E3234" t="str">
            <v>B1 - Strategy, Law &amp; Policy Senior Vice President</v>
          </cell>
          <cell r="F3234" t="str">
            <v>Strategy &amp; Law</v>
          </cell>
          <cell r="G3234" t="str">
            <v>Strategy, Law &amp; Policy Senior Vice President</v>
          </cell>
          <cell r="H3234" t="str">
            <v>120</v>
          </cell>
          <cell r="I3234" t="str">
            <v>BT</v>
          </cell>
          <cell r="J3234">
            <v>99901.15</v>
          </cell>
          <cell r="K3234">
            <v>43969.21</v>
          </cell>
        </row>
        <row r="3235">
          <cell r="A3235" t="str">
            <v>O&amp;M</v>
          </cell>
          <cell r="B3235" t="str">
            <v>Horan, Douglas S</v>
          </cell>
          <cell r="C3235">
            <v>26030</v>
          </cell>
          <cell r="D3235" t="str">
            <v>26030</v>
          </cell>
          <cell r="E3235" t="str">
            <v>B1 - Strategy, Law &amp; Policy Senior Vice President</v>
          </cell>
          <cell r="F3235" t="str">
            <v>Strategy &amp; Law</v>
          </cell>
          <cell r="G3235" t="str">
            <v>Strategy, Law &amp; Policy Senior Vice President</v>
          </cell>
          <cell r="H3235" t="str">
            <v>120</v>
          </cell>
          <cell r="I3235" t="str">
            <v>IT</v>
          </cell>
          <cell r="J3235">
            <v>12277.37</v>
          </cell>
          <cell r="K3235">
            <v>3333.88</v>
          </cell>
        </row>
        <row r="3236">
          <cell r="A3236" t="str">
            <v>O&amp;M</v>
          </cell>
          <cell r="B3236" t="str">
            <v>Horan, Douglas S</v>
          </cell>
          <cell r="C3236">
            <v>26030</v>
          </cell>
          <cell r="D3236" t="str">
            <v>26030</v>
          </cell>
          <cell r="E3236" t="str">
            <v>B1 - Strategy, Law &amp; Policy Senior Vice President</v>
          </cell>
          <cell r="F3236" t="str">
            <v>Strategy &amp; Law</v>
          </cell>
          <cell r="G3236" t="str">
            <v>Strategy, Law &amp; Policy Senior Vice President</v>
          </cell>
          <cell r="H3236" t="str">
            <v>120</v>
          </cell>
          <cell r="I3236" t="str">
            <v>LT</v>
          </cell>
          <cell r="J3236">
            <v>1089625.75</v>
          </cell>
          <cell r="K3236">
            <v>135173.5</v>
          </cell>
          <cell r="M3236">
            <v>3182.23</v>
          </cell>
        </row>
        <row r="3237">
          <cell r="A3237" t="str">
            <v>O&amp;M</v>
          </cell>
          <cell r="B3237" t="str">
            <v>Horan, Douglas S</v>
          </cell>
          <cell r="C3237">
            <v>26030</v>
          </cell>
          <cell r="D3237" t="str">
            <v>26030</v>
          </cell>
          <cell r="E3237" t="str">
            <v>B1 - Strategy, Law &amp; Policy Senior Vice President</v>
          </cell>
          <cell r="F3237" t="str">
            <v>Strategy &amp; Law</v>
          </cell>
          <cell r="G3237" t="str">
            <v>Strategy, Law &amp; Policy Senior Vice President</v>
          </cell>
          <cell r="H3237" t="str">
            <v>120</v>
          </cell>
          <cell r="I3237" t="str">
            <v>OT</v>
          </cell>
          <cell r="J3237">
            <v>14297.98</v>
          </cell>
          <cell r="K3237">
            <v>2398.7199999999998</v>
          </cell>
          <cell r="L3237">
            <v>2104.1799999999998</v>
          </cell>
          <cell r="M3237">
            <v>251.12</v>
          </cell>
        </row>
        <row r="3238">
          <cell r="A3238" t="str">
            <v>O&amp;M</v>
          </cell>
          <cell r="B3238" t="str">
            <v>Horan, Douglas S</v>
          </cell>
          <cell r="C3238">
            <v>26030</v>
          </cell>
          <cell r="D3238" t="str">
            <v>26030</v>
          </cell>
          <cell r="E3238" t="str">
            <v>B1 - Strategy, Law &amp; Policy Senior Vice President</v>
          </cell>
          <cell r="F3238" t="str">
            <v>Strategy &amp; Law</v>
          </cell>
          <cell r="G3238" t="str">
            <v>Strategy, Law &amp; Policy Senior Vice President</v>
          </cell>
          <cell r="H3238" t="str">
            <v>120</v>
          </cell>
          <cell r="I3238" t="str">
            <v>TT</v>
          </cell>
          <cell r="J3238">
            <v>1658.97</v>
          </cell>
          <cell r="K3238">
            <v>166.67</v>
          </cell>
        </row>
        <row r="3239">
          <cell r="A3239" t="str">
            <v>O&amp;M</v>
          </cell>
          <cell r="B3239" t="str">
            <v>Angley, Ellen K</v>
          </cell>
          <cell r="C3239">
            <v>26035</v>
          </cell>
          <cell r="D3239" t="str">
            <v>26035</v>
          </cell>
          <cell r="E3239" t="str">
            <v>Energy Supply and Transmission</v>
          </cell>
          <cell r="F3239" t="str">
            <v>Strategy &amp; Law</v>
          </cell>
          <cell r="G3239" t="str">
            <v>Energy Supply and Transmission</v>
          </cell>
          <cell r="H3239" t="str">
            <v>120</v>
          </cell>
          <cell r="I3239" t="str">
            <v>BT</v>
          </cell>
          <cell r="J3239">
            <v>78831.08</v>
          </cell>
          <cell r="K3239">
            <v>29675.3</v>
          </cell>
          <cell r="L3239">
            <v>26449.53</v>
          </cell>
        </row>
        <row r="3240">
          <cell r="A3240" t="str">
            <v>O&amp;M</v>
          </cell>
          <cell r="B3240" t="str">
            <v>Angley, Ellen K</v>
          </cell>
          <cell r="C3240">
            <v>26035</v>
          </cell>
          <cell r="D3240" t="str">
            <v>26035</v>
          </cell>
          <cell r="E3240" t="str">
            <v>Energy Supply and Transmission</v>
          </cell>
          <cell r="F3240" t="str">
            <v>Strategy &amp; Law</v>
          </cell>
          <cell r="G3240" t="str">
            <v>Energy Supply and Transmission</v>
          </cell>
          <cell r="H3240" t="str">
            <v>120</v>
          </cell>
          <cell r="I3240" t="str">
            <v>IT</v>
          </cell>
          <cell r="J3240">
            <v>748613.38</v>
          </cell>
          <cell r="K3240">
            <v>641256.07999999996</v>
          </cell>
          <cell r="L3240">
            <v>82147.16</v>
          </cell>
        </row>
        <row r="3241">
          <cell r="A3241" t="str">
            <v>O&amp;M</v>
          </cell>
          <cell r="B3241" t="str">
            <v>Angley, Ellen K</v>
          </cell>
          <cell r="C3241">
            <v>26035</v>
          </cell>
          <cell r="D3241" t="str">
            <v>26035</v>
          </cell>
          <cell r="E3241" t="str">
            <v>Energy Supply and Transmission</v>
          </cell>
          <cell r="F3241" t="str">
            <v>Strategy &amp; Law</v>
          </cell>
          <cell r="G3241" t="str">
            <v>Energy Supply and Transmission</v>
          </cell>
          <cell r="H3241" t="str">
            <v>120</v>
          </cell>
          <cell r="I3241" t="str">
            <v>LT</v>
          </cell>
          <cell r="J3241">
            <v>256429.23</v>
          </cell>
          <cell r="K3241">
            <v>93128.19</v>
          </cell>
          <cell r="L3241">
            <v>82766.320000000007</v>
          </cell>
        </row>
        <row r="3242">
          <cell r="A3242" t="str">
            <v>O&amp;M</v>
          </cell>
          <cell r="B3242" t="str">
            <v>Angley, Ellen K</v>
          </cell>
          <cell r="C3242">
            <v>26035</v>
          </cell>
          <cell r="D3242" t="str">
            <v>26035</v>
          </cell>
          <cell r="E3242" t="str">
            <v>Energy Supply and Transmission</v>
          </cell>
          <cell r="F3242" t="str">
            <v>Strategy &amp; Law</v>
          </cell>
          <cell r="G3242" t="str">
            <v>Energy Supply and Transmission</v>
          </cell>
          <cell r="H3242" t="str">
            <v>120</v>
          </cell>
          <cell r="I3242" t="str">
            <v>MT</v>
          </cell>
          <cell r="J3242">
            <v>8.41</v>
          </cell>
        </row>
        <row r="3243">
          <cell r="A3243" t="str">
            <v>O&amp;M</v>
          </cell>
          <cell r="B3243" t="str">
            <v>Angley, Ellen K</v>
          </cell>
          <cell r="C3243">
            <v>26035</v>
          </cell>
          <cell r="D3243" t="str">
            <v>26035</v>
          </cell>
          <cell r="E3243" t="str">
            <v>Energy Supply and Transmission</v>
          </cell>
          <cell r="F3243" t="str">
            <v>Strategy &amp; Law</v>
          </cell>
          <cell r="G3243" t="str">
            <v>Energy Supply and Transmission</v>
          </cell>
          <cell r="H3243" t="str">
            <v>120</v>
          </cell>
          <cell r="I3243" t="str">
            <v>OT</v>
          </cell>
          <cell r="J3243">
            <v>32352.19</v>
          </cell>
          <cell r="K3243">
            <v>31463.17</v>
          </cell>
          <cell r="L3243">
            <v>9282.4500000000007</v>
          </cell>
        </row>
        <row r="3244">
          <cell r="A3244" t="str">
            <v>O&amp;M</v>
          </cell>
          <cell r="B3244" t="str">
            <v>Angley, Ellen K</v>
          </cell>
          <cell r="C3244">
            <v>26040</v>
          </cell>
          <cell r="D3244" t="str">
            <v>26040</v>
          </cell>
          <cell r="E3244" t="str">
            <v>Gas Supply Planning and Procurement</v>
          </cell>
          <cell r="F3244" t="str">
            <v>Strategy &amp; Law</v>
          </cell>
          <cell r="G3244" t="str">
            <v>Gas Supply Planning and Procurement</v>
          </cell>
          <cell r="H3244" t="str">
            <v>120</v>
          </cell>
          <cell r="I3244" t="str">
            <v>BT</v>
          </cell>
          <cell r="J3244">
            <v>24982.95</v>
          </cell>
          <cell r="K3244">
            <v>17520.45</v>
          </cell>
        </row>
        <row r="3245">
          <cell r="A3245" t="str">
            <v>O&amp;M</v>
          </cell>
          <cell r="B3245" t="str">
            <v>Angley, Ellen K</v>
          </cell>
          <cell r="C3245">
            <v>26040</v>
          </cell>
          <cell r="D3245" t="str">
            <v>26040</v>
          </cell>
          <cell r="E3245" t="str">
            <v>Electric and Gas Forcasting</v>
          </cell>
          <cell r="F3245" t="str">
            <v>Strategy &amp; Law</v>
          </cell>
          <cell r="G3245" t="str">
            <v>Gas Supply Planning and Procurement</v>
          </cell>
          <cell r="H3245" t="str">
            <v>120</v>
          </cell>
          <cell r="I3245" t="str">
            <v>IT</v>
          </cell>
        </row>
        <row r="3246">
          <cell r="A3246" t="str">
            <v>O&amp;M</v>
          </cell>
          <cell r="B3246" t="str">
            <v>Angley, Ellen K</v>
          </cell>
          <cell r="C3246">
            <v>26040</v>
          </cell>
          <cell r="D3246" t="str">
            <v>26040</v>
          </cell>
          <cell r="E3246" t="str">
            <v>Gas Supply Planning and Procurement</v>
          </cell>
          <cell r="F3246" t="str">
            <v>Strategy &amp; Law</v>
          </cell>
          <cell r="G3246" t="str">
            <v>Gas Supply Planning and Procurement</v>
          </cell>
          <cell r="H3246" t="str">
            <v>120</v>
          </cell>
          <cell r="I3246" t="str">
            <v>IT</v>
          </cell>
          <cell r="J3246">
            <v>6071</v>
          </cell>
          <cell r="K3246">
            <v>2100.0100000000002</v>
          </cell>
          <cell r="M3246">
            <v>211048.28</v>
          </cell>
        </row>
        <row r="3247">
          <cell r="A3247" t="str">
            <v>O&amp;M</v>
          </cell>
          <cell r="B3247" t="str">
            <v>Angley, Ellen K</v>
          </cell>
          <cell r="C3247">
            <v>26040</v>
          </cell>
          <cell r="D3247" t="str">
            <v>26040</v>
          </cell>
          <cell r="E3247" t="str">
            <v>Gas Supply Planning and Procurement</v>
          </cell>
          <cell r="F3247" t="str">
            <v>Strategy &amp; Law</v>
          </cell>
          <cell r="G3247" t="str">
            <v>Gas Supply Planning and Procurement</v>
          </cell>
          <cell r="H3247" t="str">
            <v>120</v>
          </cell>
          <cell r="I3247" t="str">
            <v>LT</v>
          </cell>
          <cell r="J3247">
            <v>71655.539999999994</v>
          </cell>
          <cell r="K3247">
            <v>50059.75</v>
          </cell>
          <cell r="M3247">
            <v>134.13999999999999</v>
          </cell>
        </row>
        <row r="3248">
          <cell r="A3248" t="str">
            <v>O&amp;M</v>
          </cell>
          <cell r="B3248" t="str">
            <v>Angley, Ellen K</v>
          </cell>
          <cell r="C3248">
            <v>26040</v>
          </cell>
          <cell r="D3248" t="str">
            <v>26040</v>
          </cell>
          <cell r="E3248" t="str">
            <v>Electric and Gas Forcasting</v>
          </cell>
          <cell r="F3248" t="str">
            <v>Strategy &amp; Law</v>
          </cell>
          <cell r="G3248" t="str">
            <v>Gas Supply Planning and Procurement</v>
          </cell>
          <cell r="H3248" t="str">
            <v>120</v>
          </cell>
          <cell r="I3248" t="str">
            <v>OT</v>
          </cell>
          <cell r="M3248">
            <v>31101.52</v>
          </cell>
        </row>
        <row r="3249">
          <cell r="A3249" t="str">
            <v>O&amp;M</v>
          </cell>
          <cell r="B3249" t="str">
            <v>Angley, Ellen K</v>
          </cell>
          <cell r="C3249">
            <v>26040</v>
          </cell>
          <cell r="D3249" t="str">
            <v>26040</v>
          </cell>
          <cell r="E3249" t="str">
            <v>Gas Supply Planning and Procurement</v>
          </cell>
          <cell r="F3249" t="str">
            <v>Strategy &amp; Law</v>
          </cell>
          <cell r="G3249" t="str">
            <v>Gas Supply Planning and Procurement</v>
          </cell>
          <cell r="H3249" t="str">
            <v>120</v>
          </cell>
          <cell r="I3249" t="str">
            <v>OT</v>
          </cell>
          <cell r="L3249">
            <v>3020.26</v>
          </cell>
        </row>
        <row r="3250">
          <cell r="A3250" t="str">
            <v>O&amp;M</v>
          </cell>
          <cell r="B3250" t="str">
            <v>Angley, Ellen K</v>
          </cell>
          <cell r="C3250">
            <v>26045</v>
          </cell>
          <cell r="D3250" t="str">
            <v>26045</v>
          </cell>
          <cell r="E3250" t="str">
            <v>Electric Energy Supply</v>
          </cell>
          <cell r="F3250" t="str">
            <v>Strategy &amp; Law</v>
          </cell>
          <cell r="G3250" t="str">
            <v>Electric Energy Supply</v>
          </cell>
          <cell r="H3250" t="str">
            <v>120</v>
          </cell>
          <cell r="I3250" t="str">
            <v>BT</v>
          </cell>
          <cell r="J3250">
            <v>49576.160000000003</v>
          </cell>
          <cell r="K3250">
            <v>38547.440000000002</v>
          </cell>
        </row>
        <row r="3251">
          <cell r="A3251" t="str">
            <v>O&amp;M</v>
          </cell>
          <cell r="B3251" t="str">
            <v>Angley, Ellen K</v>
          </cell>
          <cell r="C3251">
            <v>26045</v>
          </cell>
          <cell r="D3251" t="str">
            <v>26045</v>
          </cell>
          <cell r="E3251" t="str">
            <v>Electric and Gas Energy Supply</v>
          </cell>
          <cell r="F3251" t="str">
            <v>Strategy &amp; Law</v>
          </cell>
          <cell r="G3251" t="str">
            <v>Electric Energy Supply</v>
          </cell>
          <cell r="H3251" t="str">
            <v>120</v>
          </cell>
          <cell r="I3251" t="str">
            <v>IT</v>
          </cell>
          <cell r="M3251">
            <v>99606.21</v>
          </cell>
        </row>
        <row r="3252">
          <cell r="A3252" t="str">
            <v>O&amp;M</v>
          </cell>
          <cell r="B3252" t="str">
            <v>Angley, Ellen K</v>
          </cell>
          <cell r="C3252">
            <v>26045</v>
          </cell>
          <cell r="D3252" t="str">
            <v>26045</v>
          </cell>
          <cell r="E3252" t="str">
            <v>Electric Energy Supply</v>
          </cell>
          <cell r="F3252" t="str">
            <v>Strategy &amp; Law</v>
          </cell>
          <cell r="G3252" t="str">
            <v>Electric Energy Supply</v>
          </cell>
          <cell r="H3252" t="str">
            <v>120</v>
          </cell>
          <cell r="I3252" t="str">
            <v>IT</v>
          </cell>
          <cell r="J3252">
            <v>77163.8</v>
          </cell>
          <cell r="K3252">
            <v>-1601.55</v>
          </cell>
          <cell r="L3252">
            <v>2860.85</v>
          </cell>
          <cell r="M3252">
            <v>337847.81</v>
          </cell>
        </row>
        <row r="3253">
          <cell r="A3253" t="str">
            <v>O&amp;M</v>
          </cell>
          <cell r="B3253" t="str">
            <v>Angley, Ellen K</v>
          </cell>
          <cell r="C3253">
            <v>26045</v>
          </cell>
          <cell r="D3253" t="str">
            <v>26045</v>
          </cell>
          <cell r="E3253" t="str">
            <v>Electric Energy Supply</v>
          </cell>
          <cell r="F3253" t="str">
            <v>Strategy &amp; Law</v>
          </cell>
          <cell r="G3253" t="str">
            <v>Electric Energy Supply</v>
          </cell>
          <cell r="H3253" t="str">
            <v>120</v>
          </cell>
          <cell r="I3253" t="str">
            <v>LT</v>
          </cell>
          <cell r="J3253">
            <v>155540.04</v>
          </cell>
          <cell r="K3253">
            <v>72554.38</v>
          </cell>
          <cell r="M3253">
            <v>305.39</v>
          </cell>
        </row>
        <row r="3254">
          <cell r="A3254" t="str">
            <v>O&amp;M</v>
          </cell>
          <cell r="B3254" t="str">
            <v>Angley, Ellen K</v>
          </cell>
          <cell r="C3254">
            <v>26045</v>
          </cell>
          <cell r="D3254" t="str">
            <v>26045</v>
          </cell>
          <cell r="E3254" t="str">
            <v>Electric and Gas Energy Supply</v>
          </cell>
          <cell r="F3254" t="str">
            <v>Strategy &amp; Law</v>
          </cell>
          <cell r="G3254" t="str">
            <v>Electric Energy Supply</v>
          </cell>
          <cell r="H3254" t="str">
            <v>120</v>
          </cell>
          <cell r="I3254" t="str">
            <v>OT</v>
          </cell>
          <cell r="M3254">
            <v>5667.6</v>
          </cell>
        </row>
        <row r="3255">
          <cell r="A3255" t="str">
            <v>O&amp;M</v>
          </cell>
          <cell r="B3255" t="str">
            <v>Angley, Ellen K</v>
          </cell>
          <cell r="C3255">
            <v>26045</v>
          </cell>
          <cell r="D3255" t="str">
            <v>26045</v>
          </cell>
          <cell r="E3255" t="str">
            <v>Electric Energy Supply</v>
          </cell>
          <cell r="F3255" t="str">
            <v>Strategy &amp; Law</v>
          </cell>
          <cell r="G3255" t="str">
            <v>Electric Energy Supply</v>
          </cell>
          <cell r="H3255" t="str">
            <v>120</v>
          </cell>
          <cell r="I3255" t="str">
            <v>OT</v>
          </cell>
          <cell r="J3255">
            <v>2442.63</v>
          </cell>
          <cell r="K3255">
            <v>6996.3</v>
          </cell>
          <cell r="L3255">
            <v>5274.21</v>
          </cell>
          <cell r="M3255">
            <v>124471.74</v>
          </cell>
        </row>
        <row r="3256">
          <cell r="A3256" t="str">
            <v>O&amp;M</v>
          </cell>
          <cell r="B3256" t="str">
            <v>Angley, Ellen K</v>
          </cell>
          <cell r="C3256">
            <v>26050</v>
          </cell>
          <cell r="D3256" t="str">
            <v>26050</v>
          </cell>
          <cell r="E3256" t="str">
            <v>Transmission and Power Supply</v>
          </cell>
          <cell r="F3256" t="str">
            <v>Strategy &amp; Law</v>
          </cell>
          <cell r="G3256" t="str">
            <v>Transmission and Power Supply</v>
          </cell>
          <cell r="H3256" t="str">
            <v>120</v>
          </cell>
          <cell r="I3256" t="str">
            <v>BT</v>
          </cell>
          <cell r="J3256">
            <v>143081.51999999999</v>
          </cell>
          <cell r="K3256">
            <v>81459.59</v>
          </cell>
          <cell r="L3256">
            <v>188.97</v>
          </cell>
        </row>
        <row r="3257">
          <cell r="A3257" t="str">
            <v>O&amp;M</v>
          </cell>
          <cell r="B3257" t="str">
            <v>Angley, Ellen K</v>
          </cell>
          <cell r="C3257">
            <v>26050</v>
          </cell>
          <cell r="D3257" t="str">
            <v>26050</v>
          </cell>
          <cell r="E3257" t="str">
            <v>Transmission and Power Supply</v>
          </cell>
          <cell r="F3257" t="str">
            <v>Strategy &amp; Law</v>
          </cell>
          <cell r="G3257" t="str">
            <v>Transmission and Power Supply</v>
          </cell>
          <cell r="H3257" t="str">
            <v>120</v>
          </cell>
          <cell r="I3257" t="str">
            <v>IT</v>
          </cell>
          <cell r="J3257">
            <v>1256306.1200000001</v>
          </cell>
          <cell r="K3257">
            <v>3609188.88</v>
          </cell>
          <cell r="L3257">
            <v>624029.03</v>
          </cell>
          <cell r="M3257">
            <v>151.21</v>
          </cell>
        </row>
        <row r="3258">
          <cell r="A3258" t="str">
            <v>O&amp;M</v>
          </cell>
          <cell r="B3258" t="str">
            <v>Angley, Ellen K</v>
          </cell>
          <cell r="C3258">
            <v>26050</v>
          </cell>
          <cell r="D3258" t="str">
            <v>26050</v>
          </cell>
          <cell r="E3258" t="str">
            <v>Transmission Business Strategy</v>
          </cell>
          <cell r="F3258" t="str">
            <v>Strategy &amp; Law</v>
          </cell>
          <cell r="G3258" t="str">
            <v>Transmission and Power Supply</v>
          </cell>
          <cell r="H3258" t="str">
            <v>120</v>
          </cell>
          <cell r="I3258" t="str">
            <v>IT</v>
          </cell>
          <cell r="M3258">
            <v>15735.01</v>
          </cell>
        </row>
        <row r="3259">
          <cell r="A3259" t="str">
            <v>O&amp;M</v>
          </cell>
          <cell r="B3259" t="str">
            <v>Angley, Ellen K</v>
          </cell>
          <cell r="C3259">
            <v>26050</v>
          </cell>
          <cell r="D3259" t="str">
            <v>26050</v>
          </cell>
          <cell r="E3259" t="str">
            <v>Transmission and Power Supply</v>
          </cell>
          <cell r="F3259" t="str">
            <v>Strategy &amp; Law</v>
          </cell>
          <cell r="G3259" t="str">
            <v>Transmission and Power Supply</v>
          </cell>
          <cell r="H3259" t="str">
            <v>120</v>
          </cell>
          <cell r="I3259" t="str">
            <v>LT</v>
          </cell>
          <cell r="J3259">
            <v>435712.47</v>
          </cell>
          <cell r="K3259">
            <v>213230.95</v>
          </cell>
          <cell r="L3259">
            <v>539.88</v>
          </cell>
          <cell r="M3259">
            <v>335151.89</v>
          </cell>
        </row>
        <row r="3260">
          <cell r="A3260" t="str">
            <v>O&amp;M</v>
          </cell>
          <cell r="B3260" t="str">
            <v>Angley, Ellen K</v>
          </cell>
          <cell r="C3260">
            <v>26050</v>
          </cell>
          <cell r="D3260" t="str">
            <v>26050</v>
          </cell>
          <cell r="E3260" t="str">
            <v>Transmission and Power Supply</v>
          </cell>
          <cell r="F3260" t="str">
            <v>Strategy &amp; Law</v>
          </cell>
          <cell r="G3260" t="str">
            <v>Transmission and Power Supply</v>
          </cell>
          <cell r="H3260" t="str">
            <v>120</v>
          </cell>
          <cell r="I3260" t="str">
            <v>MT</v>
          </cell>
          <cell r="K3260">
            <v>60.51</v>
          </cell>
          <cell r="M3260">
            <v>1621.67</v>
          </cell>
        </row>
        <row r="3261">
          <cell r="A3261" t="str">
            <v>O&amp;M</v>
          </cell>
          <cell r="B3261" t="str">
            <v>Angley, Ellen K</v>
          </cell>
          <cell r="C3261">
            <v>26050</v>
          </cell>
          <cell r="D3261" t="str">
            <v>26050</v>
          </cell>
          <cell r="E3261" t="str">
            <v>Transmission and Power Supply</v>
          </cell>
          <cell r="F3261" t="str">
            <v>Strategy &amp; Law</v>
          </cell>
          <cell r="G3261" t="str">
            <v>Transmission and Power Supply</v>
          </cell>
          <cell r="H3261" t="str">
            <v>120</v>
          </cell>
          <cell r="I3261" t="str">
            <v>OT</v>
          </cell>
          <cell r="J3261">
            <v>-276666.40000000002</v>
          </cell>
          <cell r="K3261">
            <v>10223.34</v>
          </cell>
          <cell r="L3261">
            <v>7701.66</v>
          </cell>
        </row>
        <row r="3262">
          <cell r="A3262" t="str">
            <v>O&amp;M</v>
          </cell>
          <cell r="B3262" t="str">
            <v>Angley, Ellen K</v>
          </cell>
          <cell r="C3262">
            <v>26050</v>
          </cell>
          <cell r="D3262" t="str">
            <v>26050</v>
          </cell>
          <cell r="E3262" t="str">
            <v>Transmission Business Strategy</v>
          </cell>
          <cell r="F3262" t="str">
            <v>Strategy &amp; Law</v>
          </cell>
          <cell r="G3262" t="str">
            <v>Transmission and Power Supply</v>
          </cell>
          <cell r="H3262" t="str">
            <v>120</v>
          </cell>
          <cell r="I3262" t="str">
            <v>OT</v>
          </cell>
        </row>
        <row r="3263">
          <cell r="A3263" t="str">
            <v>O&amp;M</v>
          </cell>
          <cell r="B3263" t="str">
            <v>Angley, Ellen K</v>
          </cell>
          <cell r="C3263">
            <v>26055</v>
          </cell>
          <cell r="D3263" t="str">
            <v>26055</v>
          </cell>
          <cell r="E3263" t="str">
            <v>Load Forecasting and Estimation Services</v>
          </cell>
          <cell r="F3263" t="str">
            <v>Strategy &amp; Law</v>
          </cell>
          <cell r="G3263" t="str">
            <v>Load Forecasting and Estimation Services</v>
          </cell>
          <cell r="H3263" t="str">
            <v>120</v>
          </cell>
          <cell r="I3263" t="str">
            <v>BT</v>
          </cell>
          <cell r="J3263">
            <v>140873.01</v>
          </cell>
          <cell r="K3263">
            <v>71133.179999999993</v>
          </cell>
          <cell r="L3263">
            <v>372.32</v>
          </cell>
        </row>
        <row r="3264">
          <cell r="A3264" t="str">
            <v>O&amp;M</v>
          </cell>
          <cell r="B3264" t="str">
            <v>Angley, Ellen K</v>
          </cell>
          <cell r="C3264">
            <v>26055</v>
          </cell>
          <cell r="D3264" t="str">
            <v>26055</v>
          </cell>
          <cell r="E3264" t="str">
            <v>Electric and Gas Contract Administration</v>
          </cell>
          <cell r="F3264" t="str">
            <v>Strategy &amp; Law</v>
          </cell>
          <cell r="G3264" t="str">
            <v>Load Forecasting and Estimation Services</v>
          </cell>
          <cell r="H3264" t="str">
            <v>120</v>
          </cell>
          <cell r="I3264" t="str">
            <v>IT</v>
          </cell>
          <cell r="M3264">
            <v>6341.33</v>
          </cell>
        </row>
        <row r="3265">
          <cell r="A3265" t="str">
            <v>O&amp;M</v>
          </cell>
          <cell r="B3265" t="str">
            <v>Angley, Ellen K</v>
          </cell>
          <cell r="C3265">
            <v>26055</v>
          </cell>
          <cell r="D3265" t="str">
            <v>26055</v>
          </cell>
          <cell r="E3265" t="str">
            <v>Load Forecasting and Estimation Services</v>
          </cell>
          <cell r="F3265" t="str">
            <v>Strategy &amp; Law</v>
          </cell>
          <cell r="G3265" t="str">
            <v>Load Forecasting and Estimation Services</v>
          </cell>
          <cell r="H3265" t="str">
            <v>120</v>
          </cell>
          <cell r="I3265" t="str">
            <v>IT</v>
          </cell>
          <cell r="J3265">
            <v>309300.2</v>
          </cell>
          <cell r="K3265">
            <v>124357.69</v>
          </cell>
          <cell r="L3265">
            <v>71014.899999999994</v>
          </cell>
        </row>
        <row r="3266">
          <cell r="A3266" t="str">
            <v>O&amp;M</v>
          </cell>
          <cell r="B3266" t="str">
            <v>Angley, Ellen K</v>
          </cell>
          <cell r="C3266">
            <v>26055</v>
          </cell>
          <cell r="D3266" t="str">
            <v>26055</v>
          </cell>
          <cell r="E3266" t="str">
            <v>Load Forecasting and Estimation Services</v>
          </cell>
          <cell r="F3266" t="str">
            <v>Strategy &amp; Law</v>
          </cell>
          <cell r="G3266" t="str">
            <v>Load Forecasting and Estimation Services</v>
          </cell>
          <cell r="H3266" t="str">
            <v>120</v>
          </cell>
          <cell r="I3266" t="str">
            <v>LT</v>
          </cell>
          <cell r="J3266">
            <v>412939.38</v>
          </cell>
          <cell r="K3266">
            <v>203015.73</v>
          </cell>
          <cell r="L3266">
            <v>1063.68</v>
          </cell>
          <cell r="M3266">
            <v>112160.2</v>
          </cell>
        </row>
        <row r="3267">
          <cell r="A3267" t="str">
            <v>O&amp;M</v>
          </cell>
          <cell r="B3267" t="str">
            <v>Angley, Ellen K</v>
          </cell>
          <cell r="C3267">
            <v>26055</v>
          </cell>
          <cell r="D3267" t="str">
            <v>26055</v>
          </cell>
          <cell r="E3267" t="str">
            <v>Electric and Gas Contract Administration</v>
          </cell>
          <cell r="F3267" t="str">
            <v>Strategy &amp; Law</v>
          </cell>
          <cell r="G3267" t="str">
            <v>Load Forecasting and Estimation Services</v>
          </cell>
          <cell r="H3267" t="str">
            <v>120</v>
          </cell>
          <cell r="I3267" t="str">
            <v>OT</v>
          </cell>
        </row>
        <row r="3268">
          <cell r="A3268" t="str">
            <v>O&amp;M</v>
          </cell>
          <cell r="B3268" t="str">
            <v>Angley, Ellen K</v>
          </cell>
          <cell r="C3268">
            <v>26055</v>
          </cell>
          <cell r="D3268" t="str">
            <v>26055</v>
          </cell>
          <cell r="E3268" t="str">
            <v>Load Forecasting and Estimation Services</v>
          </cell>
          <cell r="F3268" t="str">
            <v>Strategy &amp; Law</v>
          </cell>
          <cell r="G3268" t="str">
            <v>Load Forecasting and Estimation Services</v>
          </cell>
          <cell r="H3268" t="str">
            <v>120</v>
          </cell>
          <cell r="I3268" t="str">
            <v>OT</v>
          </cell>
          <cell r="J3268">
            <v>5549.99</v>
          </cell>
          <cell r="K3268">
            <v>9787.36</v>
          </cell>
          <cell r="L3268">
            <v>13555.54</v>
          </cell>
        </row>
        <row r="3269">
          <cell r="A3269" t="str">
            <v>O&amp;M</v>
          </cell>
          <cell r="B3269" t="str">
            <v>Angley, Ellen K</v>
          </cell>
          <cell r="C3269">
            <v>26055</v>
          </cell>
          <cell r="D3269" t="str">
            <v>26055</v>
          </cell>
          <cell r="E3269" t="str">
            <v>Load Forecasting and Estimation Services</v>
          </cell>
          <cell r="F3269" t="str">
            <v>Strategy &amp; Law</v>
          </cell>
          <cell r="G3269" t="str">
            <v>Load Forecasting and Estimation Services</v>
          </cell>
          <cell r="H3269" t="str">
            <v>120</v>
          </cell>
          <cell r="I3269" t="str">
            <v>TT</v>
          </cell>
          <cell r="L3269">
            <v>398.88</v>
          </cell>
          <cell r="M3269">
            <v>5459.11</v>
          </cell>
        </row>
        <row r="3270">
          <cell r="A3270" t="str">
            <v>O&amp;M</v>
          </cell>
          <cell r="B3270" t="str">
            <v>Angley, Ellen K</v>
          </cell>
          <cell r="C3270">
            <v>26056</v>
          </cell>
          <cell r="D3270" t="str">
            <v>26056</v>
          </cell>
          <cell r="E3270" t="str">
            <v>NEEPOOL Relations and Transmission Services</v>
          </cell>
          <cell r="F3270" t="str">
            <v>Strategy &amp; Law</v>
          </cell>
          <cell r="G3270" t="str">
            <v>NEEPOOL Relations and Transmission Services</v>
          </cell>
          <cell r="H3270" t="str">
            <v>120</v>
          </cell>
          <cell r="I3270" t="str">
            <v>IT</v>
          </cell>
        </row>
        <row r="3271">
          <cell r="A3271" t="str">
            <v>O&amp;M</v>
          </cell>
          <cell r="B3271" t="str">
            <v>Norton, Margaret S</v>
          </cell>
          <cell r="C3271">
            <v>26100</v>
          </cell>
          <cell r="D3271" t="str">
            <v>26100</v>
          </cell>
          <cell r="E3271" t="str">
            <v>3A - Economic Development</v>
          </cell>
          <cell r="F3271" t="str">
            <v>Corporate Relations</v>
          </cell>
          <cell r="G3271" t="str">
            <v>Economic Development</v>
          </cell>
          <cell r="H3271" t="str">
            <v>120</v>
          </cell>
          <cell r="I3271" t="str">
            <v>BT</v>
          </cell>
          <cell r="J3271">
            <v>103998.9</v>
          </cell>
          <cell r="K3271">
            <v>602.29999999999995</v>
          </cell>
        </row>
        <row r="3272">
          <cell r="A3272" t="str">
            <v>O&amp;M</v>
          </cell>
          <cell r="B3272" t="str">
            <v>Norton, Margaret S</v>
          </cell>
          <cell r="C3272">
            <v>26100</v>
          </cell>
          <cell r="D3272" t="str">
            <v>26100</v>
          </cell>
          <cell r="E3272" t="str">
            <v>3A - Economic Development</v>
          </cell>
          <cell r="F3272" t="str">
            <v>Corporate Relations</v>
          </cell>
          <cell r="G3272" t="str">
            <v>Economic Development</v>
          </cell>
          <cell r="H3272" t="str">
            <v>120</v>
          </cell>
          <cell r="I3272" t="str">
            <v>IT</v>
          </cell>
          <cell r="J3272">
            <v>156253.32</v>
          </cell>
          <cell r="K3272">
            <v>-4765.3100000000004</v>
          </cell>
        </row>
        <row r="3273">
          <cell r="A3273" t="str">
            <v>O&amp;M</v>
          </cell>
          <cell r="B3273" t="str">
            <v>Norton, Margaret S</v>
          </cell>
          <cell r="C3273">
            <v>26100</v>
          </cell>
          <cell r="D3273" t="str">
            <v>26100</v>
          </cell>
          <cell r="E3273" t="str">
            <v>3A - Economic Development</v>
          </cell>
          <cell r="F3273" t="str">
            <v>Corporate Relations</v>
          </cell>
          <cell r="G3273" t="str">
            <v>Economic Development</v>
          </cell>
          <cell r="H3273" t="str">
            <v>120</v>
          </cell>
          <cell r="I3273" t="str">
            <v>LT</v>
          </cell>
          <cell r="J3273">
            <v>305768.43</v>
          </cell>
          <cell r="K3273">
            <v>1720.92</v>
          </cell>
          <cell r="M3273">
            <v>459305.69</v>
          </cell>
        </row>
        <row r="3274">
          <cell r="A3274" t="str">
            <v>O&amp;M</v>
          </cell>
          <cell r="B3274" t="str">
            <v>Norton, Margaret S</v>
          </cell>
          <cell r="C3274">
            <v>26100</v>
          </cell>
          <cell r="D3274" t="str">
            <v>26100</v>
          </cell>
          <cell r="E3274" t="str">
            <v>3A - Economic Development</v>
          </cell>
          <cell r="F3274" t="str">
            <v>Corporate Relations</v>
          </cell>
          <cell r="G3274" t="str">
            <v>Economic Development</v>
          </cell>
          <cell r="H3274" t="str">
            <v>120</v>
          </cell>
          <cell r="I3274" t="str">
            <v>OT</v>
          </cell>
          <cell r="J3274">
            <v>29487.19</v>
          </cell>
          <cell r="K3274">
            <v>5480.66</v>
          </cell>
        </row>
        <row r="3275">
          <cell r="A3275" t="str">
            <v>O&amp;M</v>
          </cell>
          <cell r="B3275" t="str">
            <v>Norton, Margaret S</v>
          </cell>
          <cell r="C3275">
            <v>26100</v>
          </cell>
          <cell r="D3275" t="str">
            <v>26100</v>
          </cell>
          <cell r="E3275" t="str">
            <v>3A - Economic Development</v>
          </cell>
          <cell r="F3275" t="str">
            <v>Corporate Relations</v>
          </cell>
          <cell r="G3275" t="str">
            <v>Economic Development</v>
          </cell>
          <cell r="H3275" t="str">
            <v>120</v>
          </cell>
          <cell r="I3275" t="str">
            <v>TT</v>
          </cell>
          <cell r="J3275">
            <v>125.82</v>
          </cell>
          <cell r="M3275">
            <v>84304.3</v>
          </cell>
        </row>
        <row r="3276">
          <cell r="A3276" t="str">
            <v>O&amp;M</v>
          </cell>
          <cell r="B3276" t="str">
            <v>Norton, Margaret S</v>
          </cell>
          <cell r="C3276">
            <v>26105</v>
          </cell>
          <cell r="D3276" t="str">
            <v>26105</v>
          </cell>
          <cell r="E3276" t="str">
            <v>3B - Communication Services</v>
          </cell>
          <cell r="F3276" t="str">
            <v>Corporate Relations</v>
          </cell>
          <cell r="G3276" t="str">
            <v>Communication Services</v>
          </cell>
          <cell r="H3276" t="str">
            <v>120</v>
          </cell>
          <cell r="I3276" t="str">
            <v>BT</v>
          </cell>
          <cell r="J3276">
            <v>63527.47</v>
          </cell>
          <cell r="K3276">
            <v>9836.41</v>
          </cell>
        </row>
        <row r="3277">
          <cell r="A3277" t="str">
            <v>O&amp;M</v>
          </cell>
          <cell r="B3277" t="str">
            <v>Norton, Margaret S</v>
          </cell>
          <cell r="C3277">
            <v>26105</v>
          </cell>
          <cell r="D3277" t="str">
            <v>26105</v>
          </cell>
          <cell r="E3277" t="str">
            <v>3B - Communication Services</v>
          </cell>
          <cell r="F3277" t="str">
            <v>Corporate Relations</v>
          </cell>
          <cell r="G3277" t="str">
            <v>Communication Services</v>
          </cell>
          <cell r="H3277" t="str">
            <v>120</v>
          </cell>
          <cell r="I3277" t="str">
            <v>IT</v>
          </cell>
          <cell r="J3277">
            <v>162697.35999999999</v>
          </cell>
          <cell r="K3277">
            <v>-9817.8700000000008</v>
          </cell>
          <cell r="L3277">
            <v>81.42</v>
          </cell>
        </row>
        <row r="3278">
          <cell r="A3278" t="str">
            <v>O&amp;M</v>
          </cell>
          <cell r="B3278" t="str">
            <v>Norton, Margaret S</v>
          </cell>
          <cell r="C3278">
            <v>26105</v>
          </cell>
          <cell r="D3278" t="str">
            <v>26105</v>
          </cell>
          <cell r="E3278" t="str">
            <v>3B - Communication Services</v>
          </cell>
          <cell r="F3278" t="str">
            <v>Corporate Relations</v>
          </cell>
          <cell r="G3278" t="str">
            <v>Communication Services</v>
          </cell>
          <cell r="H3278" t="str">
            <v>120</v>
          </cell>
          <cell r="I3278" t="str">
            <v>LT</v>
          </cell>
          <cell r="J3278">
            <v>201123.93</v>
          </cell>
          <cell r="K3278">
            <v>30028.6</v>
          </cell>
          <cell r="M3278">
            <v>26.12</v>
          </cell>
        </row>
        <row r="3279">
          <cell r="A3279" t="str">
            <v>O&amp;M</v>
          </cell>
          <cell r="B3279" t="str">
            <v>Norton, Margaret S</v>
          </cell>
          <cell r="C3279">
            <v>26105</v>
          </cell>
          <cell r="D3279" t="str">
            <v>26105</v>
          </cell>
          <cell r="E3279" t="str">
            <v>3B - Communication Services</v>
          </cell>
          <cell r="F3279" t="str">
            <v>Corporate Relations</v>
          </cell>
          <cell r="G3279" t="str">
            <v>Communication Services</v>
          </cell>
          <cell r="H3279" t="str">
            <v>120</v>
          </cell>
          <cell r="I3279" t="str">
            <v>MT</v>
          </cell>
          <cell r="L3279">
            <v>496.06</v>
          </cell>
          <cell r="M3279">
            <v>8801.36</v>
          </cell>
        </row>
        <row r="3280">
          <cell r="A3280" t="str">
            <v>O&amp;M</v>
          </cell>
          <cell r="B3280" t="str">
            <v>Norton, Margaret S</v>
          </cell>
          <cell r="C3280">
            <v>26105</v>
          </cell>
          <cell r="D3280" t="str">
            <v>26105</v>
          </cell>
          <cell r="E3280" t="str">
            <v>3B - Communication Services</v>
          </cell>
          <cell r="F3280" t="str">
            <v>Corporate Relations</v>
          </cell>
          <cell r="G3280" t="str">
            <v>Communication Services</v>
          </cell>
          <cell r="H3280" t="str">
            <v>120</v>
          </cell>
          <cell r="I3280" t="str">
            <v>OT</v>
          </cell>
          <cell r="J3280">
            <v>35539.629999999997</v>
          </cell>
          <cell r="K3280">
            <v>1675.96</v>
          </cell>
        </row>
        <row r="3281">
          <cell r="A3281" t="str">
            <v>O&amp;M</v>
          </cell>
          <cell r="B3281" t="str">
            <v>Norton, Margaret S</v>
          </cell>
          <cell r="C3281">
            <v>26105</v>
          </cell>
          <cell r="D3281" t="str">
            <v>26105</v>
          </cell>
          <cell r="E3281" t="str">
            <v>3B - Communication Services</v>
          </cell>
          <cell r="F3281" t="str">
            <v>Corporate Relations</v>
          </cell>
          <cell r="G3281" t="str">
            <v>Communication Services</v>
          </cell>
          <cell r="H3281" t="str">
            <v>120</v>
          </cell>
          <cell r="I3281" t="str">
            <v>TT</v>
          </cell>
          <cell r="J3281">
            <v>0</v>
          </cell>
          <cell r="M3281">
            <v>3548.56</v>
          </cell>
        </row>
        <row r="3282">
          <cell r="A3282" t="str">
            <v>O&amp;M</v>
          </cell>
          <cell r="B3282" t="str">
            <v>McKenna, Christina M</v>
          </cell>
          <cell r="C3282">
            <v>26110</v>
          </cell>
          <cell r="D3282" t="str">
            <v>26110</v>
          </cell>
          <cell r="E3282" t="str">
            <v>3C - Media</v>
          </cell>
          <cell r="F3282" t="str">
            <v>Corporate Relations</v>
          </cell>
          <cell r="G3282" t="str">
            <v>Media</v>
          </cell>
          <cell r="H3282" t="str">
            <v>120</v>
          </cell>
          <cell r="I3282" t="str">
            <v>BT</v>
          </cell>
          <cell r="J3282">
            <v>42228.49</v>
          </cell>
          <cell r="K3282">
            <v>3769.4</v>
          </cell>
        </row>
        <row r="3283">
          <cell r="A3283" t="str">
            <v>O&amp;M</v>
          </cell>
          <cell r="B3283" t="str">
            <v>McKenna, Christina M</v>
          </cell>
          <cell r="C3283">
            <v>26110</v>
          </cell>
          <cell r="D3283" t="str">
            <v>26110</v>
          </cell>
          <cell r="E3283" t="str">
            <v>3C - Media</v>
          </cell>
          <cell r="F3283" t="str">
            <v>Corporate Relations</v>
          </cell>
          <cell r="G3283" t="str">
            <v>Media</v>
          </cell>
          <cell r="H3283" t="str">
            <v>120</v>
          </cell>
          <cell r="I3283" t="str">
            <v>IT</v>
          </cell>
          <cell r="J3283">
            <v>43202.86</v>
          </cell>
          <cell r="K3283">
            <v>1211.9000000000001</v>
          </cell>
          <cell r="M3283">
            <v>3442.3</v>
          </cell>
        </row>
        <row r="3284">
          <cell r="A3284" t="str">
            <v>O&amp;M</v>
          </cell>
          <cell r="B3284" t="str">
            <v>McKenna, Christina M</v>
          </cell>
          <cell r="C3284">
            <v>26110</v>
          </cell>
          <cell r="D3284" t="str">
            <v>26110</v>
          </cell>
          <cell r="E3284" t="str">
            <v>3C - Media</v>
          </cell>
          <cell r="F3284" t="str">
            <v>Corporate Relations</v>
          </cell>
          <cell r="G3284" t="str">
            <v>Media</v>
          </cell>
          <cell r="H3284" t="str">
            <v>120</v>
          </cell>
          <cell r="I3284" t="str">
            <v>LT</v>
          </cell>
          <cell r="J3284">
            <v>133281.07999999999</v>
          </cell>
          <cell r="K3284">
            <v>10654.33</v>
          </cell>
          <cell r="M3284">
            <v>266.75</v>
          </cell>
        </row>
        <row r="3285">
          <cell r="A3285" t="str">
            <v>O&amp;M</v>
          </cell>
          <cell r="B3285" t="str">
            <v>McKenna, Christina M</v>
          </cell>
          <cell r="C3285">
            <v>26110</v>
          </cell>
          <cell r="D3285" t="str">
            <v>26110</v>
          </cell>
          <cell r="E3285" t="str">
            <v>3C - Media</v>
          </cell>
          <cell r="F3285" t="str">
            <v>Corporate Relations</v>
          </cell>
          <cell r="G3285" t="str">
            <v>Media</v>
          </cell>
          <cell r="H3285" t="str">
            <v>120</v>
          </cell>
          <cell r="I3285" t="str">
            <v>OT</v>
          </cell>
          <cell r="J3285">
            <v>23904.61</v>
          </cell>
          <cell r="K3285">
            <v>2656.97</v>
          </cell>
          <cell r="M3285">
            <v>347.24</v>
          </cell>
        </row>
        <row r="3286">
          <cell r="A3286" t="str">
            <v>O&amp;M</v>
          </cell>
          <cell r="B3286" t="str">
            <v>McKenna, Christina M</v>
          </cell>
          <cell r="C3286">
            <v>26110</v>
          </cell>
          <cell r="D3286" t="str">
            <v>26110</v>
          </cell>
          <cell r="E3286" t="str">
            <v>3C - Media</v>
          </cell>
          <cell r="F3286" t="str">
            <v>Corporate Relations</v>
          </cell>
          <cell r="G3286" t="str">
            <v>Media</v>
          </cell>
          <cell r="H3286" t="str">
            <v>120</v>
          </cell>
          <cell r="I3286" t="str">
            <v>TT</v>
          </cell>
          <cell r="J3286">
            <v>139.88</v>
          </cell>
          <cell r="M3286">
            <v>261827.34</v>
          </cell>
        </row>
        <row r="3287">
          <cell r="A3287" t="str">
            <v>O&amp;M</v>
          </cell>
          <cell r="B3287" t="str">
            <v>Norton, Margaret S</v>
          </cell>
          <cell r="C3287">
            <v>26115</v>
          </cell>
          <cell r="D3287" t="str">
            <v>26115</v>
          </cell>
          <cell r="E3287" t="str">
            <v>3D - Marketing  Communications</v>
          </cell>
          <cell r="F3287" t="str">
            <v>Corporate Relations</v>
          </cell>
          <cell r="G3287" t="str">
            <v>Marketing  Communications</v>
          </cell>
          <cell r="H3287" t="str">
            <v>120</v>
          </cell>
          <cell r="I3287" t="str">
            <v>BT</v>
          </cell>
          <cell r="J3287">
            <v>33545.74</v>
          </cell>
          <cell r="K3287">
            <v>0.53</v>
          </cell>
        </row>
        <row r="3288">
          <cell r="A3288" t="str">
            <v>O&amp;M</v>
          </cell>
          <cell r="B3288" t="str">
            <v>Norton, Margaret S</v>
          </cell>
          <cell r="C3288">
            <v>26115</v>
          </cell>
          <cell r="D3288" t="str">
            <v>26115</v>
          </cell>
          <cell r="E3288" t="str">
            <v>3D - Marketing  Communications</v>
          </cell>
          <cell r="F3288" t="str">
            <v>Corporate Relations</v>
          </cell>
          <cell r="G3288" t="str">
            <v>Marketing  Communications</v>
          </cell>
          <cell r="H3288" t="str">
            <v>120</v>
          </cell>
          <cell r="I3288" t="str">
            <v>IT</v>
          </cell>
          <cell r="J3288">
            <v>3641183.46</v>
          </cell>
          <cell r="K3288">
            <v>9679.2900000000009</v>
          </cell>
          <cell r="M3288">
            <v>200</v>
          </cell>
        </row>
        <row r="3289">
          <cell r="A3289" t="str">
            <v>O&amp;M</v>
          </cell>
          <cell r="B3289" t="str">
            <v>Norton, Margaret S</v>
          </cell>
          <cell r="C3289">
            <v>26115</v>
          </cell>
          <cell r="D3289" t="str">
            <v>26115</v>
          </cell>
          <cell r="E3289" t="str">
            <v>3D - Marketing  Communications</v>
          </cell>
          <cell r="F3289" t="str">
            <v>Corporate Relations</v>
          </cell>
          <cell r="G3289" t="str">
            <v>Marketing  Communications</v>
          </cell>
          <cell r="H3289" t="str">
            <v>120</v>
          </cell>
          <cell r="I3289" t="str">
            <v>LT</v>
          </cell>
          <cell r="J3289">
            <v>82590.48</v>
          </cell>
          <cell r="K3289">
            <v>0</v>
          </cell>
          <cell r="M3289">
            <v>3783.51</v>
          </cell>
        </row>
        <row r="3290">
          <cell r="A3290" t="str">
            <v>O&amp;M</v>
          </cell>
          <cell r="B3290" t="str">
            <v>Norton, Margaret S</v>
          </cell>
          <cell r="C3290">
            <v>26115</v>
          </cell>
          <cell r="D3290" t="str">
            <v>26115</v>
          </cell>
          <cell r="E3290" t="str">
            <v>3D - Marketing  Communications</v>
          </cell>
          <cell r="F3290" t="str">
            <v>Corporate Relations</v>
          </cell>
          <cell r="G3290" t="str">
            <v>Marketing  Communications</v>
          </cell>
          <cell r="H3290" t="str">
            <v>120</v>
          </cell>
          <cell r="I3290" t="str">
            <v>OT</v>
          </cell>
          <cell r="J3290">
            <v>79100.34</v>
          </cell>
          <cell r="K3290">
            <v>567.16999999999996</v>
          </cell>
          <cell r="M3290">
            <v>7542.13</v>
          </cell>
        </row>
        <row r="3291">
          <cell r="A3291" t="str">
            <v>O&amp;M</v>
          </cell>
          <cell r="C3291">
            <v>26120</v>
          </cell>
          <cell r="D3291" t="str">
            <v>26120</v>
          </cell>
          <cell r="E3291" t="str">
            <v>3E - NUCLEAR INFORMATION</v>
          </cell>
          <cell r="H3291" t="str">
            <v>120</v>
          </cell>
          <cell r="I3291" t="str">
            <v>OT</v>
          </cell>
          <cell r="J3291">
            <v>700.74</v>
          </cell>
          <cell r="M3291">
            <v>487.36</v>
          </cell>
        </row>
        <row r="3292">
          <cell r="A3292" t="str">
            <v>O&amp;M</v>
          </cell>
          <cell r="B3292" t="str">
            <v>Norton, Margaret S</v>
          </cell>
          <cell r="C3292">
            <v>26125</v>
          </cell>
          <cell r="D3292" t="str">
            <v>26125</v>
          </cell>
          <cell r="E3292" t="str">
            <v>3Q - Community Relations</v>
          </cell>
          <cell r="F3292" t="str">
            <v>Corporate Relations</v>
          </cell>
          <cell r="G3292" t="str">
            <v>Community Relations</v>
          </cell>
          <cell r="H3292" t="str">
            <v>120</v>
          </cell>
          <cell r="I3292" t="str">
            <v>BT</v>
          </cell>
          <cell r="J3292">
            <v>126355.59</v>
          </cell>
          <cell r="K3292">
            <v>8054.35</v>
          </cell>
        </row>
        <row r="3293">
          <cell r="A3293" t="str">
            <v>O&amp;M</v>
          </cell>
          <cell r="B3293" t="str">
            <v>Norton, Margaret S</v>
          </cell>
          <cell r="C3293">
            <v>26125</v>
          </cell>
          <cell r="D3293" t="str">
            <v>26125</v>
          </cell>
          <cell r="E3293" t="str">
            <v>3Q - Community Relations</v>
          </cell>
          <cell r="F3293" t="str">
            <v>Corporate Relations</v>
          </cell>
          <cell r="G3293" t="str">
            <v>Community Relations</v>
          </cell>
          <cell r="H3293" t="str">
            <v>120</v>
          </cell>
          <cell r="I3293" t="str">
            <v>IT</v>
          </cell>
          <cell r="J3293">
            <v>226815.43</v>
          </cell>
          <cell r="K3293">
            <v>5847.11</v>
          </cell>
          <cell r="M3293">
            <v>8.9700000000000006</v>
          </cell>
        </row>
        <row r="3294">
          <cell r="A3294" t="str">
            <v>O&amp;M</v>
          </cell>
          <cell r="B3294" t="str">
            <v>Norton, Margaret S</v>
          </cell>
          <cell r="C3294">
            <v>26125</v>
          </cell>
          <cell r="D3294" t="str">
            <v>26125</v>
          </cell>
          <cell r="E3294" t="str">
            <v>3Q - Community Relations</v>
          </cell>
          <cell r="F3294" t="str">
            <v>Corporate Relations</v>
          </cell>
          <cell r="G3294" t="str">
            <v>Community Relations</v>
          </cell>
          <cell r="H3294" t="str">
            <v>120</v>
          </cell>
          <cell r="I3294" t="str">
            <v>LT</v>
          </cell>
          <cell r="J3294">
            <v>377390.06</v>
          </cell>
          <cell r="K3294">
            <v>23012.49</v>
          </cell>
        </row>
        <row r="3295">
          <cell r="A3295" t="str">
            <v>O&amp;M</v>
          </cell>
          <cell r="B3295" t="str">
            <v>Norton, Margaret S</v>
          </cell>
          <cell r="C3295">
            <v>26125</v>
          </cell>
          <cell r="D3295" t="str">
            <v>26125</v>
          </cell>
          <cell r="E3295" t="str">
            <v>3Q - Community Relations</v>
          </cell>
          <cell r="F3295" t="str">
            <v>Corporate Relations</v>
          </cell>
          <cell r="G3295" t="str">
            <v>Community Relations</v>
          </cell>
          <cell r="H3295" t="str">
            <v>120</v>
          </cell>
          <cell r="I3295" t="str">
            <v>OT</v>
          </cell>
          <cell r="J3295">
            <v>176884.97</v>
          </cell>
          <cell r="K3295">
            <v>10330.52</v>
          </cell>
          <cell r="M3295">
            <v>4558.5600000000004</v>
          </cell>
        </row>
        <row r="3296">
          <cell r="A3296" t="str">
            <v>O&amp;M</v>
          </cell>
          <cell r="B3296" t="str">
            <v>Norton, Margaret S</v>
          </cell>
          <cell r="C3296">
            <v>26125</v>
          </cell>
          <cell r="D3296" t="str">
            <v>26125</v>
          </cell>
          <cell r="E3296" t="str">
            <v>3Q - Community Relations</v>
          </cell>
          <cell r="F3296" t="str">
            <v>Corporate Relations</v>
          </cell>
          <cell r="G3296" t="str">
            <v>Community Relations</v>
          </cell>
          <cell r="H3296" t="str">
            <v>120</v>
          </cell>
          <cell r="I3296" t="str">
            <v>TT</v>
          </cell>
          <cell r="J3296">
            <v>1143.2</v>
          </cell>
          <cell r="K3296">
            <v>290.04000000000002</v>
          </cell>
          <cell r="M3296">
            <v>0</v>
          </cell>
        </row>
        <row r="3297">
          <cell r="A3297" t="str">
            <v>O&amp;M</v>
          </cell>
          <cell r="B3297" t="str">
            <v>Reed, Mark L</v>
          </cell>
          <cell r="C3297">
            <v>26130</v>
          </cell>
          <cell r="D3297" t="str">
            <v>26130</v>
          </cell>
          <cell r="E3297" t="str">
            <v>J1 - Government Affairs</v>
          </cell>
          <cell r="F3297" t="str">
            <v>Corporate Relations</v>
          </cell>
          <cell r="G3297" t="str">
            <v>Government Affairs</v>
          </cell>
          <cell r="H3297" t="str">
            <v>120</v>
          </cell>
          <cell r="I3297" t="str">
            <v>BT</v>
          </cell>
          <cell r="J3297">
            <v>121638.67</v>
          </cell>
          <cell r="K3297">
            <v>14722.32</v>
          </cell>
        </row>
        <row r="3298">
          <cell r="A3298" t="str">
            <v>O&amp;M</v>
          </cell>
          <cell r="B3298" t="str">
            <v>Reed, Mark L</v>
          </cell>
          <cell r="C3298">
            <v>26130</v>
          </cell>
          <cell r="D3298" t="str">
            <v>26130</v>
          </cell>
          <cell r="E3298" t="str">
            <v>J1 - Government Affairs</v>
          </cell>
          <cell r="F3298" t="str">
            <v>Corporate Relations</v>
          </cell>
          <cell r="G3298" t="str">
            <v>Government Affairs</v>
          </cell>
          <cell r="H3298" t="str">
            <v>120</v>
          </cell>
          <cell r="I3298" t="str">
            <v>IT</v>
          </cell>
          <cell r="J3298">
            <v>1153665.1399999999</v>
          </cell>
          <cell r="K3298">
            <v>6887.61</v>
          </cell>
          <cell r="L3298">
            <v>412.2</v>
          </cell>
          <cell r="M3298">
            <v>7999.27</v>
          </cell>
        </row>
        <row r="3299">
          <cell r="A3299" t="str">
            <v>O&amp;M</v>
          </cell>
          <cell r="B3299" t="str">
            <v>Reed, Mark L</v>
          </cell>
          <cell r="C3299">
            <v>26130</v>
          </cell>
          <cell r="D3299" t="str">
            <v>26130</v>
          </cell>
          <cell r="E3299" t="str">
            <v>J1 - Government Affairs</v>
          </cell>
          <cell r="F3299" t="str">
            <v>Corporate Relations</v>
          </cell>
          <cell r="G3299" t="str">
            <v>Government Affairs</v>
          </cell>
          <cell r="H3299" t="str">
            <v>120</v>
          </cell>
          <cell r="I3299" t="str">
            <v>LT</v>
          </cell>
          <cell r="J3299">
            <v>366918.48</v>
          </cell>
          <cell r="K3299">
            <v>41194.400000000001</v>
          </cell>
        </row>
        <row r="3300">
          <cell r="A3300" t="str">
            <v>O&amp;M</v>
          </cell>
          <cell r="B3300" t="str">
            <v>Reed, Mark L</v>
          </cell>
          <cell r="C3300">
            <v>26130</v>
          </cell>
          <cell r="D3300" t="str">
            <v>26130</v>
          </cell>
          <cell r="E3300" t="str">
            <v>J1 - Government Affairs</v>
          </cell>
          <cell r="F3300" t="str">
            <v>Corporate Relations</v>
          </cell>
          <cell r="G3300" t="str">
            <v>Government Affairs</v>
          </cell>
          <cell r="H3300" t="str">
            <v>120</v>
          </cell>
          <cell r="I3300" t="str">
            <v>OT</v>
          </cell>
          <cell r="J3300">
            <v>57947.3</v>
          </cell>
          <cell r="K3300">
            <v>9153.52</v>
          </cell>
          <cell r="M3300">
            <v>96824.639999999999</v>
          </cell>
        </row>
        <row r="3301">
          <cell r="A3301" t="str">
            <v>O&amp;M</v>
          </cell>
          <cell r="B3301" t="str">
            <v>Reed, Mark L</v>
          </cell>
          <cell r="C3301">
            <v>26130</v>
          </cell>
          <cell r="D3301" t="str">
            <v>26130</v>
          </cell>
          <cell r="E3301" t="str">
            <v>J1 - Government Affairs</v>
          </cell>
          <cell r="F3301" t="str">
            <v>Corporate Relations</v>
          </cell>
          <cell r="G3301" t="str">
            <v>Government Affairs</v>
          </cell>
          <cell r="H3301" t="str">
            <v>120</v>
          </cell>
          <cell r="I3301" t="str">
            <v>TT</v>
          </cell>
          <cell r="J3301">
            <v>1236.4100000000001</v>
          </cell>
        </row>
        <row r="3302">
          <cell r="A3302" t="str">
            <v>O&amp;M</v>
          </cell>
          <cell r="B3302" t="str">
            <v>Nolan Jr, Joseph R</v>
          </cell>
          <cell r="C3302">
            <v>26135</v>
          </cell>
          <cell r="D3302" t="str">
            <v>26135</v>
          </cell>
          <cell r="E3302" t="str">
            <v>C1 - Coporate Relations Senior Vice President</v>
          </cell>
          <cell r="F3302" t="str">
            <v>Corporate Relations</v>
          </cell>
          <cell r="G3302" t="str">
            <v>Coporate Relations Senior Vice President</v>
          </cell>
          <cell r="H3302" t="str">
            <v>120</v>
          </cell>
          <cell r="I3302" t="str">
            <v>BT</v>
          </cell>
          <cell r="J3302">
            <v>77901.73</v>
          </cell>
          <cell r="K3302">
            <v>18913.09</v>
          </cell>
        </row>
        <row r="3303">
          <cell r="A3303" t="str">
            <v>O&amp;M</v>
          </cell>
          <cell r="B3303" t="str">
            <v>Nolan Jr, Joseph R</v>
          </cell>
          <cell r="C3303">
            <v>26135</v>
          </cell>
          <cell r="D3303" t="str">
            <v>26135</v>
          </cell>
          <cell r="E3303" t="str">
            <v>C1 - Coporate Relations Senior Vice President</v>
          </cell>
          <cell r="F3303" t="str">
            <v>Corporate Relations</v>
          </cell>
          <cell r="G3303" t="str">
            <v>Coporate Relations Senior Vice President</v>
          </cell>
          <cell r="H3303" t="str">
            <v>120</v>
          </cell>
          <cell r="I3303" t="str">
            <v>IT</v>
          </cell>
          <cell r="J3303">
            <v>182054.45</v>
          </cell>
          <cell r="K3303">
            <v>8202.89</v>
          </cell>
          <cell r="M3303">
            <v>231.76</v>
          </cell>
        </row>
        <row r="3304">
          <cell r="A3304" t="str">
            <v>O&amp;M</v>
          </cell>
          <cell r="B3304" t="str">
            <v>Nolan Jr, Joseph R</v>
          </cell>
          <cell r="C3304">
            <v>26135</v>
          </cell>
          <cell r="D3304" t="str">
            <v>26135</v>
          </cell>
          <cell r="E3304" t="str">
            <v>C1 - Coporate Relations Senior Vice President</v>
          </cell>
          <cell r="F3304" t="str">
            <v>Corporate Relations</v>
          </cell>
          <cell r="G3304" t="str">
            <v>Coporate Relations Senior Vice President</v>
          </cell>
          <cell r="H3304" t="str">
            <v>120</v>
          </cell>
          <cell r="I3304" t="str">
            <v>LT</v>
          </cell>
          <cell r="J3304">
            <v>852085.91</v>
          </cell>
          <cell r="K3304">
            <v>56543.26</v>
          </cell>
        </row>
        <row r="3305">
          <cell r="A3305" t="str">
            <v>O&amp;M</v>
          </cell>
          <cell r="B3305" t="str">
            <v>Nolan Jr, Joseph R</v>
          </cell>
          <cell r="C3305">
            <v>26135</v>
          </cell>
          <cell r="D3305" t="str">
            <v>26135</v>
          </cell>
          <cell r="E3305" t="str">
            <v>C1 - Coporate Relations Senior Vice President</v>
          </cell>
          <cell r="F3305" t="str">
            <v>Corporate Relations</v>
          </cell>
          <cell r="G3305" t="str">
            <v>Coporate Relations Senior Vice President</v>
          </cell>
          <cell r="H3305" t="str">
            <v>120</v>
          </cell>
          <cell r="I3305" t="str">
            <v>OT</v>
          </cell>
          <cell r="J3305">
            <v>31298.36</v>
          </cell>
          <cell r="K3305">
            <v>-27.23</v>
          </cell>
          <cell r="M3305">
            <v>838.64</v>
          </cell>
        </row>
        <row r="3306">
          <cell r="A3306" t="str">
            <v>O&amp;M</v>
          </cell>
          <cell r="B3306" t="str">
            <v>Nolan Jr, Joseph R</v>
          </cell>
          <cell r="C3306">
            <v>26135</v>
          </cell>
          <cell r="D3306" t="str">
            <v>26135</v>
          </cell>
          <cell r="E3306" t="str">
            <v>C1 - Coporate Relations Senior Vice President</v>
          </cell>
          <cell r="F3306" t="str">
            <v>Corporate Relations</v>
          </cell>
          <cell r="G3306" t="str">
            <v>Coporate Relations Senior Vice President</v>
          </cell>
          <cell r="H3306" t="str">
            <v>120</v>
          </cell>
          <cell r="I3306" t="str">
            <v>TT</v>
          </cell>
          <cell r="J3306">
            <v>3097.03</v>
          </cell>
          <cell r="K3306">
            <v>201.91</v>
          </cell>
        </row>
        <row r="3307">
          <cell r="A3307" t="str">
            <v>O&amp;M</v>
          </cell>
          <cell r="C3307">
            <v>26150</v>
          </cell>
          <cell r="D3307" t="str">
            <v>26150</v>
          </cell>
          <cell r="E3307" t="str">
            <v>DO - D.O.D. PROJECTS</v>
          </cell>
          <cell r="H3307" t="str">
            <v>120</v>
          </cell>
          <cell r="I3307" t="str">
            <v>IT</v>
          </cell>
          <cell r="J3307">
            <v>1489.5</v>
          </cell>
          <cell r="K3307">
            <v>259.5</v>
          </cell>
          <cell r="M3307">
            <v>6638462.29</v>
          </cell>
        </row>
        <row r="3308">
          <cell r="A3308" t="str">
            <v>O&amp;M</v>
          </cell>
          <cell r="B3308" t="str">
            <v>Reed, Mark L</v>
          </cell>
          <cell r="C3308">
            <v>26160</v>
          </cell>
          <cell r="D3308" t="str">
            <v>26160</v>
          </cell>
          <cell r="E3308" t="str">
            <v>3S - Regulatory Relations</v>
          </cell>
          <cell r="F3308" t="str">
            <v>Corporate Relations</v>
          </cell>
          <cell r="G3308" t="str">
            <v>Regulatory Relations</v>
          </cell>
          <cell r="H3308" t="str">
            <v>120</v>
          </cell>
          <cell r="I3308" t="str">
            <v>BT</v>
          </cell>
          <cell r="J3308">
            <v>84346.55</v>
          </cell>
          <cell r="K3308">
            <v>8808.43</v>
          </cell>
        </row>
        <row r="3309">
          <cell r="A3309" t="str">
            <v>O&amp;M</v>
          </cell>
          <cell r="B3309" t="str">
            <v>Reed, Mark L</v>
          </cell>
          <cell r="C3309">
            <v>26160</v>
          </cell>
          <cell r="D3309" t="str">
            <v>26160</v>
          </cell>
          <cell r="E3309" t="str">
            <v>3S - Regulatory Relations</v>
          </cell>
          <cell r="F3309" t="str">
            <v>Corporate Relations</v>
          </cell>
          <cell r="G3309" t="str">
            <v>Regulatory Relations</v>
          </cell>
          <cell r="H3309" t="str">
            <v>120</v>
          </cell>
          <cell r="I3309" t="str">
            <v>IT</v>
          </cell>
          <cell r="J3309">
            <v>11586.37</v>
          </cell>
          <cell r="K3309">
            <v>4558.93</v>
          </cell>
          <cell r="L3309">
            <v>1.2</v>
          </cell>
          <cell r="M3309">
            <v>812323.42</v>
          </cell>
        </row>
        <row r="3310">
          <cell r="A3310" t="str">
            <v>O&amp;M</v>
          </cell>
          <cell r="B3310" t="str">
            <v>Reed, Mark L</v>
          </cell>
          <cell r="C3310">
            <v>26160</v>
          </cell>
          <cell r="D3310" t="str">
            <v>26160</v>
          </cell>
          <cell r="E3310" t="str">
            <v>3S - Regulatory Relations</v>
          </cell>
          <cell r="F3310" t="str">
            <v>Corporate Relations</v>
          </cell>
          <cell r="G3310" t="str">
            <v>Regulatory Relations</v>
          </cell>
          <cell r="H3310" t="str">
            <v>120</v>
          </cell>
          <cell r="I3310" t="str">
            <v>LT</v>
          </cell>
          <cell r="J3310">
            <v>248452.76</v>
          </cell>
          <cell r="K3310">
            <v>23950.58</v>
          </cell>
        </row>
        <row r="3311">
          <cell r="A3311" t="str">
            <v>O&amp;M</v>
          </cell>
          <cell r="B3311" t="str">
            <v>Reed, Mark L</v>
          </cell>
          <cell r="C3311">
            <v>26160</v>
          </cell>
          <cell r="D3311" t="str">
            <v>26160</v>
          </cell>
          <cell r="E3311" t="str">
            <v>3S - Regulatory Relations</v>
          </cell>
          <cell r="F3311" t="str">
            <v>Corporate Relations</v>
          </cell>
          <cell r="G3311" t="str">
            <v>Regulatory Relations</v>
          </cell>
          <cell r="H3311" t="str">
            <v>120</v>
          </cell>
          <cell r="I3311" t="str">
            <v>OT</v>
          </cell>
          <cell r="J3311">
            <v>6345.91</v>
          </cell>
          <cell r="K3311">
            <v>1924.36</v>
          </cell>
        </row>
        <row r="3312">
          <cell r="A3312" t="str">
            <v>O&amp;M</v>
          </cell>
          <cell r="B3312" t="str">
            <v>Reed, Mark L</v>
          </cell>
          <cell r="C3312">
            <v>26160</v>
          </cell>
          <cell r="D3312" t="str">
            <v>26160</v>
          </cell>
          <cell r="E3312" t="str">
            <v>3S - Regulatory Relations</v>
          </cell>
          <cell r="F3312" t="str">
            <v>Corporate Relations</v>
          </cell>
          <cell r="G3312" t="str">
            <v>Regulatory Relations</v>
          </cell>
          <cell r="H3312" t="str">
            <v>120</v>
          </cell>
          <cell r="I3312" t="str">
            <v>TT</v>
          </cell>
          <cell r="J3312">
            <v>137.22</v>
          </cell>
          <cell r="K3312">
            <v>268.88</v>
          </cell>
        </row>
        <row r="3313">
          <cell r="A3313" t="str">
            <v>O&amp;M</v>
          </cell>
          <cell r="C3313">
            <v>26165</v>
          </cell>
          <cell r="D3313" t="str">
            <v>26165</v>
          </cell>
          <cell r="E3313" t="str">
            <v>Federal Relations</v>
          </cell>
          <cell r="H3313" t="str">
            <v>120</v>
          </cell>
          <cell r="I3313" t="str">
            <v>BT</v>
          </cell>
          <cell r="J3313">
            <v>36479.599999999999</v>
          </cell>
          <cell r="K3313">
            <v>6545.03</v>
          </cell>
          <cell r="M3313">
            <v>-539.07000000000005</v>
          </cell>
        </row>
        <row r="3314">
          <cell r="A3314" t="str">
            <v>O&amp;M</v>
          </cell>
          <cell r="C3314">
            <v>26165</v>
          </cell>
          <cell r="D3314" t="str">
            <v>26165</v>
          </cell>
          <cell r="E3314" t="str">
            <v>Federal Relations</v>
          </cell>
          <cell r="H3314" t="str">
            <v>120</v>
          </cell>
          <cell r="I3314" t="str">
            <v>IT</v>
          </cell>
          <cell r="J3314">
            <v>23047.79</v>
          </cell>
          <cell r="K3314">
            <v>45</v>
          </cell>
          <cell r="M3314">
            <v>9460473.0099999998</v>
          </cell>
        </row>
        <row r="3315">
          <cell r="A3315" t="str">
            <v>O&amp;M</v>
          </cell>
          <cell r="C3315">
            <v>26165</v>
          </cell>
          <cell r="D3315" t="str">
            <v>26165</v>
          </cell>
          <cell r="E3315" t="str">
            <v>Federal Relations</v>
          </cell>
          <cell r="H3315" t="str">
            <v>120</v>
          </cell>
          <cell r="I3315" t="str">
            <v>LT</v>
          </cell>
          <cell r="J3315">
            <v>113670.79</v>
          </cell>
          <cell r="K3315">
            <v>18699.84</v>
          </cell>
        </row>
        <row r="3316">
          <cell r="A3316" t="str">
            <v>O&amp;M</v>
          </cell>
          <cell r="C3316">
            <v>26165</v>
          </cell>
          <cell r="D3316" t="str">
            <v>26165</v>
          </cell>
          <cell r="E3316" t="str">
            <v>Federal Relations</v>
          </cell>
          <cell r="H3316" t="str">
            <v>120</v>
          </cell>
          <cell r="I3316" t="str">
            <v>OT</v>
          </cell>
          <cell r="J3316">
            <v>31428.41</v>
          </cell>
          <cell r="K3316">
            <v>1962.57</v>
          </cell>
        </row>
        <row r="3317">
          <cell r="A3317" t="str">
            <v>O&amp;M</v>
          </cell>
          <cell r="B3317" t="str">
            <v>Norton, Margaret S</v>
          </cell>
          <cell r="C3317">
            <v>26170</v>
          </cell>
          <cell r="D3317" t="str">
            <v>26170</v>
          </cell>
          <cell r="E3317" t="str">
            <v>Community Programs</v>
          </cell>
          <cell r="F3317" t="str">
            <v>Corporate Relations</v>
          </cell>
          <cell r="G3317" t="str">
            <v>Community Programs</v>
          </cell>
          <cell r="H3317" t="str">
            <v>120</v>
          </cell>
          <cell r="I3317" t="str">
            <v>BT</v>
          </cell>
          <cell r="J3317">
            <v>16774.22</v>
          </cell>
          <cell r="K3317">
            <v>1635.5</v>
          </cell>
        </row>
        <row r="3318">
          <cell r="A3318" t="str">
            <v>O&amp;M</v>
          </cell>
          <cell r="B3318" t="str">
            <v>Norton, Margaret S</v>
          </cell>
          <cell r="C3318">
            <v>26170</v>
          </cell>
          <cell r="D3318" t="str">
            <v>26170</v>
          </cell>
          <cell r="E3318" t="str">
            <v>Community Programs</v>
          </cell>
          <cell r="F3318" t="str">
            <v>Corporate Relations</v>
          </cell>
          <cell r="G3318" t="str">
            <v>Community Programs</v>
          </cell>
          <cell r="H3318" t="str">
            <v>120</v>
          </cell>
          <cell r="I3318" t="str">
            <v>IT</v>
          </cell>
          <cell r="J3318">
            <v>412961.87</v>
          </cell>
          <cell r="K3318">
            <v>60454.080000000002</v>
          </cell>
          <cell r="L3318">
            <v>626.39</v>
          </cell>
          <cell r="M3318">
            <v>40496.949999999997</v>
          </cell>
        </row>
        <row r="3319">
          <cell r="A3319" t="str">
            <v>O&amp;M</v>
          </cell>
          <cell r="B3319" t="str">
            <v>Norton, Margaret S</v>
          </cell>
          <cell r="C3319">
            <v>26170</v>
          </cell>
          <cell r="D3319" t="str">
            <v>26170</v>
          </cell>
          <cell r="E3319" t="str">
            <v>Community Programs</v>
          </cell>
          <cell r="F3319" t="str">
            <v>Corporate Relations</v>
          </cell>
          <cell r="G3319" t="str">
            <v>Community Programs</v>
          </cell>
          <cell r="H3319" t="str">
            <v>120</v>
          </cell>
          <cell r="I3319" t="str">
            <v>LT</v>
          </cell>
          <cell r="J3319">
            <v>76332.53</v>
          </cell>
          <cell r="K3319">
            <v>7199.71</v>
          </cell>
        </row>
        <row r="3320">
          <cell r="A3320" t="str">
            <v>O&amp;M</v>
          </cell>
          <cell r="B3320" t="str">
            <v>Norton, Margaret S</v>
          </cell>
          <cell r="C3320">
            <v>26170</v>
          </cell>
          <cell r="D3320" t="str">
            <v>26170</v>
          </cell>
          <cell r="E3320" t="str">
            <v>Community Programs</v>
          </cell>
          <cell r="F3320" t="str">
            <v>Corporate Relations</v>
          </cell>
          <cell r="G3320" t="str">
            <v>Community Programs</v>
          </cell>
          <cell r="H3320" t="str">
            <v>120</v>
          </cell>
          <cell r="I3320" t="str">
            <v>MT</v>
          </cell>
          <cell r="J3320">
            <v>119.1</v>
          </cell>
        </row>
        <row r="3321">
          <cell r="A3321" t="str">
            <v>O&amp;M</v>
          </cell>
          <cell r="B3321" t="str">
            <v>Norton, Margaret S</v>
          </cell>
          <cell r="C3321">
            <v>26170</v>
          </cell>
          <cell r="D3321" t="str">
            <v>26170</v>
          </cell>
          <cell r="E3321" t="str">
            <v>Community Programs</v>
          </cell>
          <cell r="F3321" t="str">
            <v>Corporate Relations</v>
          </cell>
          <cell r="G3321" t="str">
            <v>Community Programs</v>
          </cell>
          <cell r="H3321" t="str">
            <v>120</v>
          </cell>
          <cell r="I3321" t="str">
            <v>OT</v>
          </cell>
          <cell r="J3321">
            <v>76643.75</v>
          </cell>
          <cell r="K3321">
            <v>39349.03</v>
          </cell>
        </row>
        <row r="3322">
          <cell r="A3322" t="str">
            <v>O&amp;M</v>
          </cell>
          <cell r="B3322" t="str">
            <v>Norton, Margaret S</v>
          </cell>
          <cell r="C3322">
            <v>26180</v>
          </cell>
          <cell r="D3322" t="str">
            <v>26180</v>
          </cell>
          <cell r="E3322" t="str">
            <v>Comm Rel &amp; Econ Development</v>
          </cell>
          <cell r="F3322" t="str">
            <v>Corporate Relations</v>
          </cell>
          <cell r="G3322" t="str">
            <v>Comm Rel &amp; Econ Development</v>
          </cell>
          <cell r="H3322" t="str">
            <v>120</v>
          </cell>
          <cell r="I3322" t="str">
            <v>BT</v>
          </cell>
          <cell r="K3322">
            <v>-5313.83</v>
          </cell>
          <cell r="M3322">
            <v>-520.79</v>
          </cell>
        </row>
        <row r="3323">
          <cell r="A3323" t="str">
            <v>O&amp;M</v>
          </cell>
          <cell r="B3323" t="str">
            <v>Norton, Margaret S</v>
          </cell>
          <cell r="C3323">
            <v>26180</v>
          </cell>
          <cell r="D3323" t="str">
            <v>26180</v>
          </cell>
          <cell r="E3323" t="str">
            <v>Comm Rel &amp; Econ Development</v>
          </cell>
          <cell r="F3323" t="str">
            <v>Corporate Relations</v>
          </cell>
          <cell r="G3323" t="str">
            <v>Comm Rel &amp; Econ Development</v>
          </cell>
          <cell r="H3323" t="str">
            <v>120</v>
          </cell>
          <cell r="I3323" t="str">
            <v>LT</v>
          </cell>
          <cell r="K3323">
            <v>13597.44</v>
          </cell>
          <cell r="M3323">
            <v>72314.2</v>
          </cell>
        </row>
        <row r="3324">
          <cell r="A3324" t="str">
            <v>O&amp;M</v>
          </cell>
          <cell r="B3324" t="str">
            <v>Fleming, Michael F</v>
          </cell>
          <cell r="C3324">
            <v>26200</v>
          </cell>
          <cell r="D3324" t="str">
            <v>26200</v>
          </cell>
          <cell r="E3324" t="str">
            <v>J7 - Corporate Safety</v>
          </cell>
          <cell r="F3324" t="str">
            <v>Human Resources</v>
          </cell>
          <cell r="G3324" t="str">
            <v>Corporate Safety</v>
          </cell>
          <cell r="H3324" t="str">
            <v>120</v>
          </cell>
          <cell r="I3324" t="str">
            <v>BT</v>
          </cell>
          <cell r="J3324">
            <v>240663.94</v>
          </cell>
          <cell r="K3324">
            <v>81424.87</v>
          </cell>
        </row>
        <row r="3325">
          <cell r="A3325" t="str">
            <v>O&amp;M</v>
          </cell>
          <cell r="B3325" t="str">
            <v>Fleming, Michael F</v>
          </cell>
          <cell r="C3325">
            <v>26200</v>
          </cell>
          <cell r="D3325" t="str">
            <v>26200</v>
          </cell>
          <cell r="E3325" t="str">
            <v>J7 - Corporate Safety</v>
          </cell>
          <cell r="F3325" t="str">
            <v>Human Resources</v>
          </cell>
          <cell r="G3325" t="str">
            <v>Corporate Safety</v>
          </cell>
          <cell r="H3325" t="str">
            <v>120</v>
          </cell>
          <cell r="I3325" t="str">
            <v>IT</v>
          </cell>
          <cell r="J3325">
            <v>760081.81</v>
          </cell>
          <cell r="K3325">
            <v>12703.3</v>
          </cell>
          <cell r="L3325">
            <v>2444.73</v>
          </cell>
          <cell r="M3325">
            <v>679781.22</v>
          </cell>
        </row>
        <row r="3326">
          <cell r="A3326" t="str">
            <v>O&amp;M</v>
          </cell>
          <cell r="B3326" t="str">
            <v>Fleming, Michael F</v>
          </cell>
          <cell r="C3326">
            <v>26200</v>
          </cell>
          <cell r="D3326" t="str">
            <v>26200</v>
          </cell>
          <cell r="E3326" t="str">
            <v>J7 - Corporate Safety</v>
          </cell>
          <cell r="F3326" t="str">
            <v>Human Resources</v>
          </cell>
          <cell r="G3326" t="str">
            <v>Corporate Safety</v>
          </cell>
          <cell r="H3326" t="str">
            <v>120</v>
          </cell>
          <cell r="I3326" t="str">
            <v>LT</v>
          </cell>
          <cell r="J3326">
            <v>645886.24</v>
          </cell>
          <cell r="K3326">
            <v>234087.82</v>
          </cell>
          <cell r="L3326">
            <v>14193.23</v>
          </cell>
          <cell r="M3326">
            <v>4647.1099999999997</v>
          </cell>
        </row>
        <row r="3327">
          <cell r="A3327" t="str">
            <v>O&amp;M</v>
          </cell>
          <cell r="B3327" t="str">
            <v>Fleming, Michael F</v>
          </cell>
          <cell r="C3327">
            <v>26200</v>
          </cell>
          <cell r="D3327" t="str">
            <v>26200</v>
          </cell>
          <cell r="E3327" t="str">
            <v>J7 - Corporate Safety</v>
          </cell>
          <cell r="F3327" t="str">
            <v>Human Resources</v>
          </cell>
          <cell r="G3327" t="str">
            <v>Corporate Safety</v>
          </cell>
          <cell r="H3327" t="str">
            <v>120</v>
          </cell>
          <cell r="I3327" t="str">
            <v>MT</v>
          </cell>
          <cell r="J3327">
            <v>986.75</v>
          </cell>
          <cell r="K3327">
            <v>1376</v>
          </cell>
          <cell r="L3327">
            <v>0.79</v>
          </cell>
        </row>
        <row r="3328">
          <cell r="A3328" t="str">
            <v>O&amp;M</v>
          </cell>
          <cell r="B3328" t="str">
            <v>Fleming, Michael F</v>
          </cell>
          <cell r="C3328">
            <v>26200</v>
          </cell>
          <cell r="D3328" t="str">
            <v>26200</v>
          </cell>
          <cell r="E3328" t="str">
            <v>J7 - Corporate Safety</v>
          </cell>
          <cell r="F3328" t="str">
            <v>Human Resources</v>
          </cell>
          <cell r="G3328" t="str">
            <v>Corporate Safety</v>
          </cell>
          <cell r="H3328" t="str">
            <v>120</v>
          </cell>
          <cell r="I3328" t="str">
            <v>OT</v>
          </cell>
          <cell r="J3328">
            <v>211668.88</v>
          </cell>
          <cell r="K3328">
            <v>61183.59</v>
          </cell>
          <cell r="L3328">
            <v>6462.5</v>
          </cell>
        </row>
        <row r="3329">
          <cell r="A3329" t="str">
            <v>O&amp;M</v>
          </cell>
          <cell r="B3329" t="str">
            <v>Fleming, Michael F</v>
          </cell>
          <cell r="C3329">
            <v>26200</v>
          </cell>
          <cell r="D3329" t="str">
            <v>26200</v>
          </cell>
          <cell r="E3329" t="str">
            <v>J7 - Corporate Safety</v>
          </cell>
          <cell r="F3329" t="str">
            <v>Human Resources</v>
          </cell>
          <cell r="G3329" t="str">
            <v>Corporate Safety</v>
          </cell>
          <cell r="H3329" t="str">
            <v>120</v>
          </cell>
          <cell r="I3329" t="str">
            <v>TT</v>
          </cell>
          <cell r="J3329">
            <v>15764.66</v>
          </cell>
          <cell r="K3329">
            <v>22441.32</v>
          </cell>
          <cell r="L3329">
            <v>9928.92</v>
          </cell>
        </row>
        <row r="3330">
          <cell r="A3330" t="str">
            <v>O&amp;M</v>
          </cell>
          <cell r="C3330">
            <v>26205</v>
          </cell>
          <cell r="D3330" t="str">
            <v>26205</v>
          </cell>
          <cell r="E3330" t="str">
            <v>Center for Learning and Performance</v>
          </cell>
          <cell r="H3330" t="str">
            <v>120</v>
          </cell>
          <cell r="I3330" t="str">
            <v>BT</v>
          </cell>
          <cell r="M3330">
            <v>-1334.11</v>
          </cell>
        </row>
        <row r="3331">
          <cell r="A3331" t="str">
            <v>O&amp;M</v>
          </cell>
          <cell r="C3331">
            <v>26205</v>
          </cell>
          <cell r="D3331" t="str">
            <v>26205</v>
          </cell>
          <cell r="E3331" t="str">
            <v>J8 - SECURITY DEPT</v>
          </cell>
          <cell r="H3331" t="str">
            <v>120</v>
          </cell>
          <cell r="I3331" t="str">
            <v>BT</v>
          </cell>
          <cell r="J3331">
            <v>72545.87</v>
          </cell>
          <cell r="K3331">
            <v>4203.7299999999996</v>
          </cell>
          <cell r="M3331">
            <v>-2032.11</v>
          </cell>
        </row>
        <row r="3332">
          <cell r="A3332" t="str">
            <v>O&amp;M</v>
          </cell>
          <cell r="C3332">
            <v>26205</v>
          </cell>
          <cell r="D3332" t="str">
            <v>26205</v>
          </cell>
          <cell r="E3332" t="str">
            <v>Center for Learning and Performance</v>
          </cell>
          <cell r="H3332" t="str">
            <v>120</v>
          </cell>
          <cell r="I3332" t="str">
            <v>IT</v>
          </cell>
          <cell r="M3332">
            <v>3159193.87</v>
          </cell>
        </row>
        <row r="3333">
          <cell r="A3333" t="str">
            <v>O&amp;M</v>
          </cell>
          <cell r="C3333">
            <v>26205</v>
          </cell>
          <cell r="D3333" t="str">
            <v>26205</v>
          </cell>
          <cell r="E3333" t="str">
            <v>J8 - SECURITY DEPT</v>
          </cell>
          <cell r="H3333" t="str">
            <v>120</v>
          </cell>
          <cell r="I3333" t="str">
            <v>IT</v>
          </cell>
          <cell r="J3333">
            <v>4688.99</v>
          </cell>
          <cell r="K3333">
            <v>-10492.02</v>
          </cell>
        </row>
        <row r="3334">
          <cell r="A3334" t="str">
            <v>O&amp;M</v>
          </cell>
          <cell r="C3334">
            <v>26205</v>
          </cell>
          <cell r="D3334" t="str">
            <v>26205</v>
          </cell>
          <cell r="E3334" t="str">
            <v>Center for Learning and Performance</v>
          </cell>
          <cell r="H3334" t="str">
            <v>120</v>
          </cell>
          <cell r="I3334" t="str">
            <v>LT</v>
          </cell>
          <cell r="M3334">
            <v>93253.5</v>
          </cell>
        </row>
        <row r="3335">
          <cell r="A3335" t="str">
            <v>O&amp;M</v>
          </cell>
          <cell r="C3335">
            <v>26205</v>
          </cell>
          <cell r="D3335" t="str">
            <v>26205</v>
          </cell>
          <cell r="E3335" t="str">
            <v>J8 - SECURITY DEPT</v>
          </cell>
          <cell r="H3335" t="str">
            <v>120</v>
          </cell>
          <cell r="I3335" t="str">
            <v>LT</v>
          </cell>
          <cell r="J3335">
            <v>85380.13</v>
          </cell>
          <cell r="K3335">
            <v>12010.84</v>
          </cell>
        </row>
        <row r="3336">
          <cell r="A3336" t="str">
            <v>O&amp;M</v>
          </cell>
          <cell r="C3336">
            <v>26205</v>
          </cell>
          <cell r="D3336" t="str">
            <v>26205</v>
          </cell>
          <cell r="E3336" t="str">
            <v>J8 - SECURITY DEPT</v>
          </cell>
          <cell r="H3336" t="str">
            <v>120</v>
          </cell>
          <cell r="I3336" t="str">
            <v>OT</v>
          </cell>
          <cell r="J3336">
            <v>17073.71</v>
          </cell>
          <cell r="K3336">
            <v>77.72</v>
          </cell>
        </row>
        <row r="3337">
          <cell r="A3337" t="str">
            <v>O&amp;M</v>
          </cell>
          <cell r="C3337">
            <v>26205</v>
          </cell>
          <cell r="D3337" t="str">
            <v>26205</v>
          </cell>
          <cell r="E3337" t="str">
            <v>J8 - SECURITY DEPT</v>
          </cell>
          <cell r="H3337" t="str">
            <v>120</v>
          </cell>
          <cell r="I3337" t="str">
            <v>TT</v>
          </cell>
          <cell r="J3337">
            <v>163.46</v>
          </cell>
        </row>
        <row r="3338">
          <cell r="A3338" t="str">
            <v>O&amp;M</v>
          </cell>
          <cell r="B3338" t="str">
            <v>Carmody,Chris</v>
          </cell>
          <cell r="C3338">
            <v>26210</v>
          </cell>
          <cell r="D3338" t="str">
            <v>26210</v>
          </cell>
          <cell r="E3338" t="str">
            <v>3J - Employee and Organizational Effectiveness</v>
          </cell>
          <cell r="F3338" t="str">
            <v>Human Resources</v>
          </cell>
          <cell r="G3338" t="str">
            <v>Employee &amp; Org Effectiveness</v>
          </cell>
          <cell r="H3338" t="str">
            <v>120</v>
          </cell>
          <cell r="I3338" t="str">
            <v>BT</v>
          </cell>
          <cell r="J3338">
            <v>148438.32999999999</v>
          </cell>
          <cell r="K3338">
            <v>49855.83</v>
          </cell>
        </row>
        <row r="3339">
          <cell r="A3339" t="str">
            <v>O&amp;M</v>
          </cell>
          <cell r="B3339" t="str">
            <v>Carmody,Chris</v>
          </cell>
          <cell r="C3339">
            <v>26210</v>
          </cell>
          <cell r="D3339" t="str">
            <v>26210</v>
          </cell>
          <cell r="E3339" t="str">
            <v>Employee &amp; Org Effectiveness</v>
          </cell>
          <cell r="F3339" t="str">
            <v>Human Resources</v>
          </cell>
          <cell r="G3339" t="str">
            <v>Employee &amp; Org Effectiveness</v>
          </cell>
          <cell r="H3339" t="str">
            <v>120</v>
          </cell>
          <cell r="I3339" t="str">
            <v>BT</v>
          </cell>
          <cell r="L3339">
            <v>2490.25</v>
          </cell>
        </row>
        <row r="3340">
          <cell r="A3340" t="str">
            <v>O&amp;M</v>
          </cell>
          <cell r="B3340" t="str">
            <v>Carmody,Chris</v>
          </cell>
          <cell r="C3340">
            <v>26210</v>
          </cell>
          <cell r="D3340" t="str">
            <v>26210</v>
          </cell>
          <cell r="E3340" t="str">
            <v>3J - Employee and Organizational Effectiveness</v>
          </cell>
          <cell r="F3340" t="str">
            <v>Human Resources</v>
          </cell>
          <cell r="G3340" t="str">
            <v>Employee &amp; Org Effectiveness</v>
          </cell>
          <cell r="H3340" t="str">
            <v>120</v>
          </cell>
          <cell r="I3340" t="str">
            <v>IT</v>
          </cell>
          <cell r="J3340">
            <v>558288.76</v>
          </cell>
          <cell r="K3340">
            <v>619637.28</v>
          </cell>
        </row>
        <row r="3341">
          <cell r="A3341" t="str">
            <v>O&amp;M</v>
          </cell>
          <cell r="B3341" t="str">
            <v>Carmody,Chris</v>
          </cell>
          <cell r="C3341">
            <v>26210</v>
          </cell>
          <cell r="D3341" t="str">
            <v>26210</v>
          </cell>
          <cell r="E3341" t="str">
            <v>Employee &amp; Org Effectiveness</v>
          </cell>
          <cell r="F3341" t="str">
            <v>Human Resources</v>
          </cell>
          <cell r="G3341" t="str">
            <v>Employee &amp; Org Effectiveness</v>
          </cell>
          <cell r="H3341" t="str">
            <v>120</v>
          </cell>
          <cell r="I3341" t="str">
            <v>IT</v>
          </cell>
          <cell r="L3341">
            <v>134535.34</v>
          </cell>
        </row>
        <row r="3342">
          <cell r="A3342" t="str">
            <v>O&amp;M</v>
          </cell>
          <cell r="B3342" t="str">
            <v>Carmody,Chris</v>
          </cell>
          <cell r="C3342">
            <v>26210</v>
          </cell>
          <cell r="D3342" t="str">
            <v>26210</v>
          </cell>
          <cell r="E3342" t="str">
            <v>3J - Employee and Organizational Effectiveness</v>
          </cell>
          <cell r="F3342" t="str">
            <v>Human Resources</v>
          </cell>
          <cell r="G3342" t="str">
            <v>Employee &amp; Org Effectiveness</v>
          </cell>
          <cell r="H3342" t="str">
            <v>120</v>
          </cell>
          <cell r="I3342" t="str">
            <v>LT</v>
          </cell>
          <cell r="J3342">
            <v>456451.01</v>
          </cell>
          <cell r="K3342">
            <v>171098.95</v>
          </cell>
          <cell r="M3342">
            <v>1147.3900000000001</v>
          </cell>
        </row>
        <row r="3343">
          <cell r="A3343" t="str">
            <v>O&amp;M</v>
          </cell>
          <cell r="B3343" t="str">
            <v>Carmody,Chris</v>
          </cell>
          <cell r="C3343">
            <v>26210</v>
          </cell>
          <cell r="D3343" t="str">
            <v>26210</v>
          </cell>
          <cell r="E3343" t="str">
            <v>Employee &amp; Org Effectiveness</v>
          </cell>
          <cell r="F3343" t="str">
            <v>Human Resources</v>
          </cell>
          <cell r="G3343" t="str">
            <v>Employee &amp; Org Effectiveness</v>
          </cell>
          <cell r="H3343" t="str">
            <v>120</v>
          </cell>
          <cell r="I3343" t="str">
            <v>LT</v>
          </cell>
          <cell r="L3343">
            <v>6154.44</v>
          </cell>
        </row>
        <row r="3344">
          <cell r="A3344" t="str">
            <v>O&amp;M</v>
          </cell>
          <cell r="B3344" t="str">
            <v>Carmody,Chris</v>
          </cell>
          <cell r="C3344">
            <v>26210</v>
          </cell>
          <cell r="D3344" t="str">
            <v>26210</v>
          </cell>
          <cell r="E3344" t="str">
            <v>3J - Employee and Organizational Effectiveness</v>
          </cell>
          <cell r="F3344" t="str">
            <v>Human Resources</v>
          </cell>
          <cell r="G3344" t="str">
            <v>Employee &amp; Org Effectiveness</v>
          </cell>
          <cell r="H3344" t="str">
            <v>120</v>
          </cell>
          <cell r="I3344" t="str">
            <v>OT</v>
          </cell>
          <cell r="J3344">
            <v>47126.35</v>
          </cell>
          <cell r="K3344">
            <v>9452.36</v>
          </cell>
        </row>
        <row r="3345">
          <cell r="A3345" t="str">
            <v>O&amp;M</v>
          </cell>
          <cell r="B3345" t="str">
            <v>Carmody,Chris</v>
          </cell>
          <cell r="C3345">
            <v>26210</v>
          </cell>
          <cell r="D3345" t="str">
            <v>26210</v>
          </cell>
          <cell r="E3345" t="str">
            <v>Employee &amp; Org Effectiveness</v>
          </cell>
          <cell r="F3345" t="str">
            <v>Human Resources</v>
          </cell>
          <cell r="G3345" t="str">
            <v>Employee &amp; Org Effectiveness</v>
          </cell>
          <cell r="H3345" t="str">
            <v>120</v>
          </cell>
          <cell r="I3345" t="str">
            <v>OT</v>
          </cell>
          <cell r="L3345">
            <v>29107.89</v>
          </cell>
        </row>
        <row r="3346">
          <cell r="A3346" t="str">
            <v>O&amp;M</v>
          </cell>
          <cell r="B3346" t="str">
            <v>Carmody,Chris</v>
          </cell>
          <cell r="C3346">
            <v>26210</v>
          </cell>
          <cell r="D3346" t="str">
            <v>26210</v>
          </cell>
          <cell r="E3346" t="str">
            <v>3J - Employee and Organizational Effectiveness</v>
          </cell>
          <cell r="F3346" t="str">
            <v>Human Resources</v>
          </cell>
          <cell r="G3346" t="str">
            <v>Employee &amp; Org Effectiveness</v>
          </cell>
          <cell r="H3346" t="str">
            <v>120</v>
          </cell>
          <cell r="I3346" t="str">
            <v>TT</v>
          </cell>
          <cell r="J3346">
            <v>704.06</v>
          </cell>
          <cell r="K3346">
            <v>595.63</v>
          </cell>
        </row>
        <row r="3347">
          <cell r="A3347" t="str">
            <v>O&amp;M</v>
          </cell>
          <cell r="B3347" t="str">
            <v>Francois, Alicine E</v>
          </cell>
          <cell r="C3347">
            <v>26215</v>
          </cell>
          <cell r="D3347" t="str">
            <v>26215</v>
          </cell>
          <cell r="E3347" t="str">
            <v>3K - LABOR/EEO</v>
          </cell>
          <cell r="F3347" t="str">
            <v>Human Resources</v>
          </cell>
          <cell r="G3347" t="str">
            <v>Staffing</v>
          </cell>
          <cell r="H3347" t="str">
            <v>120</v>
          </cell>
          <cell r="I3347" t="str">
            <v>IT</v>
          </cell>
          <cell r="J3347">
            <v>3880.52</v>
          </cell>
        </row>
        <row r="3348">
          <cell r="A3348" t="str">
            <v>O&amp;M</v>
          </cell>
          <cell r="B3348" t="str">
            <v>Francois, Alicine E</v>
          </cell>
          <cell r="C3348">
            <v>26215</v>
          </cell>
          <cell r="D3348" t="str">
            <v>26215</v>
          </cell>
          <cell r="E3348" t="str">
            <v>Staffing</v>
          </cell>
          <cell r="F3348" t="str">
            <v>Human Resources</v>
          </cell>
          <cell r="G3348" t="str">
            <v>Staffing</v>
          </cell>
          <cell r="H3348" t="str">
            <v>120</v>
          </cell>
          <cell r="I3348" t="str">
            <v>IT</v>
          </cell>
          <cell r="L3348">
            <v>12.75</v>
          </cell>
        </row>
        <row r="3349">
          <cell r="A3349" t="str">
            <v>O&amp;M</v>
          </cell>
          <cell r="B3349" t="str">
            <v>Francois, Alicine E</v>
          </cell>
          <cell r="C3349">
            <v>26215</v>
          </cell>
          <cell r="D3349" t="str">
            <v>26215</v>
          </cell>
          <cell r="E3349" t="str">
            <v>Staffing and Operations</v>
          </cell>
          <cell r="F3349" t="str">
            <v>Human Resources</v>
          </cell>
          <cell r="G3349" t="str">
            <v>Staffing</v>
          </cell>
          <cell r="H3349" t="str">
            <v>120</v>
          </cell>
          <cell r="I3349" t="str">
            <v>IT</v>
          </cell>
          <cell r="K3349">
            <v>12.99</v>
          </cell>
        </row>
        <row r="3350">
          <cell r="A3350" t="str">
            <v>O&amp;M</v>
          </cell>
          <cell r="B3350" t="str">
            <v>Francois, Alicine E</v>
          </cell>
          <cell r="C3350">
            <v>26215</v>
          </cell>
          <cell r="D3350" t="str">
            <v>26215</v>
          </cell>
          <cell r="E3350" t="str">
            <v>3K - LABOR/EEO</v>
          </cell>
          <cell r="F3350" t="str">
            <v>Human Resources</v>
          </cell>
          <cell r="G3350" t="str">
            <v>Staffing</v>
          </cell>
          <cell r="H3350" t="str">
            <v>120</v>
          </cell>
          <cell r="I3350" t="str">
            <v>OT</v>
          </cell>
          <cell r="J3350">
            <v>64.83</v>
          </cell>
        </row>
        <row r="3351">
          <cell r="A3351" t="str">
            <v>O&amp;M</v>
          </cell>
          <cell r="B3351" t="str">
            <v>Francois, Alicine E</v>
          </cell>
          <cell r="C3351">
            <v>26215</v>
          </cell>
          <cell r="D3351" t="str">
            <v>26215</v>
          </cell>
          <cell r="E3351" t="str">
            <v>Staffing and Operations</v>
          </cell>
          <cell r="F3351" t="str">
            <v>Human Resources</v>
          </cell>
          <cell r="G3351" t="str">
            <v>Staffing</v>
          </cell>
          <cell r="H3351" t="str">
            <v>120</v>
          </cell>
          <cell r="I3351" t="str">
            <v>OT</v>
          </cell>
          <cell r="K3351">
            <v>14.94</v>
          </cell>
        </row>
        <row r="3352">
          <cell r="A3352" t="str">
            <v>O&amp;M</v>
          </cell>
          <cell r="C3352">
            <v>26220</v>
          </cell>
          <cell r="D3352" t="str">
            <v>26220</v>
          </cell>
          <cell r="E3352" t="str">
            <v>3R - CORPORATE POOL</v>
          </cell>
          <cell r="H3352" t="str">
            <v>120</v>
          </cell>
          <cell r="I3352" t="str">
            <v>BT</v>
          </cell>
          <cell r="J3352">
            <v>0</v>
          </cell>
        </row>
        <row r="3353">
          <cell r="A3353" t="str">
            <v>O&amp;M</v>
          </cell>
          <cell r="C3353">
            <v>26220</v>
          </cell>
          <cell r="D3353" t="str">
            <v>26220</v>
          </cell>
          <cell r="E3353" t="str">
            <v>3R - CORPORATE POOL</v>
          </cell>
          <cell r="H3353" t="str">
            <v>120</v>
          </cell>
          <cell r="I3353" t="str">
            <v>LT</v>
          </cell>
          <cell r="J3353">
            <v>0</v>
          </cell>
        </row>
        <row r="3354">
          <cell r="A3354" t="str">
            <v>O&amp;M</v>
          </cell>
          <cell r="C3354">
            <v>26225</v>
          </cell>
          <cell r="D3354" t="str">
            <v>26225</v>
          </cell>
          <cell r="E3354" t="str">
            <v>Field Safety</v>
          </cell>
          <cell r="H3354" t="str">
            <v>120</v>
          </cell>
          <cell r="I3354" t="str">
            <v>IT</v>
          </cell>
          <cell r="K3354">
            <v>404.11</v>
          </cell>
          <cell r="L3354">
            <v>0.88</v>
          </cell>
          <cell r="M3354">
            <v>-708171.41</v>
          </cell>
        </row>
        <row r="3355">
          <cell r="A3355" t="str">
            <v>O&amp;M</v>
          </cell>
          <cell r="C3355">
            <v>26230</v>
          </cell>
          <cell r="D3355" t="str">
            <v>26230</v>
          </cell>
          <cell r="E3355" t="str">
            <v>HRIS</v>
          </cell>
          <cell r="H3355" t="str">
            <v>120</v>
          </cell>
          <cell r="I3355" t="str">
            <v>IT</v>
          </cell>
          <cell r="K3355">
            <v>354.66</v>
          </cell>
          <cell r="L3355">
            <v>0.46</v>
          </cell>
          <cell r="M3355">
            <v>-233939</v>
          </cell>
        </row>
        <row r="3356">
          <cell r="A3356" t="str">
            <v>O&amp;M</v>
          </cell>
          <cell r="C3356">
            <v>26235</v>
          </cell>
          <cell r="D3356" t="str">
            <v>26235</v>
          </cell>
          <cell r="E3356" t="str">
            <v>Benefits and Adminstrative Services</v>
          </cell>
          <cell r="H3356" t="str">
            <v>120</v>
          </cell>
          <cell r="I3356" t="str">
            <v>IT</v>
          </cell>
          <cell r="K3356">
            <v>159.72</v>
          </cell>
          <cell r="L3356">
            <v>0.55000000000000004</v>
          </cell>
        </row>
        <row r="3357">
          <cell r="A3357" t="str">
            <v>O&amp;M</v>
          </cell>
          <cell r="C3357">
            <v>26240</v>
          </cell>
          <cell r="D3357" t="str">
            <v>26240</v>
          </cell>
          <cell r="E3357" t="str">
            <v>Compensation</v>
          </cell>
          <cell r="H3357" t="str">
            <v>120</v>
          </cell>
          <cell r="I3357" t="str">
            <v>IT</v>
          </cell>
          <cell r="K3357">
            <v>20</v>
          </cell>
          <cell r="L3357">
            <v>0.18</v>
          </cell>
          <cell r="M3357">
            <v>-311.3</v>
          </cell>
        </row>
        <row r="3358">
          <cell r="A3358" t="str">
            <v>O&amp;M</v>
          </cell>
          <cell r="B3358" t="str">
            <v>Peloquin, Bernard B</v>
          </cell>
          <cell r="C3358">
            <v>26245</v>
          </cell>
          <cell r="D3358" t="str">
            <v>26245</v>
          </cell>
          <cell r="E3358" t="str">
            <v>J9 - Total Rewards and HRIS</v>
          </cell>
          <cell r="F3358" t="str">
            <v>Human Resources</v>
          </cell>
          <cell r="G3358" t="str">
            <v>Total Rewards and HRIS</v>
          </cell>
          <cell r="H3358" t="str">
            <v>120</v>
          </cell>
          <cell r="I3358" t="str">
            <v>BT</v>
          </cell>
          <cell r="J3358">
            <v>165720.12</v>
          </cell>
          <cell r="K3358">
            <v>65920.03</v>
          </cell>
        </row>
        <row r="3359">
          <cell r="A3359" t="str">
            <v>O&amp;M</v>
          </cell>
          <cell r="B3359" t="str">
            <v>Peloquin, Bernard B</v>
          </cell>
          <cell r="C3359">
            <v>26245</v>
          </cell>
          <cell r="D3359" t="str">
            <v>26245</v>
          </cell>
          <cell r="E3359" t="str">
            <v>J9 - Total Rewards and HRIS</v>
          </cell>
          <cell r="F3359" t="str">
            <v>Human Resources</v>
          </cell>
          <cell r="G3359" t="str">
            <v>Total Rewards and HRIS</v>
          </cell>
          <cell r="H3359" t="str">
            <v>120</v>
          </cell>
          <cell r="I3359" t="str">
            <v>IT</v>
          </cell>
          <cell r="J3359">
            <v>3136665.56</v>
          </cell>
          <cell r="K3359">
            <v>32699.7</v>
          </cell>
          <cell r="L3359">
            <v>80893.210000000006</v>
          </cell>
        </row>
        <row r="3360">
          <cell r="A3360" t="str">
            <v>O&amp;M</v>
          </cell>
          <cell r="B3360" t="str">
            <v>Peloquin, Bernard B</v>
          </cell>
          <cell r="C3360">
            <v>26245</v>
          </cell>
          <cell r="D3360" t="str">
            <v>26245</v>
          </cell>
          <cell r="E3360" t="str">
            <v>J9 - Total Rewards and HRIS</v>
          </cell>
          <cell r="F3360" t="str">
            <v>Human Resources</v>
          </cell>
          <cell r="G3360" t="str">
            <v>Total Rewards and HRIS</v>
          </cell>
          <cell r="H3360" t="str">
            <v>120</v>
          </cell>
          <cell r="I3360" t="str">
            <v>LT</v>
          </cell>
          <cell r="J3360">
            <v>493600.62</v>
          </cell>
          <cell r="K3360">
            <v>189973.93</v>
          </cell>
          <cell r="L3360">
            <v>-0.47</v>
          </cell>
        </row>
        <row r="3361">
          <cell r="A3361" t="str">
            <v>O&amp;M</v>
          </cell>
          <cell r="B3361" t="str">
            <v>Peloquin, Bernard B</v>
          </cell>
          <cell r="C3361">
            <v>26245</v>
          </cell>
          <cell r="D3361" t="str">
            <v>26245</v>
          </cell>
          <cell r="E3361" t="str">
            <v>J9 - Total Rewards and HRIS</v>
          </cell>
          <cell r="F3361" t="str">
            <v>Human Resources</v>
          </cell>
          <cell r="G3361" t="str">
            <v>Total Rewards and HRIS</v>
          </cell>
          <cell r="H3361" t="str">
            <v>120</v>
          </cell>
          <cell r="I3361" t="str">
            <v>MT</v>
          </cell>
          <cell r="J3361">
            <v>633</v>
          </cell>
          <cell r="K3361">
            <v>33.64</v>
          </cell>
        </row>
        <row r="3362">
          <cell r="A3362" t="str">
            <v>O&amp;M</v>
          </cell>
          <cell r="B3362" t="str">
            <v>Peloquin, Bernard B</v>
          </cell>
          <cell r="C3362">
            <v>26245</v>
          </cell>
          <cell r="D3362" t="str">
            <v>26245</v>
          </cell>
          <cell r="E3362" t="str">
            <v>J9 - Total Rewards and HRIS</v>
          </cell>
          <cell r="F3362" t="str">
            <v>Human Resources</v>
          </cell>
          <cell r="G3362" t="str">
            <v>Total Rewards and HRIS</v>
          </cell>
          <cell r="H3362" t="str">
            <v>120</v>
          </cell>
          <cell r="I3362" t="str">
            <v>OT</v>
          </cell>
          <cell r="J3362">
            <v>-63455.35</v>
          </cell>
          <cell r="K3362">
            <v>24714.89</v>
          </cell>
          <cell r="L3362">
            <v>-396.51</v>
          </cell>
        </row>
        <row r="3363">
          <cell r="A3363" t="str">
            <v>O&amp;M</v>
          </cell>
          <cell r="B3363" t="str">
            <v>Peloquin, Bernard B</v>
          </cell>
          <cell r="C3363">
            <v>26245</v>
          </cell>
          <cell r="D3363" t="str">
            <v>26245</v>
          </cell>
          <cell r="E3363" t="str">
            <v>J9 - Total Rewards and HRIS</v>
          </cell>
          <cell r="F3363" t="str">
            <v>Human Resources</v>
          </cell>
          <cell r="G3363" t="str">
            <v>Total Rewards and HRIS</v>
          </cell>
          <cell r="H3363" t="str">
            <v>120</v>
          </cell>
          <cell r="I3363" t="str">
            <v>TT</v>
          </cell>
          <cell r="J3363">
            <v>36674.58</v>
          </cell>
          <cell r="K3363">
            <v>12608.11</v>
          </cell>
          <cell r="L3363">
            <v>0.16</v>
          </cell>
        </row>
        <row r="3364">
          <cell r="A3364" t="str">
            <v>O&amp;M</v>
          </cell>
          <cell r="B3364" t="str">
            <v>Dorant, David F</v>
          </cell>
          <cell r="C3364">
            <v>26250</v>
          </cell>
          <cell r="D3364" t="str">
            <v>26250</v>
          </cell>
          <cell r="E3364" t="str">
            <v>C3 - Employee and Labor Relations</v>
          </cell>
          <cell r="F3364" t="str">
            <v>Human Resources</v>
          </cell>
          <cell r="G3364" t="str">
            <v>Employee and Labor Relations</v>
          </cell>
          <cell r="H3364" t="str">
            <v>120</v>
          </cell>
          <cell r="I3364" t="str">
            <v>BT</v>
          </cell>
          <cell r="J3364">
            <v>499612.31</v>
          </cell>
          <cell r="K3364">
            <v>238448.72</v>
          </cell>
          <cell r="L3364">
            <v>3183.5</v>
          </cell>
        </row>
        <row r="3365">
          <cell r="A3365" t="str">
            <v>O&amp;M</v>
          </cell>
          <cell r="B3365" t="str">
            <v>Dorant, David F</v>
          </cell>
          <cell r="C3365">
            <v>26250</v>
          </cell>
          <cell r="D3365" t="str">
            <v>26250</v>
          </cell>
          <cell r="E3365" t="str">
            <v>C3 - Employee and Labor Relations</v>
          </cell>
          <cell r="F3365" t="str">
            <v>Human Resources</v>
          </cell>
          <cell r="G3365" t="str">
            <v>Employee and Labor Relations</v>
          </cell>
          <cell r="H3365" t="str">
            <v>120</v>
          </cell>
          <cell r="I3365" t="str">
            <v>IT</v>
          </cell>
          <cell r="J3365">
            <v>1250585.98</v>
          </cell>
          <cell r="K3365">
            <v>524996.39</v>
          </cell>
          <cell r="L3365">
            <v>117779.31</v>
          </cell>
        </row>
        <row r="3366">
          <cell r="A3366" t="str">
            <v>O&amp;M</v>
          </cell>
          <cell r="B3366" t="str">
            <v>Dorant, David F</v>
          </cell>
          <cell r="C3366">
            <v>26250</v>
          </cell>
          <cell r="D3366" t="str">
            <v>26250</v>
          </cell>
          <cell r="E3366" t="str">
            <v>C3 - Employee and Labor Relations</v>
          </cell>
          <cell r="F3366" t="str">
            <v>Human Resources</v>
          </cell>
          <cell r="G3366" t="str">
            <v>Employee and Labor Relations</v>
          </cell>
          <cell r="H3366" t="str">
            <v>120</v>
          </cell>
          <cell r="I3366" t="str">
            <v>LT</v>
          </cell>
          <cell r="J3366">
            <v>1191263.21</v>
          </cell>
          <cell r="K3366">
            <v>660200.68999999994</v>
          </cell>
          <cell r="L3366">
            <v>46664.68</v>
          </cell>
        </row>
        <row r="3367">
          <cell r="A3367" t="str">
            <v>O&amp;M</v>
          </cell>
          <cell r="B3367" t="str">
            <v>Dorant, David F</v>
          </cell>
          <cell r="C3367">
            <v>26250</v>
          </cell>
          <cell r="D3367" t="str">
            <v>26250</v>
          </cell>
          <cell r="E3367" t="str">
            <v>C3 - Employee and Labor Relations</v>
          </cell>
          <cell r="F3367" t="str">
            <v>Human Resources</v>
          </cell>
          <cell r="G3367" t="str">
            <v>Employee and Labor Relations</v>
          </cell>
          <cell r="H3367" t="str">
            <v>120</v>
          </cell>
          <cell r="I3367" t="str">
            <v>OT</v>
          </cell>
          <cell r="J3367">
            <v>142778.62</v>
          </cell>
          <cell r="K3367">
            <v>104433.71</v>
          </cell>
          <cell r="L3367">
            <v>20513.43</v>
          </cell>
        </row>
        <row r="3368">
          <cell r="A3368" t="str">
            <v>O&amp;M</v>
          </cell>
          <cell r="B3368" t="str">
            <v>Dorant, David F</v>
          </cell>
          <cell r="C3368">
            <v>26250</v>
          </cell>
          <cell r="D3368" t="str">
            <v>26250</v>
          </cell>
          <cell r="E3368" t="str">
            <v>C3 - Employee and Labor Relations</v>
          </cell>
          <cell r="F3368" t="str">
            <v>Human Resources</v>
          </cell>
          <cell r="G3368" t="str">
            <v>Employee and Labor Relations</v>
          </cell>
          <cell r="H3368" t="str">
            <v>120</v>
          </cell>
          <cell r="I3368" t="str">
            <v>TT</v>
          </cell>
          <cell r="J3368">
            <v>22866.9</v>
          </cell>
          <cell r="K3368">
            <v>14572.21</v>
          </cell>
          <cell r="L3368">
            <v>2368.27</v>
          </cell>
        </row>
        <row r="3369">
          <cell r="A3369" t="str">
            <v>O&amp;M</v>
          </cell>
          <cell r="B3369" t="str">
            <v>Manning, Timothy R</v>
          </cell>
          <cell r="C3369">
            <v>26255</v>
          </cell>
          <cell r="D3369" t="str">
            <v>26255</v>
          </cell>
          <cell r="E3369" t="str">
            <v>B2 - Human  Resources Senior Vice President</v>
          </cell>
          <cell r="F3369" t="str">
            <v>Human Resources</v>
          </cell>
          <cell r="G3369" t="str">
            <v>Human  Resources Senior Vice President</v>
          </cell>
          <cell r="H3369" t="str">
            <v>120</v>
          </cell>
          <cell r="I3369" t="str">
            <v>BT</v>
          </cell>
          <cell r="J3369">
            <v>69664.53</v>
          </cell>
          <cell r="K3369">
            <v>19635.150000000001</v>
          </cell>
        </row>
        <row r="3370">
          <cell r="A3370" t="str">
            <v>O&amp;M</v>
          </cell>
          <cell r="B3370" t="str">
            <v>Manning, Timothy R</v>
          </cell>
          <cell r="C3370">
            <v>26255</v>
          </cell>
          <cell r="D3370" t="str">
            <v>26255</v>
          </cell>
          <cell r="E3370" t="str">
            <v>B2 - Human  Resources Senior Vice President</v>
          </cell>
          <cell r="F3370" t="str">
            <v>Human Resources</v>
          </cell>
          <cell r="G3370" t="str">
            <v>Human  Resources Senior Vice President</v>
          </cell>
          <cell r="H3370" t="str">
            <v>120</v>
          </cell>
          <cell r="I3370" t="str">
            <v>IT</v>
          </cell>
          <cell r="J3370">
            <v>24292.47</v>
          </cell>
          <cell r="K3370">
            <v>6370.34</v>
          </cell>
          <cell r="M3370">
            <v>8846.27</v>
          </cell>
        </row>
        <row r="3371">
          <cell r="A3371" t="str">
            <v>O&amp;M</v>
          </cell>
          <cell r="B3371" t="str">
            <v>Manning, Timothy R</v>
          </cell>
          <cell r="C3371">
            <v>26255</v>
          </cell>
          <cell r="D3371" t="str">
            <v>26255</v>
          </cell>
          <cell r="E3371" t="str">
            <v>B2 - Human  Resources Senior Vice President</v>
          </cell>
          <cell r="F3371" t="str">
            <v>Human Resources</v>
          </cell>
          <cell r="G3371" t="str">
            <v>Human  Resources Senior Vice President</v>
          </cell>
          <cell r="H3371" t="str">
            <v>120</v>
          </cell>
          <cell r="I3371" t="str">
            <v>LT</v>
          </cell>
          <cell r="J3371">
            <v>741561.3</v>
          </cell>
          <cell r="K3371">
            <v>57802.09</v>
          </cell>
        </row>
        <row r="3372">
          <cell r="A3372" t="str">
            <v>O&amp;M</v>
          </cell>
          <cell r="B3372" t="str">
            <v>Manning, Timothy R</v>
          </cell>
          <cell r="C3372">
            <v>26255</v>
          </cell>
          <cell r="D3372" t="str">
            <v>26255</v>
          </cell>
          <cell r="E3372" t="str">
            <v>B2 - Human  Resources Senior Vice President</v>
          </cell>
          <cell r="F3372" t="str">
            <v>Human Resources</v>
          </cell>
          <cell r="G3372" t="str">
            <v>Human  Resources Senior Vice President</v>
          </cell>
          <cell r="H3372" t="str">
            <v>120</v>
          </cell>
          <cell r="I3372" t="str">
            <v>OT</v>
          </cell>
          <cell r="J3372">
            <v>13102.33</v>
          </cell>
          <cell r="K3372">
            <v>2608.1999999999998</v>
          </cell>
          <cell r="M3372">
            <v>15204.99</v>
          </cell>
        </row>
        <row r="3373">
          <cell r="A3373" t="str">
            <v>O&amp;M</v>
          </cell>
          <cell r="B3373" t="str">
            <v>Manning, Timothy R</v>
          </cell>
          <cell r="C3373">
            <v>26255</v>
          </cell>
          <cell r="D3373" t="str">
            <v>26255</v>
          </cell>
          <cell r="E3373" t="str">
            <v>B2 - Human  Resources Senior Vice President</v>
          </cell>
          <cell r="F3373" t="str">
            <v>Human Resources</v>
          </cell>
          <cell r="G3373" t="str">
            <v>Human  Resources Senior Vice President</v>
          </cell>
          <cell r="H3373" t="str">
            <v>120</v>
          </cell>
          <cell r="I3373" t="str">
            <v>TT</v>
          </cell>
          <cell r="J3373">
            <v>304.60000000000002</v>
          </cell>
        </row>
        <row r="3374">
          <cell r="A3374" t="str">
            <v>O&amp;M</v>
          </cell>
          <cell r="B3374" t="str">
            <v>Fleming, Michael F</v>
          </cell>
          <cell r="C3374">
            <v>26260</v>
          </cell>
          <cell r="D3374" t="str">
            <v>26260</v>
          </cell>
          <cell r="E3374" t="str">
            <v>Health Services</v>
          </cell>
          <cell r="F3374" t="str">
            <v>Human Resources</v>
          </cell>
          <cell r="G3374" t="str">
            <v>Health Services</v>
          </cell>
          <cell r="H3374" t="str">
            <v>120</v>
          </cell>
          <cell r="I3374" t="str">
            <v>BT</v>
          </cell>
          <cell r="J3374">
            <v>70047.509999999995</v>
          </cell>
          <cell r="K3374">
            <v>26061.26</v>
          </cell>
          <cell r="M3374">
            <v>-608.16</v>
          </cell>
        </row>
        <row r="3375">
          <cell r="A3375" t="str">
            <v>O&amp;M</v>
          </cell>
          <cell r="B3375" t="str">
            <v>Fleming, Michael F</v>
          </cell>
          <cell r="C3375">
            <v>26260</v>
          </cell>
          <cell r="D3375" t="str">
            <v>26260</v>
          </cell>
          <cell r="E3375" t="str">
            <v>Health Services</v>
          </cell>
          <cell r="F3375" t="str">
            <v>Human Resources</v>
          </cell>
          <cell r="G3375" t="str">
            <v>Health Services</v>
          </cell>
          <cell r="H3375" t="str">
            <v>120</v>
          </cell>
          <cell r="I3375" t="str">
            <v>IT</v>
          </cell>
          <cell r="J3375">
            <v>392659.84</v>
          </cell>
          <cell r="K3375">
            <v>225830.52</v>
          </cell>
          <cell r="L3375">
            <v>20463.259999999998</v>
          </cell>
          <cell r="M3375">
            <v>267.51</v>
          </cell>
        </row>
        <row r="3376">
          <cell r="A3376" t="str">
            <v>O&amp;M</v>
          </cell>
          <cell r="B3376" t="str">
            <v>Fleming, Michael F</v>
          </cell>
          <cell r="C3376">
            <v>26260</v>
          </cell>
          <cell r="D3376" t="str">
            <v>26260</v>
          </cell>
          <cell r="E3376" t="str">
            <v>Health Services</v>
          </cell>
          <cell r="F3376" t="str">
            <v>Human Resources</v>
          </cell>
          <cell r="G3376" t="str">
            <v>Health Services</v>
          </cell>
          <cell r="H3376" t="str">
            <v>120</v>
          </cell>
          <cell r="I3376" t="str">
            <v>LT</v>
          </cell>
          <cell r="J3376">
            <v>255421.78</v>
          </cell>
          <cell r="K3376">
            <v>74461.39</v>
          </cell>
        </row>
        <row r="3377">
          <cell r="A3377" t="str">
            <v>O&amp;M</v>
          </cell>
          <cell r="B3377" t="str">
            <v>Fleming, Michael F</v>
          </cell>
          <cell r="C3377">
            <v>26260</v>
          </cell>
          <cell r="D3377" t="str">
            <v>26260</v>
          </cell>
          <cell r="E3377" t="str">
            <v>Health Services</v>
          </cell>
          <cell r="F3377" t="str">
            <v>Human Resources</v>
          </cell>
          <cell r="G3377" t="str">
            <v>Health Services</v>
          </cell>
          <cell r="H3377" t="str">
            <v>120</v>
          </cell>
          <cell r="I3377" t="str">
            <v>MT</v>
          </cell>
          <cell r="L3377">
            <v>42.78</v>
          </cell>
        </row>
        <row r="3378">
          <cell r="A3378" t="str">
            <v>O&amp;M</v>
          </cell>
          <cell r="B3378" t="str">
            <v>Fleming, Michael F</v>
          </cell>
          <cell r="C3378">
            <v>26260</v>
          </cell>
          <cell r="D3378" t="str">
            <v>26260</v>
          </cell>
          <cell r="E3378" t="str">
            <v>Health Services</v>
          </cell>
          <cell r="F3378" t="str">
            <v>Human Resources</v>
          </cell>
          <cell r="G3378" t="str">
            <v>Health Services</v>
          </cell>
          <cell r="H3378" t="str">
            <v>120</v>
          </cell>
          <cell r="I3378" t="str">
            <v>OT</v>
          </cell>
          <cell r="J3378">
            <v>2747.59</v>
          </cell>
          <cell r="K3378">
            <v>60375.97</v>
          </cell>
          <cell r="L3378">
            <v>17676.03</v>
          </cell>
          <cell r="M3378">
            <v>238936.17</v>
          </cell>
        </row>
        <row r="3379">
          <cell r="A3379" t="str">
            <v>O&amp;M</v>
          </cell>
          <cell r="B3379" t="str">
            <v>Fleming, Michael F</v>
          </cell>
          <cell r="C3379">
            <v>26260</v>
          </cell>
          <cell r="D3379" t="str">
            <v>26260</v>
          </cell>
          <cell r="E3379" t="str">
            <v>Health Services</v>
          </cell>
          <cell r="F3379" t="str">
            <v>Human Resources</v>
          </cell>
          <cell r="G3379" t="str">
            <v>Health Services</v>
          </cell>
          <cell r="H3379" t="str">
            <v>120</v>
          </cell>
          <cell r="I3379" t="str">
            <v>TT</v>
          </cell>
          <cell r="J3379">
            <v>4284.8</v>
          </cell>
          <cell r="K3379">
            <v>1325.93</v>
          </cell>
          <cell r="M3379">
            <v>331336.3</v>
          </cell>
        </row>
        <row r="3380">
          <cell r="A3380" t="str">
            <v>O&amp;M</v>
          </cell>
          <cell r="B3380" t="str">
            <v>Carmody,Chris</v>
          </cell>
          <cell r="C3380">
            <v>26265</v>
          </cell>
          <cell r="D3380" t="str">
            <v>26265</v>
          </cell>
          <cell r="E3380" t="str">
            <v>Tech Training</v>
          </cell>
          <cell r="F3380" t="str">
            <v>Human Resources</v>
          </cell>
          <cell r="G3380" t="str">
            <v>Tech Training</v>
          </cell>
          <cell r="H3380" t="str">
            <v>120</v>
          </cell>
          <cell r="I3380" t="str">
            <v>IT</v>
          </cell>
          <cell r="L3380">
            <v>167263.17000000001</v>
          </cell>
        </row>
        <row r="3381">
          <cell r="A3381" t="str">
            <v>O&amp;M</v>
          </cell>
          <cell r="B3381" t="str">
            <v>Carmody,Chris</v>
          </cell>
          <cell r="C3381">
            <v>26265</v>
          </cell>
          <cell r="D3381" t="str">
            <v>26265</v>
          </cell>
          <cell r="E3381" t="str">
            <v>Tech Training</v>
          </cell>
          <cell r="F3381" t="str">
            <v>Human Resources</v>
          </cell>
          <cell r="G3381" t="str">
            <v>Tech Training</v>
          </cell>
          <cell r="H3381" t="str">
            <v>120</v>
          </cell>
          <cell r="I3381" t="str">
            <v>MT</v>
          </cell>
          <cell r="L3381">
            <v>1672.74</v>
          </cell>
        </row>
        <row r="3382">
          <cell r="A3382" t="str">
            <v>O&amp;M</v>
          </cell>
          <cell r="B3382" t="str">
            <v>Carmody,Chris</v>
          </cell>
          <cell r="C3382">
            <v>26265</v>
          </cell>
          <cell r="D3382" t="str">
            <v>26265</v>
          </cell>
          <cell r="E3382" t="str">
            <v>Tech Training</v>
          </cell>
          <cell r="F3382" t="str">
            <v>Human Resources</v>
          </cell>
          <cell r="G3382" t="str">
            <v>Tech Training</v>
          </cell>
          <cell r="H3382" t="str">
            <v>120</v>
          </cell>
          <cell r="I3382" t="str">
            <v>OT</v>
          </cell>
          <cell r="M3382">
            <v>17487.78</v>
          </cell>
        </row>
        <row r="3383">
          <cell r="A3383" t="str">
            <v>O&amp;M</v>
          </cell>
          <cell r="B3383" t="str">
            <v>Carmody,Chris</v>
          </cell>
          <cell r="C3383">
            <v>26270</v>
          </cell>
          <cell r="D3383" t="str">
            <v>26270</v>
          </cell>
          <cell r="E3383" t="str">
            <v>System Training</v>
          </cell>
          <cell r="F3383" t="str">
            <v>Human Resources</v>
          </cell>
          <cell r="G3383" t="str">
            <v>System Training</v>
          </cell>
          <cell r="H3383" t="str">
            <v>120</v>
          </cell>
          <cell r="I3383" t="str">
            <v>IT</v>
          </cell>
          <cell r="L3383">
            <v>195.63</v>
          </cell>
          <cell r="M3383">
            <v>0</v>
          </cell>
        </row>
        <row r="3384">
          <cell r="A3384" t="str">
            <v>O&amp;M</v>
          </cell>
          <cell r="B3384" t="str">
            <v>Carmody,Chris</v>
          </cell>
          <cell r="C3384">
            <v>26270</v>
          </cell>
          <cell r="D3384" t="str">
            <v>26270</v>
          </cell>
          <cell r="E3384" t="str">
            <v>System Training</v>
          </cell>
          <cell r="F3384" t="str">
            <v>Human Resources</v>
          </cell>
          <cell r="G3384" t="str">
            <v>System Training</v>
          </cell>
          <cell r="H3384" t="str">
            <v>120</v>
          </cell>
          <cell r="I3384" t="str">
            <v>OT</v>
          </cell>
          <cell r="L3384">
            <v>13709.56</v>
          </cell>
          <cell r="M3384">
            <v>39368.94</v>
          </cell>
        </row>
        <row r="3385">
          <cell r="A3385" t="str">
            <v>O&amp;M</v>
          </cell>
          <cell r="B3385" t="str">
            <v>May, Thomas J</v>
          </cell>
          <cell r="C3385">
            <v>26300</v>
          </cell>
          <cell r="D3385" t="str">
            <v>26300</v>
          </cell>
          <cell r="E3385" t="str">
            <v>A0 - Chairman/Chief Executive Officer</v>
          </cell>
          <cell r="F3385" t="str">
            <v>CEO</v>
          </cell>
          <cell r="G3385" t="str">
            <v>Chairman/Chief Executive Officer</v>
          </cell>
          <cell r="H3385" t="str">
            <v>120</v>
          </cell>
          <cell r="I3385" t="str">
            <v>BT</v>
          </cell>
          <cell r="J3385">
            <v>246594.84</v>
          </cell>
          <cell r="K3385">
            <v>130403.6</v>
          </cell>
          <cell r="L3385">
            <v>12052.28</v>
          </cell>
          <cell r="M3385">
            <v>-13228.46</v>
          </cell>
        </row>
        <row r="3386">
          <cell r="A3386" t="str">
            <v>O&amp;M</v>
          </cell>
          <cell r="B3386" t="str">
            <v>May, Thomas J</v>
          </cell>
          <cell r="C3386">
            <v>26300</v>
          </cell>
          <cell r="D3386" t="str">
            <v>26300</v>
          </cell>
          <cell r="E3386" t="str">
            <v>A0 - Chairman/Chief Executive Officer</v>
          </cell>
          <cell r="F3386" t="str">
            <v>CEO</v>
          </cell>
          <cell r="G3386" t="str">
            <v>Chairman/Chief Executive Officer</v>
          </cell>
          <cell r="H3386" t="str">
            <v>120</v>
          </cell>
          <cell r="I3386" t="str">
            <v>IT</v>
          </cell>
          <cell r="J3386">
            <v>394745.28</v>
          </cell>
          <cell r="K3386">
            <v>112066.67</v>
          </cell>
          <cell r="L3386">
            <v>39470.85</v>
          </cell>
        </row>
        <row r="3387">
          <cell r="A3387" t="str">
            <v>O&amp;M</v>
          </cell>
          <cell r="B3387" t="str">
            <v>May, Thomas J</v>
          </cell>
          <cell r="C3387">
            <v>26300</v>
          </cell>
          <cell r="D3387" t="str">
            <v>26300</v>
          </cell>
          <cell r="E3387" t="str">
            <v>A0 - Chairman/Chief Executive Officer</v>
          </cell>
          <cell r="F3387" t="str">
            <v>CEO</v>
          </cell>
          <cell r="G3387" t="str">
            <v>Chairman/Chief Executive Officer</v>
          </cell>
          <cell r="H3387" t="str">
            <v>120</v>
          </cell>
          <cell r="I3387" t="str">
            <v>LT</v>
          </cell>
          <cell r="J3387">
            <v>1753718.52</v>
          </cell>
          <cell r="K3387">
            <v>417279.7</v>
          </cell>
          <cell r="L3387">
            <v>33783.800000000003</v>
          </cell>
        </row>
        <row r="3388">
          <cell r="A3388" t="str">
            <v>O&amp;M</v>
          </cell>
          <cell r="B3388" t="str">
            <v>May, Thomas J</v>
          </cell>
          <cell r="C3388">
            <v>26300</v>
          </cell>
          <cell r="D3388" t="str">
            <v>26300</v>
          </cell>
          <cell r="E3388" t="str">
            <v>A0 - Chairman/Chief Executive Officer</v>
          </cell>
          <cell r="F3388" t="str">
            <v>CEO</v>
          </cell>
          <cell r="G3388" t="str">
            <v>Chairman/Chief Executive Officer</v>
          </cell>
          <cell r="H3388" t="str">
            <v>120</v>
          </cell>
          <cell r="I3388" t="str">
            <v>OT</v>
          </cell>
          <cell r="J3388">
            <v>-289601.71999999997</v>
          </cell>
          <cell r="K3388">
            <v>17544.75</v>
          </cell>
          <cell r="L3388">
            <v>4857.26</v>
          </cell>
        </row>
        <row r="3389">
          <cell r="A3389" t="str">
            <v>O&amp;M</v>
          </cell>
          <cell r="B3389" t="str">
            <v>May, Thomas J</v>
          </cell>
          <cell r="C3389">
            <v>26300</v>
          </cell>
          <cell r="D3389" t="str">
            <v>26300</v>
          </cell>
          <cell r="E3389" t="str">
            <v>A0 - Chairman/Chief Executive Officer</v>
          </cell>
          <cell r="F3389" t="str">
            <v>CEO</v>
          </cell>
          <cell r="G3389" t="str">
            <v>Chairman/Chief Executive Officer</v>
          </cell>
          <cell r="H3389" t="str">
            <v>120</v>
          </cell>
          <cell r="I3389" t="str">
            <v>TT</v>
          </cell>
          <cell r="J3389">
            <v>8870.23</v>
          </cell>
          <cell r="K3389">
            <v>5639.68</v>
          </cell>
        </row>
        <row r="3390">
          <cell r="A3390" t="str">
            <v>O&amp;M</v>
          </cell>
          <cell r="C3390">
            <v>26305</v>
          </cell>
          <cell r="D3390" t="str">
            <v>26305</v>
          </cell>
          <cell r="E3390" t="str">
            <v>President/Chief Operating Officer</v>
          </cell>
          <cell r="H3390" t="str">
            <v>120</v>
          </cell>
          <cell r="I3390" t="str">
            <v>IT</v>
          </cell>
          <cell r="J3390">
            <v>1126.56</v>
          </cell>
          <cell r="K3390">
            <v>54356.46</v>
          </cell>
          <cell r="L3390">
            <v>27703.82</v>
          </cell>
          <cell r="M3390">
            <v>-0.27</v>
          </cell>
        </row>
        <row r="3391">
          <cell r="A3391" t="str">
            <v>O&amp;M</v>
          </cell>
          <cell r="C3391">
            <v>26305</v>
          </cell>
          <cell r="D3391" t="str">
            <v>26305</v>
          </cell>
          <cell r="E3391" t="str">
            <v>President/Chief Operating Officer</v>
          </cell>
          <cell r="H3391" t="str">
            <v>120</v>
          </cell>
          <cell r="I3391" t="str">
            <v>OT</v>
          </cell>
          <cell r="J3391">
            <v>15065.2</v>
          </cell>
          <cell r="K3391">
            <v>3618.54</v>
          </cell>
          <cell r="L3391">
            <v>-256.87</v>
          </cell>
          <cell r="M3391">
            <v>2348.9499999999998</v>
          </cell>
        </row>
        <row r="3392">
          <cell r="A3392" t="str">
            <v>O&amp;M</v>
          </cell>
          <cell r="C3392">
            <v>29000</v>
          </cell>
          <cell r="D3392" t="str">
            <v>29000</v>
          </cell>
          <cell r="E3392" t="str">
            <v>BEC Energy</v>
          </cell>
          <cell r="H3392" t="str">
            <v>120</v>
          </cell>
          <cell r="I3392" t="str">
            <v>BT</v>
          </cell>
          <cell r="J3392">
            <v>1930.81</v>
          </cell>
          <cell r="M3392">
            <v>-1384.12</v>
          </cell>
        </row>
        <row r="3393">
          <cell r="A3393" t="str">
            <v>O&amp;M</v>
          </cell>
          <cell r="C3393">
            <v>29000</v>
          </cell>
          <cell r="D3393" t="str">
            <v>29000</v>
          </cell>
          <cell r="E3393" t="str">
            <v>BEC Energy</v>
          </cell>
          <cell r="H3393" t="str">
            <v>120</v>
          </cell>
          <cell r="I3393" t="str">
            <v>LT</v>
          </cell>
          <cell r="J3393">
            <v>5238.5600000000004</v>
          </cell>
          <cell r="M3393">
            <v>6056.8</v>
          </cell>
        </row>
        <row r="3394">
          <cell r="A3394" t="str">
            <v>O&amp;M</v>
          </cell>
          <cell r="B3394" t="str">
            <v>Anastasia, Donald</v>
          </cell>
          <cell r="C3394">
            <v>32035</v>
          </cell>
          <cell r="D3394" t="str">
            <v>32035</v>
          </cell>
          <cell r="E3394" t="str">
            <v>Facilities Management</v>
          </cell>
          <cell r="F3394" t="str">
            <v>CFO</v>
          </cell>
          <cell r="G3394" t="str">
            <v>Records Management</v>
          </cell>
          <cell r="H3394" t="str">
            <v>120</v>
          </cell>
          <cell r="I3394" t="str">
            <v>BT</v>
          </cell>
          <cell r="K3394">
            <v>1009.7</v>
          </cell>
          <cell r="M3394">
            <v>-107.2</v>
          </cell>
        </row>
        <row r="3395">
          <cell r="A3395" t="str">
            <v>O&amp;M</v>
          </cell>
          <cell r="B3395" t="str">
            <v>Anastasia, Donald</v>
          </cell>
          <cell r="C3395">
            <v>32035</v>
          </cell>
          <cell r="D3395" t="str">
            <v>32035</v>
          </cell>
          <cell r="E3395" t="str">
            <v>Facilities Management</v>
          </cell>
          <cell r="F3395" t="str">
            <v>CFO</v>
          </cell>
          <cell r="G3395" t="str">
            <v>Records Management</v>
          </cell>
          <cell r="H3395" t="str">
            <v>120</v>
          </cell>
          <cell r="I3395" t="str">
            <v>IT</v>
          </cell>
          <cell r="K3395">
            <v>6631.16</v>
          </cell>
          <cell r="M3395">
            <v>0</v>
          </cell>
        </row>
        <row r="3396">
          <cell r="A3396" t="str">
            <v>O&amp;M</v>
          </cell>
          <cell r="B3396" t="str">
            <v>Anastasia, Donald</v>
          </cell>
          <cell r="C3396">
            <v>32035</v>
          </cell>
          <cell r="D3396" t="str">
            <v>32035</v>
          </cell>
          <cell r="E3396" t="str">
            <v>Records Management</v>
          </cell>
          <cell r="F3396" t="str">
            <v>CFO</v>
          </cell>
          <cell r="G3396" t="str">
            <v>Records Management</v>
          </cell>
          <cell r="H3396" t="str">
            <v>120</v>
          </cell>
          <cell r="I3396" t="str">
            <v>IT</v>
          </cell>
          <cell r="L3396">
            <v>0</v>
          </cell>
        </row>
        <row r="3397">
          <cell r="A3397" t="str">
            <v>O&amp;M</v>
          </cell>
          <cell r="B3397" t="str">
            <v>Anastasia, Donald</v>
          </cell>
          <cell r="C3397">
            <v>32035</v>
          </cell>
          <cell r="D3397" t="str">
            <v>32035</v>
          </cell>
          <cell r="E3397" t="str">
            <v>Facilities Management</v>
          </cell>
          <cell r="F3397" t="str">
            <v>CFO</v>
          </cell>
          <cell r="G3397" t="str">
            <v>Records Management</v>
          </cell>
          <cell r="H3397" t="str">
            <v>120</v>
          </cell>
          <cell r="I3397" t="str">
            <v>LT</v>
          </cell>
          <cell r="K3397">
            <v>2884.8</v>
          </cell>
        </row>
        <row r="3398">
          <cell r="A3398" t="str">
            <v>O&amp;M</v>
          </cell>
          <cell r="B3398" t="str">
            <v>Anastasia, Donald</v>
          </cell>
          <cell r="C3398">
            <v>32035</v>
          </cell>
          <cell r="D3398" t="str">
            <v>32035</v>
          </cell>
          <cell r="E3398" t="str">
            <v>Facilities Management</v>
          </cell>
          <cell r="F3398" t="str">
            <v>CFO</v>
          </cell>
          <cell r="G3398" t="str">
            <v>Records Management</v>
          </cell>
          <cell r="H3398" t="str">
            <v>120</v>
          </cell>
          <cell r="I3398" t="str">
            <v>OT</v>
          </cell>
          <cell r="K3398">
            <v>761.01</v>
          </cell>
          <cell r="M3398">
            <v>141503.10999999999</v>
          </cell>
        </row>
        <row r="3399">
          <cell r="A3399" t="str">
            <v>O&amp;M</v>
          </cell>
          <cell r="B3399" t="str">
            <v>Anastasia, Donald</v>
          </cell>
          <cell r="C3399">
            <v>32035</v>
          </cell>
          <cell r="D3399" t="str">
            <v>32035</v>
          </cell>
          <cell r="E3399" t="str">
            <v>Records Management</v>
          </cell>
          <cell r="F3399" t="str">
            <v>CFO</v>
          </cell>
          <cell r="G3399" t="str">
            <v>Records Management</v>
          </cell>
          <cell r="H3399" t="str">
            <v>120</v>
          </cell>
          <cell r="I3399" t="str">
            <v>OT</v>
          </cell>
          <cell r="L3399">
            <v>0</v>
          </cell>
          <cell r="M3399">
            <v>-2368.83</v>
          </cell>
        </row>
        <row r="3400">
          <cell r="A3400" t="str">
            <v>CAP</v>
          </cell>
          <cell r="B3400" t="str">
            <v>Ibrahim,Samy H</v>
          </cell>
          <cell r="C3400">
            <v>34000</v>
          </cell>
          <cell r="D3400" t="str">
            <v>34000</v>
          </cell>
          <cell r="E3400" t="str">
            <v>Gas Operations - Executive</v>
          </cell>
          <cell r="F3400" t="str">
            <v>Gas Operations</v>
          </cell>
          <cell r="G3400" t="str">
            <v>Gas Operations - Executive</v>
          </cell>
          <cell r="H3400" t="str">
            <v>120</v>
          </cell>
          <cell r="I3400" t="str">
            <v>CI</v>
          </cell>
          <cell r="K3400">
            <v>5000</v>
          </cell>
        </row>
        <row r="3401">
          <cell r="A3401" t="str">
            <v>CAP</v>
          </cell>
          <cell r="B3401" t="str">
            <v>Pfister,Jonathan R</v>
          </cell>
          <cell r="C3401">
            <v>34105</v>
          </cell>
          <cell r="D3401" t="str">
            <v>34105</v>
          </cell>
          <cell r="E3401" t="str">
            <v>Gas Supply System Control</v>
          </cell>
          <cell r="F3401" t="str">
            <v>Gas Operations</v>
          </cell>
          <cell r="G3401" t="str">
            <v>Gas Supply System Control</v>
          </cell>
          <cell r="H3401" t="str">
            <v>120</v>
          </cell>
          <cell r="I3401" t="str">
            <v>CI</v>
          </cell>
          <cell r="L3401">
            <v>1823.75</v>
          </cell>
        </row>
        <row r="3402">
          <cell r="A3402" t="str">
            <v>O&amp;M</v>
          </cell>
          <cell r="B3402" t="str">
            <v>Pfister,Jonathan R</v>
          </cell>
          <cell r="C3402">
            <v>34105</v>
          </cell>
          <cell r="D3402" t="str">
            <v>34105</v>
          </cell>
          <cell r="E3402" t="str">
            <v>Gas Supply System Control</v>
          </cell>
          <cell r="F3402" t="str">
            <v>Gas Operations</v>
          </cell>
          <cell r="G3402" t="str">
            <v>Gas Supply System Control</v>
          </cell>
          <cell r="H3402" t="str">
            <v>120</v>
          </cell>
          <cell r="I3402" t="str">
            <v>IT</v>
          </cell>
          <cell r="J3402">
            <v>0</v>
          </cell>
        </row>
        <row r="3403">
          <cell r="A3403" t="str">
            <v>O&amp;M</v>
          </cell>
          <cell r="B3403" t="str">
            <v>Hart,Thomas L</v>
          </cell>
          <cell r="C3403">
            <v>34205</v>
          </cell>
          <cell r="D3403" t="str">
            <v>34205</v>
          </cell>
          <cell r="E3403" t="str">
            <v>Business Management</v>
          </cell>
          <cell r="F3403" t="str">
            <v>Gas Operations</v>
          </cell>
          <cell r="G3403" t="str">
            <v>Gas Engineering</v>
          </cell>
          <cell r="H3403" t="str">
            <v>120</v>
          </cell>
          <cell r="I3403" t="str">
            <v>BT</v>
          </cell>
          <cell r="J3403">
            <v>16709</v>
          </cell>
          <cell r="K3403">
            <v>38689.300000000003</v>
          </cell>
          <cell r="M3403">
            <v>-697.03</v>
          </cell>
        </row>
        <row r="3404">
          <cell r="A3404" t="str">
            <v>O&amp;M</v>
          </cell>
          <cell r="B3404" t="str">
            <v>Ibrahim,Samy H</v>
          </cell>
          <cell r="C3404">
            <v>34205</v>
          </cell>
          <cell r="D3404" t="str">
            <v>34205</v>
          </cell>
          <cell r="E3404" t="str">
            <v>Business Management</v>
          </cell>
          <cell r="F3404" t="str">
            <v>Gas Operations</v>
          </cell>
          <cell r="G3404" t="str">
            <v>Business Planning</v>
          </cell>
          <cell r="H3404" t="str">
            <v>120</v>
          </cell>
          <cell r="I3404" t="str">
            <v>BT</v>
          </cell>
          <cell r="J3404">
            <v>16709</v>
          </cell>
          <cell r="K3404">
            <v>38689.300000000003</v>
          </cell>
        </row>
        <row r="3405">
          <cell r="A3405" t="str">
            <v>O&amp;M</v>
          </cell>
          <cell r="B3405" t="str">
            <v>Hart,Thomas L</v>
          </cell>
          <cell r="C3405">
            <v>34205</v>
          </cell>
          <cell r="D3405" t="str">
            <v>34205</v>
          </cell>
          <cell r="E3405" t="str">
            <v>Business Management</v>
          </cell>
          <cell r="F3405" t="str">
            <v>Gas Operations</v>
          </cell>
          <cell r="G3405" t="str">
            <v>Gas Engineering</v>
          </cell>
          <cell r="H3405" t="str">
            <v>120</v>
          </cell>
          <cell r="I3405" t="str">
            <v>IT</v>
          </cell>
          <cell r="J3405">
            <v>0</v>
          </cell>
        </row>
        <row r="3406">
          <cell r="A3406" t="str">
            <v>O&amp;M</v>
          </cell>
          <cell r="B3406" t="str">
            <v>Ibrahim,Samy H</v>
          </cell>
          <cell r="C3406">
            <v>34205</v>
          </cell>
          <cell r="D3406" t="str">
            <v>34205</v>
          </cell>
          <cell r="E3406" t="str">
            <v>Business Management</v>
          </cell>
          <cell r="F3406" t="str">
            <v>Gas Operations</v>
          </cell>
          <cell r="G3406" t="str">
            <v>Business Planning</v>
          </cell>
          <cell r="H3406" t="str">
            <v>120</v>
          </cell>
          <cell r="I3406" t="str">
            <v>IT</v>
          </cell>
          <cell r="J3406">
            <v>0</v>
          </cell>
        </row>
        <row r="3407">
          <cell r="A3407" t="str">
            <v>O&amp;M</v>
          </cell>
          <cell r="B3407" t="str">
            <v>Hart,Thomas L</v>
          </cell>
          <cell r="C3407">
            <v>34205</v>
          </cell>
          <cell r="D3407" t="str">
            <v>34205</v>
          </cell>
          <cell r="E3407" t="str">
            <v>Business Management</v>
          </cell>
          <cell r="F3407" t="str">
            <v>Gas Operations</v>
          </cell>
          <cell r="G3407" t="str">
            <v>Gas Engineering</v>
          </cell>
          <cell r="H3407" t="str">
            <v>120</v>
          </cell>
          <cell r="I3407" t="str">
            <v>LT</v>
          </cell>
          <cell r="J3407">
            <v>1035.42</v>
          </cell>
          <cell r="K3407">
            <v>345.14</v>
          </cell>
        </row>
        <row r="3408">
          <cell r="A3408" t="str">
            <v>O&amp;M</v>
          </cell>
          <cell r="B3408" t="str">
            <v>Ibrahim,Samy H</v>
          </cell>
          <cell r="C3408">
            <v>34205</v>
          </cell>
          <cell r="D3408" t="str">
            <v>34205</v>
          </cell>
          <cell r="E3408" t="str">
            <v>Business Management</v>
          </cell>
          <cell r="F3408" t="str">
            <v>Gas Operations</v>
          </cell>
          <cell r="G3408" t="str">
            <v>Business Planning</v>
          </cell>
          <cell r="H3408" t="str">
            <v>120</v>
          </cell>
          <cell r="I3408" t="str">
            <v>LT</v>
          </cell>
          <cell r="J3408">
            <v>1035.42</v>
          </cell>
          <cell r="K3408">
            <v>345.14</v>
          </cell>
          <cell r="M3408">
            <v>9613.69</v>
          </cell>
        </row>
        <row r="3409">
          <cell r="A3409" t="str">
            <v>O&amp;M</v>
          </cell>
          <cell r="B3409" t="str">
            <v>Hart,Thomas L</v>
          </cell>
          <cell r="C3409">
            <v>34210</v>
          </cell>
          <cell r="D3409" t="str">
            <v>34210</v>
          </cell>
          <cell r="E3409" t="str">
            <v>Mechanical Engineering</v>
          </cell>
          <cell r="F3409" t="str">
            <v>Gas Operations</v>
          </cell>
          <cell r="G3409" t="str">
            <v>Gas Engineering</v>
          </cell>
          <cell r="H3409" t="str">
            <v>120</v>
          </cell>
          <cell r="I3409" t="str">
            <v>BT</v>
          </cell>
          <cell r="K3409">
            <v>6837.8</v>
          </cell>
        </row>
        <row r="3410">
          <cell r="A3410" t="str">
            <v>CAP</v>
          </cell>
          <cell r="B3410" t="str">
            <v>Hart,Thomas L</v>
          </cell>
          <cell r="C3410">
            <v>34210</v>
          </cell>
          <cell r="D3410" t="str">
            <v>34210</v>
          </cell>
          <cell r="E3410" t="str">
            <v>Mechanical Engineering</v>
          </cell>
          <cell r="F3410" t="str">
            <v>Gas Operations</v>
          </cell>
          <cell r="G3410" t="str">
            <v>Gas Engineering</v>
          </cell>
          <cell r="H3410" t="str">
            <v>120</v>
          </cell>
          <cell r="I3410" t="str">
            <v>CB</v>
          </cell>
          <cell r="K3410">
            <v>29645.73</v>
          </cell>
        </row>
        <row r="3411">
          <cell r="A3411" t="str">
            <v>CAP</v>
          </cell>
          <cell r="B3411" t="str">
            <v>Hart,Thomas L</v>
          </cell>
          <cell r="C3411">
            <v>34210</v>
          </cell>
          <cell r="D3411" t="str">
            <v>34210</v>
          </cell>
          <cell r="E3411" t="str">
            <v>Mechanical Engineering</v>
          </cell>
          <cell r="F3411" t="str">
            <v>Gas Operations</v>
          </cell>
          <cell r="G3411" t="str">
            <v>Gas Engineering</v>
          </cell>
          <cell r="H3411" t="str">
            <v>120</v>
          </cell>
          <cell r="I3411" t="str">
            <v>CL</v>
          </cell>
          <cell r="K3411">
            <v>67377.33</v>
          </cell>
        </row>
        <row r="3412">
          <cell r="A3412" t="str">
            <v>O&amp;M</v>
          </cell>
          <cell r="B3412" t="str">
            <v>Bean III,Donald K</v>
          </cell>
          <cell r="C3412">
            <v>34215</v>
          </cell>
          <cell r="D3412" t="str">
            <v>34215</v>
          </cell>
          <cell r="E3412" t="str">
            <v>Technical Services</v>
          </cell>
          <cell r="F3412" t="str">
            <v>Gas Operations</v>
          </cell>
          <cell r="G3412" t="str">
            <v>Distribution Services</v>
          </cell>
          <cell r="H3412" t="str">
            <v>120</v>
          </cell>
          <cell r="I3412" t="str">
            <v>IT</v>
          </cell>
          <cell r="J3412">
            <v>0</v>
          </cell>
        </row>
        <row r="3413">
          <cell r="A3413" t="str">
            <v>O&amp;M</v>
          </cell>
          <cell r="B3413" t="str">
            <v>Bean III,Donald K</v>
          </cell>
          <cell r="C3413">
            <v>34215</v>
          </cell>
          <cell r="D3413" t="str">
            <v>34215</v>
          </cell>
          <cell r="E3413" t="str">
            <v>Technical Services</v>
          </cell>
          <cell r="F3413" t="str">
            <v>Gas Operations</v>
          </cell>
          <cell r="G3413" t="str">
            <v>Distribution Services</v>
          </cell>
          <cell r="H3413" t="str">
            <v>120</v>
          </cell>
          <cell r="I3413" t="str">
            <v>OT</v>
          </cell>
          <cell r="J3413">
            <v>0</v>
          </cell>
          <cell r="M3413">
            <v>-6784.08</v>
          </cell>
        </row>
        <row r="3414">
          <cell r="A3414" t="str">
            <v>CAP</v>
          </cell>
          <cell r="B3414" t="str">
            <v>Bean III,Donald K</v>
          </cell>
          <cell r="C3414">
            <v>34305</v>
          </cell>
          <cell r="D3414" t="str">
            <v>34305</v>
          </cell>
          <cell r="E3414" t="str">
            <v>Distribution Worcester</v>
          </cell>
          <cell r="F3414" t="str">
            <v>Gas Operations</v>
          </cell>
          <cell r="G3414" t="str">
            <v>Distribution Worcester</v>
          </cell>
          <cell r="H3414" t="str">
            <v>120</v>
          </cell>
          <cell r="I3414" t="str">
            <v>CI</v>
          </cell>
          <cell r="L3414">
            <v>0</v>
          </cell>
        </row>
        <row r="3415">
          <cell r="A3415" t="str">
            <v>CAP</v>
          </cell>
          <cell r="B3415" t="str">
            <v>Bean III,Donald K</v>
          </cell>
          <cell r="C3415">
            <v>34310</v>
          </cell>
          <cell r="D3415" t="str">
            <v>34310</v>
          </cell>
          <cell r="E3415" t="str">
            <v>Distribution Southboro</v>
          </cell>
          <cell r="F3415" t="str">
            <v>Gas Operations</v>
          </cell>
          <cell r="G3415" t="str">
            <v>Distribution Southboro</v>
          </cell>
          <cell r="H3415" t="str">
            <v>120</v>
          </cell>
          <cell r="I3415" t="str">
            <v>CI</v>
          </cell>
          <cell r="L3415">
            <v>529.20000000000005</v>
          </cell>
        </row>
        <row r="3416">
          <cell r="A3416" t="str">
            <v>O&amp;M</v>
          </cell>
          <cell r="B3416" t="str">
            <v>Bean III,Donald K</v>
          </cell>
          <cell r="C3416">
            <v>34310</v>
          </cell>
          <cell r="D3416" t="str">
            <v>34310</v>
          </cell>
          <cell r="E3416" t="str">
            <v>Distribution Southboro</v>
          </cell>
          <cell r="F3416" t="str">
            <v>Gas Operations</v>
          </cell>
          <cell r="G3416" t="str">
            <v>Distribution Southboro</v>
          </cell>
          <cell r="H3416" t="str">
            <v>120</v>
          </cell>
          <cell r="I3416" t="str">
            <v>IT</v>
          </cell>
          <cell r="J3416">
            <v>0</v>
          </cell>
        </row>
        <row r="3417">
          <cell r="A3417" t="str">
            <v>O&amp;M</v>
          </cell>
          <cell r="B3417" t="str">
            <v>Bean III,Donald K</v>
          </cell>
          <cell r="C3417">
            <v>34310</v>
          </cell>
          <cell r="D3417" t="str">
            <v>34310</v>
          </cell>
          <cell r="E3417" t="str">
            <v>Distribution Southboro</v>
          </cell>
          <cell r="F3417" t="str">
            <v>Gas Operations</v>
          </cell>
          <cell r="G3417" t="str">
            <v>Distribution Southboro</v>
          </cell>
          <cell r="H3417" t="str">
            <v>120</v>
          </cell>
          <cell r="I3417" t="str">
            <v>OT</v>
          </cell>
          <cell r="J3417">
            <v>0</v>
          </cell>
          <cell r="M3417">
            <v>-5040.24</v>
          </cell>
        </row>
        <row r="3418">
          <cell r="A3418" t="str">
            <v>CAP</v>
          </cell>
          <cell r="B3418" t="str">
            <v>Bean III,Donald K</v>
          </cell>
          <cell r="C3418">
            <v>34315</v>
          </cell>
          <cell r="D3418" t="str">
            <v>34315</v>
          </cell>
          <cell r="E3418" t="str">
            <v>Distribution Somerville</v>
          </cell>
          <cell r="F3418" t="str">
            <v>Gas Operations</v>
          </cell>
          <cell r="G3418" t="str">
            <v>Distribution Somerville</v>
          </cell>
          <cell r="H3418" t="str">
            <v>120</v>
          </cell>
          <cell r="I3418" t="str">
            <v>CI</v>
          </cell>
          <cell r="L3418">
            <v>-915.58</v>
          </cell>
        </row>
        <row r="3419">
          <cell r="A3419" t="str">
            <v>CAP</v>
          </cell>
          <cell r="B3419" t="str">
            <v>Bean III,Donald K</v>
          </cell>
          <cell r="C3419">
            <v>34320</v>
          </cell>
          <cell r="D3419" t="str">
            <v>34320</v>
          </cell>
          <cell r="E3419" t="str">
            <v>Distribution Dedham</v>
          </cell>
          <cell r="F3419" t="str">
            <v>Gas Operations</v>
          </cell>
          <cell r="G3419" t="str">
            <v>Distribution Dedham</v>
          </cell>
          <cell r="H3419" t="str">
            <v>120</v>
          </cell>
          <cell r="I3419" t="str">
            <v>CI</v>
          </cell>
          <cell r="L3419">
            <v>0</v>
          </cell>
        </row>
        <row r="3420">
          <cell r="A3420" t="str">
            <v>CAP</v>
          </cell>
          <cell r="B3420" t="str">
            <v>Bean III,Donald K</v>
          </cell>
          <cell r="C3420">
            <v>34325</v>
          </cell>
          <cell r="D3420" t="str">
            <v>34325</v>
          </cell>
          <cell r="E3420" t="str">
            <v>Distribution Plymouth</v>
          </cell>
          <cell r="F3420" t="str">
            <v>Gas Operations</v>
          </cell>
          <cell r="G3420" t="str">
            <v>Distribution Plymouth</v>
          </cell>
          <cell r="H3420" t="str">
            <v>120</v>
          </cell>
          <cell r="I3420" t="str">
            <v>CI</v>
          </cell>
          <cell r="L3420">
            <v>0</v>
          </cell>
        </row>
        <row r="3421">
          <cell r="A3421" t="str">
            <v>O&amp;M</v>
          </cell>
          <cell r="B3421" t="str">
            <v>Bean III,Donald K</v>
          </cell>
          <cell r="C3421">
            <v>34325</v>
          </cell>
          <cell r="D3421" t="str">
            <v>34325</v>
          </cell>
          <cell r="E3421" t="str">
            <v>Distribution Plymouth</v>
          </cell>
          <cell r="F3421" t="str">
            <v>Gas Operations</v>
          </cell>
          <cell r="G3421" t="str">
            <v>Distribution Plymouth</v>
          </cell>
          <cell r="H3421" t="str">
            <v>120</v>
          </cell>
          <cell r="I3421" t="str">
            <v>IT</v>
          </cell>
          <cell r="J3421">
            <v>0</v>
          </cell>
          <cell r="M3421">
            <v>2639.2</v>
          </cell>
        </row>
        <row r="3422">
          <cell r="A3422" t="str">
            <v>CAP</v>
          </cell>
          <cell r="B3422" t="str">
            <v>Bean III,Donald K</v>
          </cell>
          <cell r="C3422">
            <v>34330</v>
          </cell>
          <cell r="D3422" t="str">
            <v>34330</v>
          </cell>
          <cell r="E3422" t="str">
            <v>Distribution New Bedford</v>
          </cell>
          <cell r="F3422" t="str">
            <v>Gas Operations</v>
          </cell>
          <cell r="G3422" t="str">
            <v>Distribution New Bedford</v>
          </cell>
          <cell r="H3422" t="str">
            <v>120</v>
          </cell>
          <cell r="I3422" t="str">
            <v>CB</v>
          </cell>
          <cell r="L3422">
            <v>99.54</v>
          </cell>
        </row>
        <row r="3423">
          <cell r="A3423" t="str">
            <v>CAP</v>
          </cell>
          <cell r="B3423" t="str">
            <v>Bean III,Donald K</v>
          </cell>
          <cell r="C3423">
            <v>34330</v>
          </cell>
          <cell r="D3423" t="str">
            <v>34330</v>
          </cell>
          <cell r="E3423" t="str">
            <v>Distribution New Bedford</v>
          </cell>
          <cell r="F3423" t="str">
            <v>Gas Operations</v>
          </cell>
          <cell r="G3423" t="str">
            <v>Distribution New Bedford</v>
          </cell>
          <cell r="H3423" t="str">
            <v>120</v>
          </cell>
          <cell r="I3423" t="str">
            <v>CI</v>
          </cell>
          <cell r="L3423">
            <v>690.52</v>
          </cell>
        </row>
        <row r="3424">
          <cell r="A3424" t="str">
            <v>CAP</v>
          </cell>
          <cell r="B3424" t="str">
            <v>Bean III,Donald K</v>
          </cell>
          <cell r="C3424">
            <v>34330</v>
          </cell>
          <cell r="D3424" t="str">
            <v>34330</v>
          </cell>
          <cell r="E3424" t="str">
            <v>Distribution New Bedford</v>
          </cell>
          <cell r="F3424" t="str">
            <v>Gas Operations</v>
          </cell>
          <cell r="G3424" t="str">
            <v>Distribution New Bedford</v>
          </cell>
          <cell r="H3424" t="str">
            <v>120</v>
          </cell>
          <cell r="I3424" t="str">
            <v>CL</v>
          </cell>
          <cell r="L3424">
            <v>226.23</v>
          </cell>
        </row>
        <row r="3425">
          <cell r="A3425" t="str">
            <v>O&amp;M</v>
          </cell>
          <cell r="B3425" t="str">
            <v>Bean III,Donald K</v>
          </cell>
          <cell r="C3425">
            <v>34335</v>
          </cell>
          <cell r="D3425" t="str">
            <v>34335</v>
          </cell>
          <cell r="E3425" t="str">
            <v>Customer Connections</v>
          </cell>
          <cell r="F3425" t="str">
            <v>Gas Operations</v>
          </cell>
          <cell r="H3425" t="str">
            <v>120</v>
          </cell>
          <cell r="I3425" t="str">
            <v>IT</v>
          </cell>
          <cell r="J3425">
            <v>125</v>
          </cell>
          <cell r="M3425">
            <v>19091.36</v>
          </cell>
        </row>
        <row r="3426">
          <cell r="A3426" t="str">
            <v>O&amp;M</v>
          </cell>
          <cell r="B3426" t="str">
            <v>Devereaux,James J</v>
          </cell>
          <cell r="C3426">
            <v>34415</v>
          </cell>
          <cell r="D3426" t="str">
            <v>34415</v>
          </cell>
          <cell r="E3426" t="str">
            <v>Service Cambridge</v>
          </cell>
          <cell r="F3426" t="str">
            <v>Gas Operations</v>
          </cell>
          <cell r="G3426" t="str">
            <v>Service Somerville</v>
          </cell>
          <cell r="H3426" t="str">
            <v>120</v>
          </cell>
          <cell r="I3426" t="str">
            <v>IT</v>
          </cell>
          <cell r="J3426">
            <v>0</v>
          </cell>
          <cell r="M3426">
            <v>1807.69</v>
          </cell>
        </row>
        <row r="3427">
          <cell r="A3427" t="str">
            <v>O&amp;M</v>
          </cell>
          <cell r="B3427" t="str">
            <v>Devereaux,James J</v>
          </cell>
          <cell r="C3427">
            <v>34420</v>
          </cell>
          <cell r="D3427" t="str">
            <v>34420</v>
          </cell>
          <cell r="E3427" t="str">
            <v>Service Dedham</v>
          </cell>
          <cell r="F3427" t="str">
            <v>Gas Operations</v>
          </cell>
          <cell r="G3427" t="str">
            <v>Service Dedham</v>
          </cell>
          <cell r="H3427" t="str">
            <v>120</v>
          </cell>
          <cell r="I3427" t="str">
            <v>OT</v>
          </cell>
          <cell r="J3427">
            <v>0</v>
          </cell>
          <cell r="M3427">
            <v>-3989.64</v>
          </cell>
        </row>
        <row r="3428">
          <cell r="A3428" t="str">
            <v>O&amp;M</v>
          </cell>
          <cell r="B3428" t="str">
            <v>Devereaux,James J</v>
          </cell>
          <cell r="C3428">
            <v>34425</v>
          </cell>
          <cell r="D3428" t="str">
            <v>34425</v>
          </cell>
          <cell r="E3428" t="str">
            <v>Service Plymouth</v>
          </cell>
          <cell r="F3428" t="str">
            <v>Gas Operations</v>
          </cell>
          <cell r="G3428" t="str">
            <v>Service Plymouth</v>
          </cell>
          <cell r="H3428" t="str">
            <v>120</v>
          </cell>
          <cell r="I3428" t="str">
            <v>IT</v>
          </cell>
          <cell r="J3428">
            <v>0</v>
          </cell>
          <cell r="M3428">
            <v>-216.8</v>
          </cell>
        </row>
        <row r="3429">
          <cell r="A3429" t="str">
            <v>O&amp;M</v>
          </cell>
          <cell r="B3429" t="str">
            <v>Devereaux,James J</v>
          </cell>
          <cell r="C3429">
            <v>34440</v>
          </cell>
          <cell r="D3429" t="str">
            <v>34440</v>
          </cell>
          <cell r="E3429" t="str">
            <v>Meter Shop Southboro</v>
          </cell>
          <cell r="F3429" t="str">
            <v>Gas Operations</v>
          </cell>
          <cell r="G3429" t="str">
            <v>Meter Shop Southboro</v>
          </cell>
          <cell r="H3429" t="str">
            <v>120</v>
          </cell>
          <cell r="I3429" t="str">
            <v>IT</v>
          </cell>
          <cell r="J3429">
            <v>0</v>
          </cell>
          <cell r="M3429">
            <v>41040.03</v>
          </cell>
        </row>
        <row r="3430">
          <cell r="A3430" t="str">
            <v>O&amp;M</v>
          </cell>
          <cell r="B3430" t="str">
            <v>Devereaux,James J</v>
          </cell>
          <cell r="C3430">
            <v>34445</v>
          </cell>
          <cell r="D3430" t="str">
            <v>34445</v>
          </cell>
          <cell r="E3430" t="str">
            <v>Service Dispatch</v>
          </cell>
          <cell r="F3430" t="str">
            <v>Gas Operations</v>
          </cell>
          <cell r="G3430" t="str">
            <v>Service Dispatch</v>
          </cell>
          <cell r="H3430" t="str">
            <v>120</v>
          </cell>
          <cell r="I3430" t="str">
            <v>OT</v>
          </cell>
          <cell r="J3430">
            <v>575</v>
          </cell>
          <cell r="K3430">
            <v>675</v>
          </cell>
          <cell r="M3430">
            <v>653.16999999999996</v>
          </cell>
        </row>
        <row r="3431">
          <cell r="A3431" t="str">
            <v>O&amp;M</v>
          </cell>
          <cell r="C3431">
            <v>90000</v>
          </cell>
          <cell r="D3431" t="str">
            <v>90000</v>
          </cell>
          <cell r="E3431" t="str">
            <v>Inter-Co Expenses</v>
          </cell>
          <cell r="H3431" t="str">
            <v>120</v>
          </cell>
          <cell r="I3431" t="str">
            <v>IT</v>
          </cell>
          <cell r="M3431">
            <v>35378.42</v>
          </cell>
        </row>
        <row r="3432">
          <cell r="A3432" t="str">
            <v>O&amp;M</v>
          </cell>
          <cell r="C3432">
            <v>90000</v>
          </cell>
          <cell r="D3432" t="str">
            <v>90000</v>
          </cell>
          <cell r="E3432" t="str">
            <v>Inter-Co Expenses</v>
          </cell>
          <cell r="H3432" t="str">
            <v>120</v>
          </cell>
          <cell r="I3432" t="str">
            <v>OT</v>
          </cell>
          <cell r="K3432">
            <v>3105862.33</v>
          </cell>
          <cell r="L3432">
            <v>2276825.04</v>
          </cell>
          <cell r="M3432">
            <v>-56018.04</v>
          </cell>
        </row>
        <row r="3433">
          <cell r="A3433" t="str">
            <v>O&amp;M</v>
          </cell>
          <cell r="C3433">
            <v>99999</v>
          </cell>
          <cell r="D3433" t="str">
            <v>99999</v>
          </cell>
          <cell r="E3433" t="str">
            <v>Eliminations</v>
          </cell>
          <cell r="H3433" t="str">
            <v>120</v>
          </cell>
          <cell r="I3433" t="str">
            <v>IT</v>
          </cell>
          <cell r="L3433">
            <v>724.08</v>
          </cell>
          <cell r="M3433">
            <v>21202.639999999999</v>
          </cell>
        </row>
        <row r="3434">
          <cell r="A3434" t="str">
            <v>O&amp;M</v>
          </cell>
          <cell r="C3434">
            <v>99999</v>
          </cell>
          <cell r="D3434" t="str">
            <v>99999</v>
          </cell>
          <cell r="E3434" t="str">
            <v>Eliminations</v>
          </cell>
          <cell r="H3434" t="str">
            <v>120</v>
          </cell>
          <cell r="I3434" t="str">
            <v>OT</v>
          </cell>
          <cell r="L3434">
            <v>894.19</v>
          </cell>
          <cell r="M3434">
            <v>894.74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oad"/>
      <sheetName val="State List"/>
    </sheetNames>
    <sheetDataSet>
      <sheetData sheetId="0" refreshError="1"/>
      <sheetData sheetId="1" refreshError="1">
        <row r="2">
          <cell r="A2" t="str">
            <v>AK000000000</v>
          </cell>
        </row>
        <row r="3">
          <cell r="A3" t="str">
            <v>AL000000000</v>
          </cell>
        </row>
        <row r="4">
          <cell r="A4" t="str">
            <v>AR000000000</v>
          </cell>
        </row>
        <row r="5">
          <cell r="A5" t="str">
            <v>AZ000000000</v>
          </cell>
        </row>
        <row r="6">
          <cell r="A6" t="str">
            <v>CA000000000</v>
          </cell>
        </row>
        <row r="7">
          <cell r="A7" t="str">
            <v>CO000000000</v>
          </cell>
        </row>
        <row r="8">
          <cell r="A8" t="str">
            <v>CT000000000</v>
          </cell>
        </row>
        <row r="9">
          <cell r="A9" t="str">
            <v>DC000000000</v>
          </cell>
        </row>
        <row r="10">
          <cell r="A10" t="str">
            <v>DE000000000</v>
          </cell>
        </row>
        <row r="11">
          <cell r="A11" t="str">
            <v>FL000000000</v>
          </cell>
        </row>
        <row r="12">
          <cell r="A12" t="str">
            <v>GA000000000</v>
          </cell>
        </row>
        <row r="13">
          <cell r="A13" t="str">
            <v>HI000000000</v>
          </cell>
        </row>
        <row r="14">
          <cell r="A14" t="str">
            <v>IA000000000</v>
          </cell>
        </row>
        <row r="15">
          <cell r="A15" t="str">
            <v>ID000000000</v>
          </cell>
        </row>
        <row r="16">
          <cell r="A16" t="str">
            <v>IL000000000</v>
          </cell>
        </row>
        <row r="17">
          <cell r="A17" t="str">
            <v>IN000000000</v>
          </cell>
        </row>
        <row r="18">
          <cell r="A18" t="str">
            <v>KS000000000</v>
          </cell>
        </row>
        <row r="19">
          <cell r="A19" t="str">
            <v>KY000000000</v>
          </cell>
        </row>
        <row r="20">
          <cell r="A20" t="str">
            <v>LA000000000</v>
          </cell>
        </row>
        <row r="21">
          <cell r="A21" t="str">
            <v>MA000000000</v>
          </cell>
        </row>
        <row r="22">
          <cell r="A22" t="str">
            <v>MD000000000</v>
          </cell>
        </row>
        <row r="23">
          <cell r="A23" t="str">
            <v>ME000000000</v>
          </cell>
        </row>
        <row r="24">
          <cell r="A24" t="str">
            <v>MI000000000</v>
          </cell>
        </row>
        <row r="25">
          <cell r="A25" t="str">
            <v>MN000000000</v>
          </cell>
        </row>
        <row r="26">
          <cell r="A26" t="str">
            <v>MO000000000</v>
          </cell>
        </row>
        <row r="27">
          <cell r="A27" t="str">
            <v>MS000000000</v>
          </cell>
        </row>
        <row r="28">
          <cell r="A28" t="str">
            <v>MT000000000</v>
          </cell>
        </row>
        <row r="29">
          <cell r="A29" t="str">
            <v>NC000000000</v>
          </cell>
        </row>
        <row r="30">
          <cell r="A30" t="str">
            <v>ND000000000</v>
          </cell>
        </row>
        <row r="31">
          <cell r="A31" t="str">
            <v>NE000000000</v>
          </cell>
        </row>
        <row r="32">
          <cell r="A32" t="str">
            <v>NH000000000</v>
          </cell>
        </row>
        <row r="33">
          <cell r="A33" t="str">
            <v>NJ000000000</v>
          </cell>
        </row>
        <row r="34">
          <cell r="A34" t="str">
            <v>NM000000000</v>
          </cell>
        </row>
        <row r="35">
          <cell r="A35" t="str">
            <v>NV000000000</v>
          </cell>
        </row>
        <row r="36">
          <cell r="A36" t="str">
            <v>NY000000000</v>
          </cell>
        </row>
        <row r="37">
          <cell r="A37" t="str">
            <v>OH000000000</v>
          </cell>
        </row>
        <row r="38">
          <cell r="A38" t="str">
            <v>OK000000000</v>
          </cell>
        </row>
        <row r="39">
          <cell r="A39" t="str">
            <v>OR000000000</v>
          </cell>
        </row>
        <row r="40">
          <cell r="A40" t="str">
            <v>PA000000000</v>
          </cell>
        </row>
        <row r="41">
          <cell r="A41" t="str">
            <v>RI000000000</v>
          </cell>
        </row>
        <row r="42">
          <cell r="A42" t="str">
            <v>SC000000000</v>
          </cell>
        </row>
        <row r="43">
          <cell r="A43" t="str">
            <v>SD000000000</v>
          </cell>
        </row>
        <row r="44">
          <cell r="A44" t="str">
            <v>TN000000000</v>
          </cell>
        </row>
        <row r="45">
          <cell r="A45" t="str">
            <v>TX000000000</v>
          </cell>
        </row>
        <row r="46">
          <cell r="A46" t="str">
            <v>UT000000000</v>
          </cell>
        </row>
        <row r="47">
          <cell r="A47" t="str">
            <v>VA000000000</v>
          </cell>
        </row>
        <row r="48">
          <cell r="A48" t="str">
            <v>VT000000000</v>
          </cell>
        </row>
        <row r="49">
          <cell r="A49" t="str">
            <v>WA000000000</v>
          </cell>
        </row>
        <row r="50">
          <cell r="A50" t="str">
            <v>WI000000000</v>
          </cell>
        </row>
        <row r="51">
          <cell r="A51" t="str">
            <v>WV000000000</v>
          </cell>
        </row>
        <row r="52">
          <cell r="A52" t="str">
            <v>WY000000000</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t'l 1040 Exclusions"/>
    </sheetNames>
    <sheetDataSet>
      <sheetData sheetId="0" refreshError="1">
        <row r="5">
          <cell r="A5" t="str">
            <v>Field1</v>
          </cell>
          <cell r="B5" t="str">
            <v>Account</v>
          </cell>
          <cell r="C5" t="str">
            <v>Field3</v>
          </cell>
          <cell r="D5" t="str">
            <v>Year</v>
          </cell>
          <cell r="E5" t="str">
            <v>Month</v>
          </cell>
          <cell r="F5" t="str">
            <v>Day</v>
          </cell>
          <cell r="G5" t="str">
            <v>Field7</v>
          </cell>
          <cell r="H5" t="str">
            <v>Field8</v>
          </cell>
          <cell r="I5" t="str">
            <v>Field9</v>
          </cell>
          <cell r="J5" t="str">
            <v>Field10</v>
          </cell>
          <cell r="K5" t="str">
            <v>Amount</v>
          </cell>
          <cell r="L5" t="str">
            <v>Abs</v>
          </cell>
          <cell r="M5" t="str">
            <v>Match</v>
          </cell>
          <cell r="N5" t="str">
            <v>Field12</v>
          </cell>
          <cell r="O5" t="str">
            <v>Field13</v>
          </cell>
          <cell r="P5" t="str">
            <v>Identifier</v>
          </cell>
          <cell r="Q5" t="str">
            <v>Field15</v>
          </cell>
          <cell r="R5" t="str">
            <v>Field16</v>
          </cell>
          <cell r="S5" t="str">
            <v>Field17</v>
          </cell>
          <cell r="T5" t="str">
            <v>Employee_Name</v>
          </cell>
          <cell r="U5" t="str">
            <v>Field19</v>
          </cell>
        </row>
        <row r="6">
          <cell r="A6">
            <v>1040</v>
          </cell>
          <cell r="B6">
            <v>683600</v>
          </cell>
          <cell r="C6">
            <v>55400</v>
          </cell>
          <cell r="D6">
            <v>2001</v>
          </cell>
          <cell r="E6">
            <v>4</v>
          </cell>
          <cell r="F6">
            <v>28</v>
          </cell>
          <cell r="G6">
            <v>4</v>
          </cell>
          <cell r="H6" t="str">
            <v>OT252</v>
          </cell>
          <cell r="I6" t="str">
            <v>$</v>
          </cell>
          <cell r="J6" t="str">
            <v>CD</v>
          </cell>
          <cell r="K6">
            <v>14.81</v>
          </cell>
          <cell r="L6">
            <v>14.81</v>
          </cell>
          <cell r="P6" t="str">
            <v xml:space="preserve"> GIANT FOOD #</v>
          </cell>
          <cell r="Q6" t="str">
            <v>100    SI8</v>
          </cell>
          <cell r="R6" t="str">
            <v xml:space="preserve">    200105010030</v>
          </cell>
          <cell r="S6" t="str">
            <v>20010501000AC0</v>
          </cell>
        </row>
        <row r="7">
          <cell r="A7">
            <v>1040</v>
          </cell>
          <cell r="B7">
            <v>683600</v>
          </cell>
          <cell r="C7">
            <v>55000</v>
          </cell>
          <cell r="D7">
            <v>2001</v>
          </cell>
          <cell r="E7">
            <v>2</v>
          </cell>
          <cell r="F7">
            <v>2</v>
          </cell>
          <cell r="G7">
            <v>2</v>
          </cell>
          <cell r="H7" t="str">
            <v>OT252</v>
          </cell>
          <cell r="I7" t="str">
            <v>$</v>
          </cell>
          <cell r="J7" t="str">
            <v>CD</v>
          </cell>
          <cell r="K7">
            <v>19.670000000000002</v>
          </cell>
          <cell r="L7">
            <v>19.670000000000002</v>
          </cell>
          <cell r="P7" t="str">
            <v xml:space="preserve"> GIANT FOOD #</v>
          </cell>
          <cell r="Q7" t="str">
            <v>120    SI8</v>
          </cell>
          <cell r="R7" t="str">
            <v xml:space="preserve">    200102050024</v>
          </cell>
          <cell r="S7" t="str">
            <v>20010205000AC0</v>
          </cell>
        </row>
        <row r="8">
          <cell r="A8">
            <v>1040</v>
          </cell>
          <cell r="B8">
            <v>683600</v>
          </cell>
          <cell r="C8">
            <v>55000</v>
          </cell>
          <cell r="D8">
            <v>2001</v>
          </cell>
          <cell r="E8">
            <v>4</v>
          </cell>
          <cell r="F8">
            <v>28</v>
          </cell>
          <cell r="G8">
            <v>4</v>
          </cell>
          <cell r="H8" t="str">
            <v>OT252</v>
          </cell>
          <cell r="I8" t="str">
            <v>$</v>
          </cell>
          <cell r="J8" t="str">
            <v>CD</v>
          </cell>
          <cell r="K8">
            <v>20.2</v>
          </cell>
          <cell r="L8">
            <v>20.2</v>
          </cell>
          <cell r="P8" t="str">
            <v xml:space="preserve"> GIANT FOOD #</v>
          </cell>
          <cell r="Q8" t="str">
            <v>120    SI8</v>
          </cell>
          <cell r="R8" t="str">
            <v xml:space="preserve">    200105010024</v>
          </cell>
          <cell r="S8" t="str">
            <v>20010501000AC0</v>
          </cell>
        </row>
        <row r="9">
          <cell r="A9">
            <v>1040</v>
          </cell>
          <cell r="B9">
            <v>683600</v>
          </cell>
          <cell r="C9">
            <v>55000</v>
          </cell>
          <cell r="D9">
            <v>2001</v>
          </cell>
          <cell r="E9">
            <v>2</v>
          </cell>
          <cell r="F9">
            <v>24</v>
          </cell>
          <cell r="G9">
            <v>2</v>
          </cell>
          <cell r="H9" t="str">
            <v>OT252</v>
          </cell>
          <cell r="I9" t="str">
            <v>$</v>
          </cell>
          <cell r="J9" t="str">
            <v>CD</v>
          </cell>
          <cell r="K9">
            <v>24.75</v>
          </cell>
          <cell r="L9">
            <v>24.75</v>
          </cell>
          <cell r="P9" t="str">
            <v xml:space="preserve"> GIANT FOOD #</v>
          </cell>
          <cell r="Q9" t="str">
            <v>120    SI8</v>
          </cell>
          <cell r="R9" t="str">
            <v xml:space="preserve">    200102260035</v>
          </cell>
          <cell r="S9" t="str">
            <v>20010226000AC0</v>
          </cell>
        </row>
        <row r="10">
          <cell r="A10">
            <v>1040</v>
          </cell>
          <cell r="B10">
            <v>683600</v>
          </cell>
          <cell r="C10">
            <v>2400</v>
          </cell>
          <cell r="D10">
            <v>2001</v>
          </cell>
          <cell r="E10">
            <v>2</v>
          </cell>
          <cell r="F10">
            <v>9</v>
          </cell>
          <cell r="G10">
            <v>2</v>
          </cell>
          <cell r="H10" t="str">
            <v>OT252</v>
          </cell>
          <cell r="I10" t="str">
            <v>$</v>
          </cell>
          <cell r="J10" t="str">
            <v>CD</v>
          </cell>
          <cell r="K10">
            <v>35.78</v>
          </cell>
          <cell r="L10">
            <v>35.78</v>
          </cell>
          <cell r="P10" t="str">
            <v xml:space="preserve"> L'KOSTE VILL</v>
          </cell>
          <cell r="Q10" t="str">
            <v>A</v>
          </cell>
          <cell r="R10" t="str">
            <v xml:space="preserve">    200102090011</v>
          </cell>
          <cell r="S10" t="str">
            <v>20010209000AC0</v>
          </cell>
        </row>
        <row r="11">
          <cell r="A11">
            <v>1040</v>
          </cell>
          <cell r="B11">
            <v>683600</v>
          </cell>
          <cell r="C11">
            <v>2400</v>
          </cell>
          <cell r="D11">
            <v>2001</v>
          </cell>
          <cell r="E11">
            <v>2</v>
          </cell>
          <cell r="F11">
            <v>2</v>
          </cell>
          <cell r="G11">
            <v>2</v>
          </cell>
          <cell r="H11" t="str">
            <v>OT252</v>
          </cell>
          <cell r="I11" t="str">
            <v>$</v>
          </cell>
          <cell r="J11" t="str">
            <v>CD</v>
          </cell>
          <cell r="K11">
            <v>43.87</v>
          </cell>
          <cell r="L11">
            <v>43.87</v>
          </cell>
          <cell r="P11" t="str">
            <v xml:space="preserve"> PALUMBO PIZZ</v>
          </cell>
          <cell r="Q11" t="str">
            <v>A &amp; RES</v>
          </cell>
          <cell r="R11" t="str">
            <v xml:space="preserve">    200102050020</v>
          </cell>
          <cell r="S11" t="str">
            <v>20010205000AC0</v>
          </cell>
        </row>
        <row r="12">
          <cell r="A12">
            <v>1040</v>
          </cell>
          <cell r="B12">
            <v>683600</v>
          </cell>
          <cell r="C12">
            <v>2400</v>
          </cell>
          <cell r="D12">
            <v>2001</v>
          </cell>
          <cell r="E12">
            <v>4</v>
          </cell>
          <cell r="F12">
            <v>28</v>
          </cell>
          <cell r="G12">
            <v>4</v>
          </cell>
          <cell r="H12" t="str">
            <v>OT252</v>
          </cell>
          <cell r="I12" t="str">
            <v>$</v>
          </cell>
          <cell r="J12" t="str">
            <v>CD</v>
          </cell>
          <cell r="K12">
            <v>50</v>
          </cell>
          <cell r="L12">
            <v>50</v>
          </cell>
          <cell r="P12" t="str">
            <v xml:space="preserve"> KEARES RESTA</v>
          </cell>
          <cell r="Q12" t="str">
            <v>URANT GROU</v>
          </cell>
          <cell r="R12" t="str">
            <v xml:space="preserve">    200105010014</v>
          </cell>
          <cell r="S12" t="str">
            <v>20010501000AC0</v>
          </cell>
        </row>
        <row r="13">
          <cell r="A13">
            <v>1040</v>
          </cell>
          <cell r="B13">
            <v>683600</v>
          </cell>
          <cell r="C13">
            <v>55000</v>
          </cell>
          <cell r="D13">
            <v>2001</v>
          </cell>
          <cell r="E13">
            <v>6</v>
          </cell>
          <cell r="F13">
            <v>18</v>
          </cell>
          <cell r="G13">
            <v>6</v>
          </cell>
          <cell r="H13" t="str">
            <v>OT252</v>
          </cell>
          <cell r="I13" t="str">
            <v>$</v>
          </cell>
          <cell r="J13" t="str">
            <v>CD</v>
          </cell>
          <cell r="K13">
            <v>50</v>
          </cell>
          <cell r="L13">
            <v>50</v>
          </cell>
          <cell r="P13" t="str">
            <v xml:space="preserve"> TAVERN ON TH</v>
          </cell>
          <cell r="Q13" t="str">
            <v>E HILL</v>
          </cell>
          <cell r="R13" t="str">
            <v xml:space="preserve">    200106180006</v>
          </cell>
          <cell r="S13" t="str">
            <v>20010618000AC0</v>
          </cell>
        </row>
        <row r="14">
          <cell r="A14">
            <v>1040</v>
          </cell>
          <cell r="B14">
            <v>683600</v>
          </cell>
          <cell r="C14">
            <v>2000</v>
          </cell>
          <cell r="D14">
            <v>2001</v>
          </cell>
          <cell r="E14">
            <v>2</v>
          </cell>
          <cell r="F14">
            <v>24</v>
          </cell>
          <cell r="G14">
            <v>2</v>
          </cell>
          <cell r="H14" t="str">
            <v>OT252</v>
          </cell>
          <cell r="I14" t="str">
            <v>$</v>
          </cell>
          <cell r="J14" t="str">
            <v>CD</v>
          </cell>
          <cell r="K14">
            <v>52.5</v>
          </cell>
          <cell r="L14">
            <v>52.5</v>
          </cell>
          <cell r="P14" t="str">
            <v xml:space="preserve"> HOSS'S STEAK</v>
          </cell>
          <cell r="Q14" t="str">
            <v xml:space="preserve"> &amp; SEA H</v>
          </cell>
          <cell r="R14" t="str">
            <v xml:space="preserve">    200102260002</v>
          </cell>
          <cell r="S14" t="str">
            <v>20010226000AC0</v>
          </cell>
        </row>
        <row r="15">
          <cell r="A15">
            <v>1040</v>
          </cell>
          <cell r="B15">
            <v>683600</v>
          </cell>
          <cell r="C15">
            <v>55000</v>
          </cell>
          <cell r="D15">
            <v>2001</v>
          </cell>
          <cell r="E15">
            <v>4</v>
          </cell>
          <cell r="F15">
            <v>18</v>
          </cell>
          <cell r="G15">
            <v>4</v>
          </cell>
          <cell r="H15" t="str">
            <v>OT252</v>
          </cell>
          <cell r="I15" t="str">
            <v>$</v>
          </cell>
          <cell r="J15" t="str">
            <v>CD</v>
          </cell>
          <cell r="K15">
            <v>82.15</v>
          </cell>
          <cell r="L15">
            <v>82.15</v>
          </cell>
          <cell r="P15" t="str">
            <v xml:space="preserve"> DOE &amp; JERRY</v>
          </cell>
          <cell r="Q15" t="str">
            <v>S BARBECUE</v>
          </cell>
          <cell r="R15" t="str">
            <v xml:space="preserve">    200104180039</v>
          </cell>
          <cell r="S15" t="str">
            <v>20010418000AC0</v>
          </cell>
        </row>
        <row r="16">
          <cell r="A16">
            <v>1040</v>
          </cell>
          <cell r="B16">
            <v>683600</v>
          </cell>
          <cell r="C16">
            <v>55200</v>
          </cell>
          <cell r="D16">
            <v>2001</v>
          </cell>
          <cell r="E16">
            <v>2</v>
          </cell>
          <cell r="F16">
            <v>24</v>
          </cell>
          <cell r="G16">
            <v>2</v>
          </cell>
          <cell r="H16" t="str">
            <v>OT252</v>
          </cell>
          <cell r="I16" t="str">
            <v>$</v>
          </cell>
          <cell r="J16" t="str">
            <v>CD</v>
          </cell>
          <cell r="K16">
            <v>83.03</v>
          </cell>
          <cell r="L16">
            <v>83.03</v>
          </cell>
          <cell r="P16" t="str">
            <v xml:space="preserve"> L'KOSTE VILL</v>
          </cell>
          <cell r="Q16" t="str">
            <v>A</v>
          </cell>
          <cell r="R16" t="str">
            <v xml:space="preserve">    200102260043</v>
          </cell>
          <cell r="S16" t="str">
            <v>20010226000AC0</v>
          </cell>
        </row>
        <row r="17">
          <cell r="A17">
            <v>1040</v>
          </cell>
          <cell r="B17">
            <v>683600</v>
          </cell>
          <cell r="C17">
            <v>2400</v>
          </cell>
          <cell r="D17">
            <v>2001</v>
          </cell>
          <cell r="E17">
            <v>1</v>
          </cell>
          <cell r="F17">
            <v>24</v>
          </cell>
          <cell r="G17">
            <v>1</v>
          </cell>
          <cell r="H17" t="str">
            <v>OT252</v>
          </cell>
          <cell r="I17" t="str">
            <v>$</v>
          </cell>
          <cell r="J17" t="str">
            <v>CD</v>
          </cell>
          <cell r="K17">
            <v>83.98</v>
          </cell>
          <cell r="L17">
            <v>83.98</v>
          </cell>
          <cell r="P17" t="str">
            <v xml:space="preserve"> L'KOSTE VILL</v>
          </cell>
          <cell r="Q17" t="str">
            <v>A</v>
          </cell>
          <cell r="R17" t="str">
            <v xml:space="preserve">    200101240026</v>
          </cell>
          <cell r="S17" t="str">
            <v>20010124000AC0</v>
          </cell>
        </row>
        <row r="18">
          <cell r="A18">
            <v>1040</v>
          </cell>
          <cell r="B18">
            <v>683600</v>
          </cell>
          <cell r="C18">
            <v>2400</v>
          </cell>
          <cell r="D18">
            <v>2001</v>
          </cell>
          <cell r="E18">
            <v>1</v>
          </cell>
          <cell r="F18">
            <v>24</v>
          </cell>
          <cell r="G18">
            <v>1</v>
          </cell>
          <cell r="H18" t="str">
            <v>OT252</v>
          </cell>
          <cell r="I18" t="str">
            <v>$</v>
          </cell>
          <cell r="J18" t="str">
            <v>CD</v>
          </cell>
          <cell r="K18">
            <v>87.97</v>
          </cell>
          <cell r="L18">
            <v>87.97</v>
          </cell>
          <cell r="P18" t="str">
            <v xml:space="preserve"> PIZZA HUT 73</v>
          </cell>
          <cell r="Q18" t="str">
            <v>9104</v>
          </cell>
          <cell r="R18" t="str">
            <v xml:space="preserve">    200101240025</v>
          </cell>
          <cell r="S18" t="str">
            <v>20010124000AC0</v>
          </cell>
        </row>
        <row r="19">
          <cell r="A19">
            <v>1040</v>
          </cell>
          <cell r="B19">
            <v>683600</v>
          </cell>
          <cell r="C19">
            <v>2200</v>
          </cell>
          <cell r="D19">
            <v>2001</v>
          </cell>
          <cell r="E19">
            <v>6</v>
          </cell>
          <cell r="F19">
            <v>8</v>
          </cell>
          <cell r="G19">
            <v>6</v>
          </cell>
          <cell r="H19" t="str">
            <v>OT252</v>
          </cell>
          <cell r="I19" t="str">
            <v>$</v>
          </cell>
          <cell r="J19" t="str">
            <v>CD</v>
          </cell>
          <cell r="K19">
            <v>105.39</v>
          </cell>
          <cell r="L19">
            <v>105.39</v>
          </cell>
          <cell r="P19" t="str">
            <v xml:space="preserve"> L'KOSTE VILL</v>
          </cell>
          <cell r="Q19" t="str">
            <v>A</v>
          </cell>
          <cell r="R19" t="str">
            <v xml:space="preserve">    200106080003</v>
          </cell>
          <cell r="S19" t="str">
            <v>20010608000AC0</v>
          </cell>
        </row>
        <row r="20">
          <cell r="A20">
            <v>1040</v>
          </cell>
          <cell r="B20">
            <v>683600</v>
          </cell>
          <cell r="C20">
            <v>55400</v>
          </cell>
          <cell r="D20">
            <v>2001</v>
          </cell>
          <cell r="E20">
            <v>5</v>
          </cell>
          <cell r="F20">
            <v>16</v>
          </cell>
          <cell r="G20">
            <v>5</v>
          </cell>
          <cell r="H20" t="str">
            <v>OT252</v>
          </cell>
          <cell r="I20" t="str">
            <v>$</v>
          </cell>
          <cell r="J20" t="str">
            <v>CD</v>
          </cell>
          <cell r="K20">
            <v>118.06</v>
          </cell>
          <cell r="L20">
            <v>118.06</v>
          </cell>
          <cell r="P20" t="str">
            <v xml:space="preserve"> PIZZA HUT 73</v>
          </cell>
          <cell r="Q20" t="str">
            <v>9104</v>
          </cell>
          <cell r="R20" t="str">
            <v xml:space="preserve">    200105160039</v>
          </cell>
          <cell r="S20" t="str">
            <v>20010516000AC0</v>
          </cell>
        </row>
        <row r="21">
          <cell r="A21">
            <v>1040</v>
          </cell>
          <cell r="B21">
            <v>683600</v>
          </cell>
          <cell r="C21">
            <v>2000</v>
          </cell>
          <cell r="D21">
            <v>2001</v>
          </cell>
          <cell r="E21">
            <v>3</v>
          </cell>
          <cell r="F21">
            <v>1</v>
          </cell>
          <cell r="G21">
            <v>3</v>
          </cell>
          <cell r="H21" t="str">
            <v>OT252</v>
          </cell>
          <cell r="I21" t="str">
            <v>$</v>
          </cell>
          <cell r="J21" t="str">
            <v>CD</v>
          </cell>
          <cell r="K21">
            <v>133.12</v>
          </cell>
          <cell r="L21">
            <v>133.12</v>
          </cell>
          <cell r="P21" t="str">
            <v xml:space="preserve"> HARDING S</v>
          </cell>
          <cell r="R21" t="str">
            <v xml:space="preserve">    200103050002</v>
          </cell>
          <cell r="S21" t="str">
            <v>20010305000AC0</v>
          </cell>
        </row>
        <row r="22">
          <cell r="A22">
            <v>1040</v>
          </cell>
          <cell r="B22">
            <v>683600</v>
          </cell>
          <cell r="C22">
            <v>55400</v>
          </cell>
          <cell r="D22">
            <v>2001</v>
          </cell>
          <cell r="E22">
            <v>1</v>
          </cell>
          <cell r="F22">
            <v>16</v>
          </cell>
          <cell r="G22">
            <v>1</v>
          </cell>
          <cell r="H22" t="str">
            <v>OT252</v>
          </cell>
          <cell r="I22" t="str">
            <v>$</v>
          </cell>
          <cell r="J22" t="str">
            <v>CD</v>
          </cell>
          <cell r="K22">
            <v>139.28</v>
          </cell>
          <cell r="L22">
            <v>139.28</v>
          </cell>
          <cell r="P22" t="str">
            <v xml:space="preserve"> HARDING S</v>
          </cell>
          <cell r="R22" t="str">
            <v xml:space="preserve">    200101220036</v>
          </cell>
          <cell r="S22" t="str">
            <v>20010122000AC0</v>
          </cell>
        </row>
        <row r="23">
          <cell r="A23">
            <v>1040</v>
          </cell>
          <cell r="B23">
            <v>683600</v>
          </cell>
          <cell r="C23">
            <v>2200</v>
          </cell>
          <cell r="D23">
            <v>2001</v>
          </cell>
          <cell r="E23">
            <v>4</v>
          </cell>
          <cell r="F23">
            <v>28</v>
          </cell>
          <cell r="G23">
            <v>4</v>
          </cell>
          <cell r="H23" t="str">
            <v>OT252</v>
          </cell>
          <cell r="I23" t="str">
            <v>$</v>
          </cell>
          <cell r="J23" t="str">
            <v>CD</v>
          </cell>
          <cell r="K23">
            <v>154</v>
          </cell>
          <cell r="L23">
            <v>154</v>
          </cell>
          <cell r="P23" t="str">
            <v xml:space="preserve"> L'KOSTE VILL</v>
          </cell>
          <cell r="Q23" t="str">
            <v>A</v>
          </cell>
          <cell r="R23" t="str">
            <v xml:space="preserve">    200105010002</v>
          </cell>
          <cell r="S23" t="str">
            <v>20010501000AC0</v>
          </cell>
        </row>
        <row r="24">
          <cell r="A24">
            <v>1040</v>
          </cell>
          <cell r="B24">
            <v>683600</v>
          </cell>
          <cell r="C24">
            <v>55200</v>
          </cell>
          <cell r="D24">
            <v>2001</v>
          </cell>
          <cell r="E24">
            <v>2</v>
          </cell>
          <cell r="F24">
            <v>9</v>
          </cell>
          <cell r="G24">
            <v>2</v>
          </cell>
          <cell r="H24" t="str">
            <v>OT252</v>
          </cell>
          <cell r="I24" t="str">
            <v>$</v>
          </cell>
          <cell r="J24" t="str">
            <v>CD</v>
          </cell>
          <cell r="K24">
            <v>158.82</v>
          </cell>
          <cell r="L24">
            <v>158.82</v>
          </cell>
          <cell r="P24" t="str">
            <v xml:space="preserve"> L'KOSTE VILL</v>
          </cell>
          <cell r="Q24" t="str">
            <v>A</v>
          </cell>
          <cell r="R24" t="str">
            <v xml:space="preserve">    200102090017</v>
          </cell>
          <cell r="S24" t="str">
            <v>20010209000AC0</v>
          </cell>
        </row>
        <row r="25">
          <cell r="A25">
            <v>1040</v>
          </cell>
          <cell r="B25">
            <v>683600</v>
          </cell>
          <cell r="C25">
            <v>2400</v>
          </cell>
          <cell r="D25">
            <v>2001</v>
          </cell>
          <cell r="E25">
            <v>3</v>
          </cell>
          <cell r="F25">
            <v>31</v>
          </cell>
          <cell r="G25">
            <v>3</v>
          </cell>
          <cell r="H25" t="str">
            <v>OT252</v>
          </cell>
          <cell r="I25" t="str">
            <v>$</v>
          </cell>
          <cell r="J25" t="str">
            <v>CD</v>
          </cell>
          <cell r="K25">
            <v>177.68</v>
          </cell>
          <cell r="L25">
            <v>177.68</v>
          </cell>
          <cell r="P25" t="str">
            <v xml:space="preserve"> L'KOSTE VILL</v>
          </cell>
          <cell r="Q25" t="str">
            <v>A</v>
          </cell>
          <cell r="R25" t="str">
            <v xml:space="preserve">    200104020018</v>
          </cell>
          <cell r="S25" t="str">
            <v>20010402000AC0</v>
          </cell>
        </row>
        <row r="26">
          <cell r="A26">
            <v>1040</v>
          </cell>
          <cell r="B26">
            <v>683600</v>
          </cell>
          <cell r="C26">
            <v>2400</v>
          </cell>
          <cell r="D26">
            <v>2001</v>
          </cell>
          <cell r="E26">
            <v>1</v>
          </cell>
          <cell r="F26">
            <v>16</v>
          </cell>
          <cell r="G26">
            <v>1</v>
          </cell>
          <cell r="H26" t="str">
            <v>OT252</v>
          </cell>
          <cell r="I26" t="str">
            <v>$</v>
          </cell>
          <cell r="J26" t="str">
            <v>CD</v>
          </cell>
          <cell r="K26">
            <v>207.79</v>
          </cell>
          <cell r="L26">
            <v>207.79</v>
          </cell>
          <cell r="P26" t="str">
            <v xml:space="preserve"> L'KOSTE VILL</v>
          </cell>
          <cell r="Q26" t="str">
            <v>A</v>
          </cell>
          <cell r="R26" t="str">
            <v xml:space="preserve">    200101220025</v>
          </cell>
          <cell r="S26" t="str">
            <v>20010122000AC0</v>
          </cell>
        </row>
        <row r="27">
          <cell r="A27">
            <v>1040</v>
          </cell>
          <cell r="B27">
            <v>683600</v>
          </cell>
          <cell r="C27">
            <v>55200</v>
          </cell>
          <cell r="D27">
            <v>2001</v>
          </cell>
          <cell r="E27">
            <v>2</v>
          </cell>
          <cell r="F27">
            <v>24</v>
          </cell>
          <cell r="G27">
            <v>2</v>
          </cell>
          <cell r="H27" t="str">
            <v>OT252</v>
          </cell>
          <cell r="I27" t="str">
            <v>$</v>
          </cell>
          <cell r="J27" t="str">
            <v>CD</v>
          </cell>
          <cell r="K27">
            <v>229.76</v>
          </cell>
          <cell r="L27">
            <v>229.76</v>
          </cell>
          <cell r="P27" t="str">
            <v xml:space="preserve"> HARDING S</v>
          </cell>
          <cell r="R27" t="str">
            <v xml:space="preserve">    200102260046</v>
          </cell>
          <cell r="S27" t="str">
            <v>20010226000AC0</v>
          </cell>
        </row>
        <row r="28">
          <cell r="A28">
            <v>1040</v>
          </cell>
          <cell r="B28">
            <v>683600</v>
          </cell>
          <cell r="C28">
            <v>55200</v>
          </cell>
          <cell r="D28">
            <v>2001</v>
          </cell>
          <cell r="E28">
            <v>2</v>
          </cell>
          <cell r="F28">
            <v>24</v>
          </cell>
          <cell r="G28">
            <v>2</v>
          </cell>
          <cell r="H28" t="str">
            <v>OT252</v>
          </cell>
          <cell r="I28" t="str">
            <v>$</v>
          </cell>
          <cell r="J28" t="str">
            <v>CD</v>
          </cell>
          <cell r="K28">
            <v>235.05</v>
          </cell>
          <cell r="L28">
            <v>235.05</v>
          </cell>
          <cell r="P28" t="str">
            <v xml:space="preserve"> HARDING S</v>
          </cell>
          <cell r="R28" t="str">
            <v xml:space="preserve">    200102260044</v>
          </cell>
          <cell r="S28" t="str">
            <v>20010226000AC0</v>
          </cell>
        </row>
        <row r="29">
          <cell r="A29">
            <v>1040</v>
          </cell>
          <cell r="B29">
            <v>683600</v>
          </cell>
          <cell r="C29">
            <v>55200</v>
          </cell>
          <cell r="D29">
            <v>2001</v>
          </cell>
          <cell r="E29">
            <v>2</v>
          </cell>
          <cell r="F29">
            <v>24</v>
          </cell>
          <cell r="G29">
            <v>2</v>
          </cell>
          <cell r="H29" t="str">
            <v>OT252</v>
          </cell>
          <cell r="I29" t="str">
            <v>$</v>
          </cell>
          <cell r="J29" t="str">
            <v>CD</v>
          </cell>
          <cell r="K29">
            <v>244.79</v>
          </cell>
          <cell r="L29">
            <v>244.79</v>
          </cell>
          <cell r="P29" t="str">
            <v xml:space="preserve"> HARDING S</v>
          </cell>
          <cell r="R29" t="str">
            <v xml:space="preserve">    200102260045</v>
          </cell>
          <cell r="S29" t="str">
            <v>20010226000AC0</v>
          </cell>
        </row>
        <row r="30">
          <cell r="A30">
            <v>1040</v>
          </cell>
          <cell r="B30">
            <v>683600</v>
          </cell>
          <cell r="C30">
            <v>2400</v>
          </cell>
          <cell r="D30">
            <v>2001</v>
          </cell>
          <cell r="E30">
            <v>4</v>
          </cell>
          <cell r="F30">
            <v>28</v>
          </cell>
          <cell r="G30">
            <v>4</v>
          </cell>
          <cell r="H30" t="str">
            <v>OT252</v>
          </cell>
          <cell r="I30" t="str">
            <v>$</v>
          </cell>
          <cell r="J30" t="str">
            <v>CD</v>
          </cell>
          <cell r="K30">
            <v>252.88</v>
          </cell>
          <cell r="L30">
            <v>252.88</v>
          </cell>
          <cell r="P30" t="str">
            <v xml:space="preserve"> CHEF WONG</v>
          </cell>
          <cell r="R30" t="str">
            <v xml:space="preserve">    200105010016</v>
          </cell>
          <cell r="S30" t="str">
            <v>20010501000AC0</v>
          </cell>
        </row>
        <row r="31">
          <cell r="A31">
            <v>1040</v>
          </cell>
          <cell r="B31">
            <v>683600</v>
          </cell>
          <cell r="C31">
            <v>2400</v>
          </cell>
          <cell r="D31">
            <v>2001</v>
          </cell>
          <cell r="E31">
            <v>4</v>
          </cell>
          <cell r="F31">
            <v>28</v>
          </cell>
          <cell r="G31">
            <v>4</v>
          </cell>
          <cell r="H31" t="str">
            <v>OT252</v>
          </cell>
          <cell r="I31" t="str">
            <v>$</v>
          </cell>
          <cell r="J31" t="str">
            <v>CD</v>
          </cell>
          <cell r="K31">
            <v>255.28</v>
          </cell>
          <cell r="L31">
            <v>255.28</v>
          </cell>
          <cell r="P31" t="str">
            <v xml:space="preserve"> L'KOSTE VILL</v>
          </cell>
          <cell r="Q31" t="str">
            <v>A</v>
          </cell>
          <cell r="R31" t="str">
            <v xml:space="preserve">    200105010015</v>
          </cell>
          <cell r="S31" t="str">
            <v>20010501000AC0</v>
          </cell>
        </row>
        <row r="32">
          <cell r="A32">
            <v>1040</v>
          </cell>
          <cell r="B32">
            <v>683600</v>
          </cell>
          <cell r="C32">
            <v>55000</v>
          </cell>
          <cell r="D32">
            <v>2001</v>
          </cell>
          <cell r="E32">
            <v>6</v>
          </cell>
          <cell r="F32">
            <v>18</v>
          </cell>
          <cell r="G32">
            <v>6</v>
          </cell>
          <cell r="H32" t="str">
            <v>OT252</v>
          </cell>
          <cell r="I32" t="str">
            <v>$</v>
          </cell>
          <cell r="J32" t="str">
            <v>CD</v>
          </cell>
          <cell r="K32">
            <v>277.01</v>
          </cell>
          <cell r="L32">
            <v>277.01</v>
          </cell>
          <cell r="P32" t="str">
            <v xml:space="preserve"> L'KOSTE VILL</v>
          </cell>
          <cell r="Q32" t="str">
            <v>A</v>
          </cell>
          <cell r="R32" t="str">
            <v xml:space="preserve">    200106180005</v>
          </cell>
          <cell r="S32" t="str">
            <v>20010618000AC0</v>
          </cell>
        </row>
        <row r="33">
          <cell r="A33">
            <v>1040</v>
          </cell>
          <cell r="B33">
            <v>683600</v>
          </cell>
          <cell r="C33">
            <v>2400</v>
          </cell>
          <cell r="D33">
            <v>2001</v>
          </cell>
          <cell r="E33">
            <v>3</v>
          </cell>
          <cell r="F33">
            <v>9</v>
          </cell>
          <cell r="G33">
            <v>3</v>
          </cell>
          <cell r="H33" t="str">
            <v>OT252</v>
          </cell>
          <cell r="I33" t="str">
            <v>$</v>
          </cell>
          <cell r="J33" t="str">
            <v>CD</v>
          </cell>
          <cell r="K33">
            <v>284.73</v>
          </cell>
          <cell r="L33">
            <v>284.73</v>
          </cell>
          <cell r="P33" t="str">
            <v xml:space="preserve"> HARDING S</v>
          </cell>
          <cell r="R33" t="str">
            <v xml:space="preserve">    200103090018</v>
          </cell>
          <cell r="S33" t="str">
            <v>20010309000AC0</v>
          </cell>
        </row>
        <row r="34">
          <cell r="A34">
            <v>1040</v>
          </cell>
          <cell r="B34">
            <v>683600</v>
          </cell>
          <cell r="C34">
            <v>2200</v>
          </cell>
          <cell r="D34">
            <v>2001</v>
          </cell>
          <cell r="E34">
            <v>6</v>
          </cell>
          <cell r="F34">
            <v>8</v>
          </cell>
          <cell r="G34">
            <v>6</v>
          </cell>
          <cell r="H34" t="str">
            <v>OT252</v>
          </cell>
          <cell r="I34" t="str">
            <v>$</v>
          </cell>
          <cell r="J34" t="str">
            <v>CD</v>
          </cell>
          <cell r="K34">
            <v>326.93</v>
          </cell>
          <cell r="L34">
            <v>326.93</v>
          </cell>
          <cell r="P34" t="str">
            <v xml:space="preserve"> L'KOSTE VILL</v>
          </cell>
          <cell r="Q34" t="str">
            <v>A</v>
          </cell>
          <cell r="R34" t="str">
            <v xml:space="preserve">    200106080002</v>
          </cell>
          <cell r="S34" t="str">
            <v>20010608000AC0</v>
          </cell>
        </row>
        <row r="35">
          <cell r="A35">
            <v>1040</v>
          </cell>
          <cell r="B35">
            <v>683600</v>
          </cell>
          <cell r="C35">
            <v>55200</v>
          </cell>
          <cell r="D35">
            <v>2001</v>
          </cell>
          <cell r="E35">
            <v>1</v>
          </cell>
          <cell r="F35">
            <v>16</v>
          </cell>
          <cell r="G35">
            <v>1</v>
          </cell>
          <cell r="H35" t="str">
            <v>OT252</v>
          </cell>
          <cell r="I35" t="str">
            <v>$</v>
          </cell>
          <cell r="J35" t="str">
            <v>CD</v>
          </cell>
          <cell r="K35">
            <v>361.79</v>
          </cell>
          <cell r="L35">
            <v>361.79</v>
          </cell>
          <cell r="P35" t="str">
            <v xml:space="preserve"> HARDING S</v>
          </cell>
          <cell r="R35" t="str">
            <v xml:space="preserve">    200101220034</v>
          </cell>
          <cell r="S35" t="str">
            <v>20010122000AC0</v>
          </cell>
        </row>
        <row r="36">
          <cell r="A36">
            <v>1040</v>
          </cell>
          <cell r="B36">
            <v>683600</v>
          </cell>
          <cell r="C36">
            <v>55000</v>
          </cell>
          <cell r="D36">
            <v>2001</v>
          </cell>
          <cell r="E36">
            <v>3</v>
          </cell>
          <cell r="F36">
            <v>16</v>
          </cell>
          <cell r="G36">
            <v>3</v>
          </cell>
          <cell r="H36" t="str">
            <v>OT252</v>
          </cell>
          <cell r="I36" t="str">
            <v>$</v>
          </cell>
          <cell r="J36" t="str">
            <v>CD</v>
          </cell>
          <cell r="K36">
            <v>365.7</v>
          </cell>
          <cell r="L36">
            <v>365.7</v>
          </cell>
          <cell r="P36" t="str">
            <v xml:space="preserve"> DOE &amp; JERRY</v>
          </cell>
          <cell r="Q36" t="str">
            <v>S BARBECUE</v>
          </cell>
          <cell r="R36" t="str">
            <v xml:space="preserve">    200103160015</v>
          </cell>
          <cell r="S36" t="str">
            <v>20010316000AC0</v>
          </cell>
        </row>
        <row r="37">
          <cell r="A37">
            <v>1040</v>
          </cell>
          <cell r="B37">
            <v>683600</v>
          </cell>
          <cell r="C37">
            <v>55000</v>
          </cell>
          <cell r="D37">
            <v>2001</v>
          </cell>
          <cell r="E37">
            <v>3</v>
          </cell>
          <cell r="F37">
            <v>16</v>
          </cell>
          <cell r="G37">
            <v>3</v>
          </cell>
          <cell r="H37" t="str">
            <v>OT252</v>
          </cell>
          <cell r="I37" t="str">
            <v>$</v>
          </cell>
          <cell r="J37" t="str">
            <v>CD</v>
          </cell>
          <cell r="K37">
            <v>369.68</v>
          </cell>
          <cell r="L37">
            <v>369.68</v>
          </cell>
          <cell r="P37" t="str">
            <v xml:space="preserve"> DOE &amp; JERRY</v>
          </cell>
          <cell r="Q37" t="str">
            <v>S BARBECUE</v>
          </cell>
          <cell r="R37" t="str">
            <v xml:space="preserve">    200103160016</v>
          </cell>
          <cell r="S37" t="str">
            <v>20010316000AC0</v>
          </cell>
        </row>
        <row r="38">
          <cell r="A38">
            <v>1040</v>
          </cell>
          <cell r="B38">
            <v>683600</v>
          </cell>
          <cell r="C38">
            <v>2400</v>
          </cell>
          <cell r="D38">
            <v>2001</v>
          </cell>
          <cell r="E38">
            <v>1</v>
          </cell>
          <cell r="F38">
            <v>19</v>
          </cell>
          <cell r="G38">
            <v>1</v>
          </cell>
          <cell r="H38" t="str">
            <v>OT252</v>
          </cell>
          <cell r="I38" t="str">
            <v>$</v>
          </cell>
          <cell r="J38" t="str">
            <v>CD</v>
          </cell>
          <cell r="K38">
            <v>436.94</v>
          </cell>
          <cell r="L38">
            <v>436.94</v>
          </cell>
          <cell r="P38" t="str">
            <v xml:space="preserve"> HARDING S</v>
          </cell>
          <cell r="R38" t="str">
            <v xml:space="preserve">    200101220004</v>
          </cell>
          <cell r="S38" t="str">
            <v>20010122000AC0</v>
          </cell>
        </row>
        <row r="39">
          <cell r="A39">
            <v>1040</v>
          </cell>
          <cell r="B39">
            <v>683600</v>
          </cell>
          <cell r="C39">
            <v>55200</v>
          </cell>
          <cell r="D39">
            <v>2001</v>
          </cell>
          <cell r="E39">
            <v>2</v>
          </cell>
          <cell r="F39">
            <v>24</v>
          </cell>
          <cell r="G39">
            <v>2</v>
          </cell>
          <cell r="H39" t="str">
            <v>OT252</v>
          </cell>
          <cell r="I39" t="str">
            <v>$</v>
          </cell>
          <cell r="J39" t="str">
            <v>CD</v>
          </cell>
          <cell r="K39">
            <v>586.17999999999995</v>
          </cell>
          <cell r="L39">
            <v>586.17999999999995</v>
          </cell>
          <cell r="P39" t="str">
            <v xml:space="preserve"> HARDING S</v>
          </cell>
          <cell r="R39" t="str">
            <v xml:space="preserve">    200102260047</v>
          </cell>
          <cell r="S39" t="str">
            <v>20010226000AC0</v>
          </cell>
        </row>
        <row r="40">
          <cell r="A40">
            <v>1040</v>
          </cell>
          <cell r="B40">
            <v>683600</v>
          </cell>
          <cell r="C40">
            <v>55000</v>
          </cell>
          <cell r="D40">
            <v>2001</v>
          </cell>
          <cell r="E40">
            <v>2</v>
          </cell>
          <cell r="F40">
            <v>9</v>
          </cell>
          <cell r="G40">
            <v>2</v>
          </cell>
          <cell r="H40" t="str">
            <v>OT252</v>
          </cell>
          <cell r="I40" t="str">
            <v>$</v>
          </cell>
          <cell r="J40" t="str">
            <v>CD</v>
          </cell>
          <cell r="K40">
            <v>612.15</v>
          </cell>
          <cell r="L40">
            <v>612.15</v>
          </cell>
          <cell r="P40" t="str">
            <v xml:space="preserve"> DOE &amp; JERRY</v>
          </cell>
          <cell r="Q40" t="str">
            <v>S BARBECUE</v>
          </cell>
          <cell r="R40" t="str">
            <v xml:space="preserve">    200102090015</v>
          </cell>
          <cell r="S40" t="str">
            <v>20010209000AC0</v>
          </cell>
        </row>
        <row r="41">
          <cell r="A41">
            <v>1040</v>
          </cell>
          <cell r="B41">
            <v>683600</v>
          </cell>
          <cell r="C41">
            <v>2200</v>
          </cell>
          <cell r="D41">
            <v>2001</v>
          </cell>
          <cell r="E41">
            <v>4</v>
          </cell>
          <cell r="F41">
            <v>18</v>
          </cell>
          <cell r="G41">
            <v>4</v>
          </cell>
          <cell r="H41" t="str">
            <v>OT252</v>
          </cell>
          <cell r="I41" t="str">
            <v>$</v>
          </cell>
          <cell r="J41" t="str">
            <v>CD</v>
          </cell>
          <cell r="K41">
            <v>630.70000000000005</v>
          </cell>
          <cell r="L41">
            <v>630.70000000000005</v>
          </cell>
          <cell r="P41" t="str">
            <v xml:space="preserve"> RUBINICS CAT</v>
          </cell>
          <cell r="Q41" t="str">
            <v>ERING SERV</v>
          </cell>
          <cell r="R41" t="str">
            <v xml:space="preserve">    200104180008</v>
          </cell>
          <cell r="S41" t="str">
            <v>20010418000AC0</v>
          </cell>
        </row>
        <row r="42">
          <cell r="A42">
            <v>1040</v>
          </cell>
          <cell r="B42">
            <v>683600</v>
          </cell>
          <cell r="C42">
            <v>55200</v>
          </cell>
          <cell r="D42">
            <v>2001</v>
          </cell>
          <cell r="E42">
            <v>2</v>
          </cell>
          <cell r="F42">
            <v>24</v>
          </cell>
          <cell r="G42">
            <v>2</v>
          </cell>
          <cell r="H42" t="str">
            <v>OT252</v>
          </cell>
          <cell r="I42" t="str">
            <v>$</v>
          </cell>
          <cell r="J42" t="str">
            <v>CD</v>
          </cell>
          <cell r="K42">
            <v>723.58</v>
          </cell>
          <cell r="L42">
            <v>723.58</v>
          </cell>
          <cell r="P42" t="str">
            <v xml:space="preserve"> HARDING S</v>
          </cell>
          <cell r="R42" t="str">
            <v xml:space="preserve">    200102260048</v>
          </cell>
          <cell r="S42" t="str">
            <v>20010226000AC0</v>
          </cell>
        </row>
        <row r="43">
          <cell r="A43">
            <v>1040</v>
          </cell>
          <cell r="B43">
            <v>683600</v>
          </cell>
          <cell r="C43">
            <v>2000</v>
          </cell>
          <cell r="D43">
            <v>2001</v>
          </cell>
          <cell r="E43">
            <v>1</v>
          </cell>
          <cell r="F43">
            <v>9</v>
          </cell>
          <cell r="G43">
            <v>1</v>
          </cell>
          <cell r="H43" t="str">
            <v>OT252</v>
          </cell>
          <cell r="I43" t="str">
            <v>$</v>
          </cell>
          <cell r="J43" t="str">
            <v>CD</v>
          </cell>
          <cell r="K43">
            <v>801.36</v>
          </cell>
          <cell r="L43">
            <v>801.36</v>
          </cell>
          <cell r="P43" t="str">
            <v xml:space="preserve"> DOE &amp; JERRY</v>
          </cell>
          <cell r="Q43" t="str">
            <v>S BARBECUE</v>
          </cell>
          <cell r="R43" t="str">
            <v xml:space="preserve">    200101220002</v>
          </cell>
          <cell r="S43" t="str">
            <v>20010122000AC0</v>
          </cell>
        </row>
        <row r="44">
          <cell r="A44">
            <v>1040</v>
          </cell>
          <cell r="B44">
            <v>683600</v>
          </cell>
          <cell r="C44">
            <v>55000</v>
          </cell>
          <cell r="D44">
            <v>2001</v>
          </cell>
          <cell r="E44">
            <v>2</v>
          </cell>
          <cell r="F44">
            <v>9</v>
          </cell>
          <cell r="G44">
            <v>2</v>
          </cell>
          <cell r="H44" t="str">
            <v>OT252</v>
          </cell>
          <cell r="I44" t="str">
            <v>$</v>
          </cell>
          <cell r="J44" t="str">
            <v>CD</v>
          </cell>
          <cell r="K44">
            <v>1451.67</v>
          </cell>
          <cell r="L44">
            <v>1451.67</v>
          </cell>
          <cell r="P44" t="str">
            <v xml:space="preserve"> DOE &amp; JERRY</v>
          </cell>
          <cell r="Q44" t="str">
            <v>S BARBECUE</v>
          </cell>
          <cell r="R44" t="str">
            <v xml:space="preserve">    200102090014</v>
          </cell>
          <cell r="S44" t="str">
            <v>20010209000AC0</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sheetName val="Notes"/>
      <sheetName val="Combined Revenue"/>
      <sheetName val="Rvenue&amp;Tax"/>
      <sheetName val="RES &amp; GL Revenue"/>
      <sheetName val="RSH Revenue"/>
      <sheetName val="Trans Taxes"/>
      <sheetName val="GG Revenue"/>
      <sheetName val="GG C&amp;I splits"/>
      <sheetName val="WilmTax"/>
      <sheetName val="Rate Block Splits"/>
      <sheetName val="Rates"/>
      <sheetName val="BudgetSales"/>
      <sheetName val="ConsolSalesForecast"/>
      <sheetName val="History &amp; Forecast"/>
      <sheetName val="Customers"/>
      <sheetName val="LgCustomers"/>
      <sheetName val="Unbilled"/>
      <sheetName val="Chart1"/>
      <sheetName val="Chart2"/>
      <sheetName val="Chart2a"/>
      <sheetName val="Chart3"/>
      <sheetName val="Chart4"/>
      <sheetName val="Chart4a"/>
      <sheetName val="Chart5"/>
      <sheetName val="Chart6"/>
      <sheetName val="Chart7"/>
      <sheetName val="Chart8"/>
      <sheetName val="Chart1,2 &amp; 4 data"/>
      <sheetName val="Chart3 &amp; 5 data"/>
      <sheetName val="Chart6-8 data"/>
      <sheetName val="Graph"/>
      <sheetName val="RevComps"/>
      <sheetName val="RevComps (2)"/>
      <sheetName val="ChartA"/>
      <sheetName val="ChartB"/>
      <sheetName val="ChartC"/>
      <sheetName val="2000S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96">
          <cell r="B96">
            <v>38353</v>
          </cell>
          <cell r="C96">
            <v>6.9103000000000003</v>
          </cell>
        </row>
        <row r="97">
          <cell r="B97">
            <v>38384</v>
          </cell>
          <cell r="C97">
            <v>6.7782999999999998</v>
          </cell>
        </row>
        <row r="98">
          <cell r="B98">
            <v>38412</v>
          </cell>
          <cell r="C98">
            <v>7.0305999999999997</v>
          </cell>
        </row>
        <row r="99">
          <cell r="B99">
            <v>38443</v>
          </cell>
          <cell r="C99">
            <v>7.1192000000000002</v>
          </cell>
        </row>
        <row r="100">
          <cell r="B100">
            <v>38473</v>
          </cell>
          <cell r="C100">
            <v>6.4542999999999999</v>
          </cell>
        </row>
        <row r="101">
          <cell r="B101">
            <v>38504</v>
          </cell>
          <cell r="C101">
            <v>6.0772000000000004</v>
          </cell>
        </row>
        <row r="102">
          <cell r="B102">
            <v>38534</v>
          </cell>
          <cell r="C102">
            <v>6.1077000000000004</v>
          </cell>
        </row>
        <row r="103">
          <cell r="B103">
            <v>38565</v>
          </cell>
          <cell r="C103">
            <v>6.2251000000000003</v>
          </cell>
        </row>
        <row r="104">
          <cell r="B104">
            <v>38596</v>
          </cell>
          <cell r="C104">
            <v>7.0206999999999997</v>
          </cell>
        </row>
        <row r="105">
          <cell r="B105">
            <v>38626</v>
          </cell>
          <cell r="C105">
            <v>10.5701</v>
          </cell>
        </row>
        <row r="106">
          <cell r="B106">
            <v>38657</v>
          </cell>
          <cell r="C106">
            <v>12.042</v>
          </cell>
        </row>
        <row r="107">
          <cell r="B107">
            <v>38687</v>
          </cell>
          <cell r="C107">
            <v>11.069000000000001</v>
          </cell>
        </row>
        <row r="108">
          <cell r="B108">
            <v>38718</v>
          </cell>
          <cell r="C108">
            <v>10.820399999999999</v>
          </cell>
        </row>
        <row r="109">
          <cell r="B109">
            <v>38749</v>
          </cell>
          <cell r="C109">
            <v>9.9863999999999997</v>
          </cell>
        </row>
        <row r="110">
          <cell r="B110">
            <v>38777</v>
          </cell>
          <cell r="C110">
            <v>12.1105</v>
          </cell>
        </row>
        <row r="111">
          <cell r="B111">
            <v>38808</v>
          </cell>
          <cell r="C111">
            <v>10.4755</v>
          </cell>
        </row>
        <row r="112">
          <cell r="B112">
            <v>38838</v>
          </cell>
          <cell r="C112">
            <v>8.9533000000000005</v>
          </cell>
        </row>
        <row r="113">
          <cell r="B113">
            <v>38869</v>
          </cell>
          <cell r="C113">
            <v>8.7004999999999999</v>
          </cell>
        </row>
        <row r="114">
          <cell r="B114">
            <v>38899</v>
          </cell>
          <cell r="C114">
            <v>8.3070000000000004</v>
          </cell>
        </row>
        <row r="115">
          <cell r="B115">
            <v>38930</v>
          </cell>
          <cell r="C115">
            <v>9.6660000000000004</v>
          </cell>
        </row>
        <row r="116">
          <cell r="B116">
            <v>38961</v>
          </cell>
          <cell r="C116">
            <v>10.737299999999999</v>
          </cell>
        </row>
        <row r="117">
          <cell r="B117">
            <v>38991</v>
          </cell>
          <cell r="C117">
            <v>9.7626000000000008</v>
          </cell>
        </row>
        <row r="118">
          <cell r="B118">
            <v>39022</v>
          </cell>
          <cell r="C118">
            <v>9.4421999999999997</v>
          </cell>
        </row>
        <row r="119">
          <cell r="B119">
            <v>39052</v>
          </cell>
          <cell r="C119">
            <v>9.2276000000000007</v>
          </cell>
        </row>
        <row r="120">
          <cell r="B120">
            <v>39083</v>
          </cell>
          <cell r="C120">
            <v>9.4620999999999995</v>
          </cell>
        </row>
        <row r="121">
          <cell r="B121">
            <v>39114</v>
          </cell>
          <cell r="C121">
            <v>9.2688000000000006</v>
          </cell>
        </row>
        <row r="122">
          <cell r="B122">
            <v>39142</v>
          </cell>
          <cell r="C122">
            <v>9.3672000000000004</v>
          </cell>
        </row>
        <row r="123">
          <cell r="B123">
            <v>39173</v>
          </cell>
          <cell r="C123">
            <v>8.9056999999999995</v>
          </cell>
        </row>
        <row r="124">
          <cell r="B124">
            <v>39203</v>
          </cell>
          <cell r="C124">
            <v>8.4395000000000007</v>
          </cell>
        </row>
        <row r="125">
          <cell r="B125">
            <v>39234</v>
          </cell>
          <cell r="C125">
            <v>8.5990000000000002</v>
          </cell>
        </row>
        <row r="126">
          <cell r="B126">
            <v>39264</v>
          </cell>
          <cell r="C126">
            <v>8.7819000000000003</v>
          </cell>
        </row>
        <row r="127">
          <cell r="B127">
            <v>39295</v>
          </cell>
          <cell r="C127">
            <v>8.1499000000000006</v>
          </cell>
        </row>
        <row r="128">
          <cell r="B128">
            <v>39326</v>
          </cell>
          <cell r="C128">
            <v>8.0441000000000003</v>
          </cell>
        </row>
        <row r="129">
          <cell r="B129">
            <v>39356</v>
          </cell>
          <cell r="C129">
            <v>8.7649000000000008</v>
          </cell>
        </row>
        <row r="130">
          <cell r="B130">
            <v>39387</v>
          </cell>
          <cell r="C130">
            <v>9.4421999999999997</v>
          </cell>
        </row>
        <row r="131">
          <cell r="B131">
            <v>39417</v>
          </cell>
          <cell r="C131">
            <v>9.2276000000000007</v>
          </cell>
        </row>
        <row r="132">
          <cell r="B132">
            <v>39448</v>
          </cell>
          <cell r="C132">
            <v>9.4620999999999995</v>
          </cell>
        </row>
        <row r="133">
          <cell r="B133">
            <v>39479</v>
          </cell>
          <cell r="C133">
            <v>9.2688000000000006</v>
          </cell>
        </row>
        <row r="134">
          <cell r="B134">
            <v>39508</v>
          </cell>
          <cell r="C134">
            <v>9.3672000000000004</v>
          </cell>
        </row>
        <row r="135">
          <cell r="B135">
            <v>39539</v>
          </cell>
          <cell r="C135">
            <v>8.9056999999999995</v>
          </cell>
        </row>
        <row r="136">
          <cell r="B136">
            <v>39569</v>
          </cell>
          <cell r="C136">
            <v>8.4395000000000007</v>
          </cell>
        </row>
        <row r="137">
          <cell r="B137">
            <v>39600</v>
          </cell>
          <cell r="C137">
            <v>8.5990000000000002</v>
          </cell>
        </row>
        <row r="138">
          <cell r="B138">
            <v>39630</v>
          </cell>
          <cell r="C138">
            <v>8.7819000000000003</v>
          </cell>
        </row>
        <row r="139">
          <cell r="B139">
            <v>39661</v>
          </cell>
          <cell r="C139">
            <v>8.1499000000000006</v>
          </cell>
        </row>
        <row r="140">
          <cell r="B140">
            <v>39692</v>
          </cell>
          <cell r="C140">
            <v>8.0441000000000003</v>
          </cell>
        </row>
        <row r="141">
          <cell r="B141">
            <v>39722</v>
          </cell>
          <cell r="C141">
            <v>8.7649000000000008</v>
          </cell>
        </row>
        <row r="142">
          <cell r="B142">
            <v>39753</v>
          </cell>
          <cell r="C142">
            <v>9.4421999999999997</v>
          </cell>
        </row>
        <row r="143">
          <cell r="B143">
            <v>39783</v>
          </cell>
          <cell r="C143">
            <v>9.2276000000000007</v>
          </cell>
        </row>
        <row r="144">
          <cell r="B144">
            <v>39814</v>
          </cell>
          <cell r="C144">
            <v>9.4620999999999995</v>
          </cell>
        </row>
        <row r="145">
          <cell r="B145">
            <v>39845</v>
          </cell>
          <cell r="C145">
            <v>9.2688000000000006</v>
          </cell>
        </row>
        <row r="146">
          <cell r="B146">
            <v>39873</v>
          </cell>
          <cell r="C146">
            <v>9.3672000000000004</v>
          </cell>
        </row>
        <row r="147">
          <cell r="B147">
            <v>39904</v>
          </cell>
          <cell r="C147">
            <v>8.9056999999999995</v>
          </cell>
        </row>
        <row r="148">
          <cell r="B148">
            <v>39934</v>
          </cell>
          <cell r="C148">
            <v>8.4395000000000007</v>
          </cell>
        </row>
        <row r="149">
          <cell r="B149">
            <v>39965</v>
          </cell>
          <cell r="C149">
            <v>8.5990000000000002</v>
          </cell>
        </row>
        <row r="150">
          <cell r="B150">
            <v>39995</v>
          </cell>
          <cell r="C150">
            <v>8.7819000000000003</v>
          </cell>
        </row>
        <row r="151">
          <cell r="B151">
            <v>40026</v>
          </cell>
          <cell r="C151">
            <v>8.1499000000000006</v>
          </cell>
        </row>
        <row r="152">
          <cell r="B152">
            <v>40057</v>
          </cell>
          <cell r="C152">
            <v>8.0441000000000003</v>
          </cell>
        </row>
        <row r="153">
          <cell r="B153">
            <v>40087</v>
          </cell>
          <cell r="C153">
            <v>8.7649000000000008</v>
          </cell>
        </row>
        <row r="154">
          <cell r="B154">
            <v>40118</v>
          </cell>
          <cell r="C154">
            <v>9.4421999999999997</v>
          </cell>
        </row>
        <row r="155">
          <cell r="B155">
            <v>40148</v>
          </cell>
          <cell r="C155">
            <v>9.2276000000000007</v>
          </cell>
        </row>
        <row r="156">
          <cell r="B156">
            <v>40179</v>
          </cell>
          <cell r="C156">
            <v>9.4620999999999995</v>
          </cell>
        </row>
        <row r="157">
          <cell r="B157">
            <v>40210</v>
          </cell>
          <cell r="C157">
            <v>9.2688000000000006</v>
          </cell>
        </row>
        <row r="158">
          <cell r="B158">
            <v>40238</v>
          </cell>
          <cell r="C158">
            <v>9.3672000000000004</v>
          </cell>
        </row>
        <row r="159">
          <cell r="B159">
            <v>40269</v>
          </cell>
          <cell r="C159">
            <v>8.9056999999999995</v>
          </cell>
        </row>
        <row r="160">
          <cell r="B160">
            <v>40299</v>
          </cell>
          <cell r="C160">
            <v>8.4395000000000007</v>
          </cell>
        </row>
        <row r="161">
          <cell r="B161">
            <v>40330</v>
          </cell>
          <cell r="C161">
            <v>8.5990000000000002</v>
          </cell>
        </row>
        <row r="162">
          <cell r="B162">
            <v>40360</v>
          </cell>
          <cell r="C162">
            <v>8.7819000000000003</v>
          </cell>
        </row>
        <row r="163">
          <cell r="B163">
            <v>40391</v>
          </cell>
          <cell r="C163">
            <v>8.1499000000000006</v>
          </cell>
        </row>
        <row r="164">
          <cell r="B164">
            <v>40422</v>
          </cell>
          <cell r="C164">
            <v>8.0441000000000003</v>
          </cell>
        </row>
        <row r="165">
          <cell r="B165">
            <v>40452</v>
          </cell>
          <cell r="C165">
            <v>8.7649000000000008</v>
          </cell>
        </row>
        <row r="166">
          <cell r="B166">
            <v>40483</v>
          </cell>
          <cell r="C166">
            <v>9.4421999999999997</v>
          </cell>
        </row>
        <row r="167">
          <cell r="B167">
            <v>40513</v>
          </cell>
          <cell r="C167">
            <v>9.2276000000000007</v>
          </cell>
        </row>
        <row r="168">
          <cell r="B168">
            <v>40544</v>
          </cell>
          <cell r="C168">
            <v>9.4620999999999995</v>
          </cell>
        </row>
        <row r="169">
          <cell r="B169">
            <v>40575</v>
          </cell>
          <cell r="C169">
            <v>9.2688000000000006</v>
          </cell>
        </row>
        <row r="170">
          <cell r="B170">
            <v>40603</v>
          </cell>
          <cell r="C170">
            <v>9.3672000000000004</v>
          </cell>
        </row>
        <row r="171">
          <cell r="B171">
            <v>40634</v>
          </cell>
          <cell r="C171">
            <v>8.9056999999999995</v>
          </cell>
        </row>
        <row r="172">
          <cell r="B172">
            <v>40664</v>
          </cell>
          <cell r="C172">
            <v>8.4395000000000007</v>
          </cell>
        </row>
        <row r="173">
          <cell r="B173">
            <v>40695</v>
          </cell>
          <cell r="C173">
            <v>8.5990000000000002</v>
          </cell>
        </row>
        <row r="174">
          <cell r="B174">
            <v>40725</v>
          </cell>
          <cell r="C174">
            <v>8.7819000000000003</v>
          </cell>
        </row>
        <row r="175">
          <cell r="B175">
            <v>40756</v>
          </cell>
          <cell r="C175">
            <v>8.1499000000000006</v>
          </cell>
        </row>
        <row r="176">
          <cell r="B176">
            <v>40787</v>
          </cell>
          <cell r="C176">
            <v>8.0441000000000003</v>
          </cell>
        </row>
        <row r="177">
          <cell r="B177">
            <v>40817</v>
          </cell>
          <cell r="C177">
            <v>8.7649000000000008</v>
          </cell>
        </row>
        <row r="178">
          <cell r="B178">
            <v>40848</v>
          </cell>
          <cell r="C178">
            <v>9.4421999999999997</v>
          </cell>
        </row>
        <row r="179">
          <cell r="B179">
            <v>40878</v>
          </cell>
          <cell r="C179">
            <v>9.2276000000000007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WOs"/>
      <sheetName val="2001 T&amp;D WOs"/>
      <sheetName val="WOs to Investigate"/>
      <sheetName val="WO Totals-Pivot"/>
      <sheetName val="FERC Reconciliation"/>
      <sheetName val="MP Adds 2001"/>
      <sheetName val="WO Inf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OTTAX"/>
      <sheetName val="PROPTAX"/>
      <sheetName val="SECTION 1"/>
      <sheetName val="SECTION 2"/>
      <sheetName val="WKSTD"/>
      <sheetName val="FITADJ"/>
      <sheetName val="TRANSFERRAL"/>
      <sheetName val="ROUNDING"/>
      <sheetName val="MACRO"/>
    </sheetNames>
    <sheetDataSet>
      <sheetData sheetId="0">
        <row r="17">
          <cell r="C17">
            <v>2002</v>
          </cell>
        </row>
      </sheetData>
      <sheetData sheetId="1"/>
      <sheetData sheetId="2"/>
      <sheetData sheetId="3"/>
      <sheetData sheetId="4"/>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Sheet"/>
      <sheetName val="Rate Component Matrix"/>
      <sheetName val="Notes"/>
      <sheetName val="7-Year Constant Treasury"/>
      <sheetName val="Assumptions"/>
      <sheetName val="Schedule D"/>
      <sheetName val="2003 Rate Increase Summary"/>
      <sheetName val="Deferral Balance Components"/>
      <sheetName val="TUB Rate Summary"/>
      <sheetName val="TUB Revenue Summary"/>
      <sheetName val="2001 Budget Revenues"/>
      <sheetName val="BGS Rates"/>
      <sheetName val="BGS Load-Cost Summary"/>
      <sheetName val="Shopping Credit Table"/>
      <sheetName val="NNC Rates"/>
      <sheetName val="BGS NUG Rates"/>
      <sheetName val="NUG Output-Cost Forecast "/>
      <sheetName val="DRMI"/>
      <sheetName val="KCLP"/>
      <sheetName val="CCLP"/>
      <sheetName val="Generation Results"/>
      <sheetName val="Generation Results (2)"/>
      <sheetName val="Generation Results 6101"/>
      <sheetName val="Generation Results 7-2-01"/>
      <sheetName val="Reg Asset Rates"/>
      <sheetName val="GRFT Amortization"/>
      <sheetName val="Updated Stranded Cost Principal"/>
      <sheetName val="TBC Rate"/>
      <sheetName val="Stranded Cost Recovery-MTC"/>
      <sheetName val="SBC Rates"/>
      <sheetName val="CEP Recovery"/>
      <sheetName val="Deferral Recovery"/>
      <sheetName val="ACE 25 Year Sales Forecast"/>
      <sheetName val="2001 Sales"/>
      <sheetName val="2002 Sales"/>
      <sheetName val="2003 Sales"/>
      <sheetName val="2004 Sales"/>
      <sheetName val="2005 Sales"/>
      <sheetName val="2006 Sales"/>
      <sheetName val="Graph-Actual Data"/>
      <sheetName val="2001 ACE Ancillary Services"/>
      <sheetName val="BGS Admin Forecast"/>
      <sheetName val="Bidder Response Form"/>
      <sheetName val="2002 Generation Results"/>
      <sheetName val="10-25-01 NUG Update"/>
      <sheetName val="ACE Unit 10-25-01 Update"/>
      <sheetName val="Congestion"/>
      <sheetName val="Congestion-DA"/>
      <sheetName val="BGS Deferral"/>
      <sheetName val="NNC Deferral"/>
      <sheetName val="CC618"/>
      <sheetName val="MTC Deferral"/>
      <sheetName val="Peach Bottom Rev Req"/>
      <sheetName val="Salem Rev Req"/>
      <sheetName val="Hope Creek Rev Req"/>
      <sheetName val="BL England Rev Req"/>
      <sheetName val="BLE 2002 Budget"/>
      <sheetName val="Keystone Rev Req"/>
      <sheetName val="Conemaugh Rev Req"/>
      <sheetName val="Fossil Rev Req"/>
      <sheetName val="SBC Deferral"/>
      <sheetName val="MTC Return"/>
      <sheetName val="taxes"/>
      <sheetName val="TUB Income Statement 2001"/>
      <sheetName val="Variance Analysis"/>
      <sheetName val="2002 TUB Income Statement wo DW"/>
      <sheetName val="SAP Upload Support"/>
      <sheetName val="Deepwater 2002 Income Statement"/>
      <sheetName val="2002 TUB Income Statement w DW"/>
      <sheetName val="TUB Income Statement 2002-2006"/>
      <sheetName val="TUB Inc State 2002-2006 w DW"/>
      <sheetName val="Sheet1"/>
      <sheetName val="OTRA Discounts"/>
    </sheetNames>
    <sheetDataSet>
      <sheetData sheetId="0">
        <row r="14">
          <cell r="H14">
            <v>6.2848648648648656E-2</v>
          </cell>
        </row>
      </sheetData>
      <sheetData sheetId="1"/>
      <sheetData sheetId="2"/>
      <sheetData sheetId="3"/>
      <sheetData sheetId="4" refreshError="1">
        <row r="14">
          <cell r="H14">
            <v>6.2848648648648656E-2</v>
          </cell>
        </row>
        <row r="15">
          <cell r="H15">
            <v>0</v>
          </cell>
        </row>
        <row r="21">
          <cell r="E21">
            <v>37438</v>
          </cell>
        </row>
        <row r="22">
          <cell r="E22">
            <v>37681</v>
          </cell>
        </row>
        <row r="33">
          <cell r="E33" t="str">
            <v>Broker</v>
          </cell>
        </row>
        <row r="36">
          <cell r="E36">
            <v>1</v>
          </cell>
        </row>
        <row r="38">
          <cell r="E38">
            <v>0</v>
          </cell>
        </row>
        <row r="52">
          <cell r="E52" t="str">
            <v>Actual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
      <sheetName val="MC"/>
      <sheetName val="DC"/>
      <sheetName val="ALL"/>
      <sheetName val="Percent Read YTD "/>
      <sheetName val="Performance"/>
      <sheetName val="YTD ALL"/>
      <sheetName val="PR G"/>
      <sheetName val="MT C"/>
      <sheetName val="D.C."/>
      <sheetName val="MRD"/>
      <sheetName val="July-Aug"/>
      <sheetName val="YTD Totals"/>
    </sheetNames>
    <sheetDataSet>
      <sheetData sheetId="0" refreshError="1"/>
      <sheetData sheetId="1" refreshError="1"/>
      <sheetData sheetId="2" refreshError="1"/>
      <sheetData sheetId="3" refreshError="1">
        <row r="25">
          <cell r="B25">
            <v>787229</v>
          </cell>
          <cell r="C25">
            <v>712747</v>
          </cell>
          <cell r="D25">
            <v>43772</v>
          </cell>
          <cell r="E25">
            <v>30710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rpTax"/>
      <sheetName val="Notes"/>
      <sheetName val="Index"/>
      <sheetName val="MTHLY BAL."/>
    </sheetNames>
    <sheetDataSet>
      <sheetData sheetId="0"/>
      <sheetData sheetId="1"/>
      <sheetData sheetId="2"/>
      <sheetData sheetId="3"/>
      <sheetData sheetId="4">
        <row r="2">
          <cell r="B2" t="str">
            <v>Project</v>
          </cell>
        </row>
        <row r="6">
          <cell r="A6" t="str">
            <v>RDLPRM03</v>
          </cell>
          <cell r="B6">
            <v>0</v>
          </cell>
          <cell r="C6">
            <v>0</v>
          </cell>
          <cell r="D6">
            <v>1581075.59</v>
          </cell>
          <cell r="E6">
            <v>3831642.39</v>
          </cell>
          <cell r="F6">
            <v>6786435.0800000001</v>
          </cell>
          <cell r="G6">
            <v>9849606.0299999993</v>
          </cell>
          <cell r="H6">
            <v>12946939.560000001</v>
          </cell>
          <cell r="I6">
            <v>13686671.890000001</v>
          </cell>
          <cell r="J6">
            <v>14935722.699999999</v>
          </cell>
          <cell r="K6">
            <v>17133180.510000002</v>
          </cell>
          <cell r="L6">
            <v>21400625.370000001</v>
          </cell>
          <cell r="M6">
            <v>24307422.789999999</v>
          </cell>
          <cell r="N6">
            <v>26796130.93</v>
          </cell>
          <cell r="O6">
            <v>32232440.609999999</v>
          </cell>
        </row>
        <row r="7">
          <cell r="A7" t="str">
            <v>RDLPRM34</v>
          </cell>
          <cell r="B7">
            <v>4204751</v>
          </cell>
          <cell r="C7">
            <v>144431.35</v>
          </cell>
          <cell r="D7">
            <v>4576625.2</v>
          </cell>
          <cell r="E7">
            <v>5359012.3600000003</v>
          </cell>
          <cell r="F7">
            <v>6340060.79</v>
          </cell>
          <cell r="G7">
            <v>7971142.0000000009</v>
          </cell>
          <cell r="H7">
            <v>8520432.5</v>
          </cell>
          <cell r="I7">
            <v>9989244.7700000014</v>
          </cell>
          <cell r="J7">
            <v>11129885</v>
          </cell>
          <cell r="K7">
            <v>12064996.32</v>
          </cell>
          <cell r="L7">
            <v>13322483.35</v>
          </cell>
          <cell r="M7">
            <v>13955275.08</v>
          </cell>
          <cell r="N7">
            <v>14515417.440000001</v>
          </cell>
          <cell r="O7">
            <v>15194333.9</v>
          </cell>
        </row>
        <row r="8">
          <cell r="A8" t="str">
            <v>RTSPRD08</v>
          </cell>
          <cell r="B8">
            <v>0</v>
          </cell>
          <cell r="C8">
            <v>0</v>
          </cell>
          <cell r="D8">
            <v>528703.94999999995</v>
          </cell>
          <cell r="E8">
            <v>1226051.1800000002</v>
          </cell>
          <cell r="F8">
            <v>2675130.9300000002</v>
          </cell>
          <cell r="G8">
            <v>1809243.96</v>
          </cell>
          <cell r="H8">
            <v>2564288.67</v>
          </cell>
          <cell r="I8">
            <v>3238857.62</v>
          </cell>
          <cell r="J8">
            <v>3395488.38</v>
          </cell>
          <cell r="K8">
            <v>3972250.79</v>
          </cell>
          <cell r="L8">
            <v>5634854.3299999991</v>
          </cell>
          <cell r="M8">
            <v>5877746.6699999999</v>
          </cell>
          <cell r="N8">
            <v>7008341.5599999996</v>
          </cell>
          <cell r="O8">
            <v>10957367.539999999</v>
          </cell>
        </row>
        <row r="9">
          <cell r="A9" t="str">
            <v>RDLPCM05</v>
          </cell>
          <cell r="B9">
            <v>0</v>
          </cell>
          <cell r="C9">
            <v>0</v>
          </cell>
          <cell r="D9">
            <v>832570.29</v>
          </cell>
          <cell r="E9">
            <v>2021381.2</v>
          </cell>
          <cell r="F9">
            <v>3461959.91</v>
          </cell>
          <cell r="G9">
            <v>4964117.0999999996</v>
          </cell>
          <cell r="H9">
            <v>6302519.79</v>
          </cell>
          <cell r="I9">
            <v>6734386.4500000002</v>
          </cell>
          <cell r="J9">
            <v>6567679.6699999999</v>
          </cell>
          <cell r="K9">
            <v>7731479.6399999997</v>
          </cell>
          <cell r="L9">
            <v>7694842.4400000004</v>
          </cell>
          <cell r="M9">
            <v>8855311.8300000001</v>
          </cell>
          <cell r="N9">
            <v>9619432.4299999997</v>
          </cell>
          <cell r="O9">
            <v>8325115.0700000003</v>
          </cell>
        </row>
        <row r="10">
          <cell r="A10" t="str">
            <v>RDLPLM60</v>
          </cell>
          <cell r="B10">
            <v>2394934</v>
          </cell>
          <cell r="C10">
            <v>81663.789999999994</v>
          </cell>
          <cell r="D10">
            <v>2225187.65</v>
          </cell>
          <cell r="E10">
            <v>2285226.06</v>
          </cell>
          <cell r="F10">
            <v>2810995.4299999997</v>
          </cell>
          <cell r="G10">
            <v>3811878.59</v>
          </cell>
          <cell r="H10">
            <v>5226604.5600000005</v>
          </cell>
          <cell r="I10">
            <v>5516170.25</v>
          </cell>
          <cell r="J10">
            <v>5727242.8399999999</v>
          </cell>
          <cell r="K10">
            <v>5899893.71</v>
          </cell>
          <cell r="L10">
            <v>6371896.7000000002</v>
          </cell>
          <cell r="M10">
            <v>6441233.7300000004</v>
          </cell>
          <cell r="N10">
            <v>6818379.9800000004</v>
          </cell>
          <cell r="O10">
            <v>7013324.2600000007</v>
          </cell>
        </row>
        <row r="11">
          <cell r="A11" t="str">
            <v>RDLPLM07</v>
          </cell>
          <cell r="B11">
            <v>0</v>
          </cell>
          <cell r="C11">
            <v>0</v>
          </cell>
          <cell r="D11">
            <v>708842.93</v>
          </cell>
          <cell r="E11">
            <v>1191541.42</v>
          </cell>
          <cell r="F11">
            <v>2922178.73</v>
          </cell>
          <cell r="G11">
            <v>3452401.93</v>
          </cell>
          <cell r="H11">
            <v>4235159.42</v>
          </cell>
          <cell r="I11">
            <v>5236081.49</v>
          </cell>
          <cell r="J11">
            <v>5999061.79</v>
          </cell>
          <cell r="K11">
            <v>5789025.5700000003</v>
          </cell>
          <cell r="L11">
            <v>6130848.9800000004</v>
          </cell>
          <cell r="M11">
            <v>5811008.9100000001</v>
          </cell>
          <cell r="N11">
            <v>6216448.71</v>
          </cell>
          <cell r="O11">
            <v>6775182.9299999997</v>
          </cell>
        </row>
        <row r="12">
          <cell r="A12" t="str">
            <v>RDSPRG84</v>
          </cell>
          <cell r="B12">
            <v>2102586</v>
          </cell>
          <cell r="C12">
            <v>201800.97</v>
          </cell>
          <cell r="D12">
            <v>2121201.75</v>
          </cell>
          <cell r="E12">
            <v>2144695.8800000004</v>
          </cell>
          <cell r="F12">
            <v>2200734.7800000003</v>
          </cell>
          <cell r="G12">
            <v>2214385.17</v>
          </cell>
          <cell r="H12">
            <v>2247070.73</v>
          </cell>
          <cell r="I12">
            <v>2287000.12</v>
          </cell>
          <cell r="J12">
            <v>2368196.71</v>
          </cell>
          <cell r="K12">
            <v>2413320.4900000002</v>
          </cell>
          <cell r="L12">
            <v>2445868.67</v>
          </cell>
          <cell r="M12">
            <v>2541493.1000000006</v>
          </cell>
          <cell r="N12">
            <v>2604214.42</v>
          </cell>
          <cell r="O12">
            <v>2869889.5100000002</v>
          </cell>
        </row>
        <row r="14">
          <cell r="A14" t="str">
            <v>RDSPRD99</v>
          </cell>
          <cell r="B14">
            <v>0</v>
          </cell>
          <cell r="C14">
            <v>0</v>
          </cell>
          <cell r="D14">
            <v>0</v>
          </cell>
          <cell r="E14">
            <v>27451.05</v>
          </cell>
          <cell r="F14">
            <v>1080050.31</v>
          </cell>
          <cell r="G14">
            <v>1164784.5900000001</v>
          </cell>
          <cell r="H14">
            <v>1203124.8899999999</v>
          </cell>
          <cell r="I14">
            <v>1234777.19</v>
          </cell>
          <cell r="J14">
            <v>3252945.95</v>
          </cell>
          <cell r="K14">
            <v>3375460.52</v>
          </cell>
          <cell r="L14">
            <v>3459954.0700000003</v>
          </cell>
          <cell r="M14">
            <v>3678816.36</v>
          </cell>
          <cell r="N14">
            <v>3778441.1</v>
          </cell>
          <cell r="O14">
            <v>3961636.48</v>
          </cell>
        </row>
        <row r="15">
          <cell r="A15" t="str">
            <v>RDSPRD75</v>
          </cell>
          <cell r="B15">
            <v>765117</v>
          </cell>
          <cell r="C15">
            <v>41453.269999999997</v>
          </cell>
          <cell r="D15">
            <v>993549.42</v>
          </cell>
          <cell r="E15">
            <v>1320194.19</v>
          </cell>
          <cell r="F15">
            <v>1707993.94</v>
          </cell>
          <cell r="G15">
            <v>2379428.4700000002</v>
          </cell>
          <cell r="H15">
            <v>2994806.6</v>
          </cell>
          <cell r="I15">
            <v>3130824.5999999996</v>
          </cell>
          <cell r="J15">
            <v>3187798.27</v>
          </cell>
          <cell r="K15">
            <v>3258976.92</v>
          </cell>
          <cell r="L15">
            <v>3282998.97</v>
          </cell>
          <cell r="M15">
            <v>3334195.5</v>
          </cell>
          <cell r="N15">
            <v>3778441.1</v>
          </cell>
          <cell r="O15">
            <v>3513868.48</v>
          </cell>
        </row>
        <row r="16">
          <cell r="A16" t="str">
            <v>RTSPRT95</v>
          </cell>
          <cell r="B16">
            <v>1591957</v>
          </cell>
          <cell r="C16">
            <v>282454.25</v>
          </cell>
          <cell r="D16">
            <v>1591957.1199999999</v>
          </cell>
          <cell r="E16">
            <v>1641883.4200000002</v>
          </cell>
          <cell r="F16">
            <v>1659074.0999999999</v>
          </cell>
          <cell r="G16">
            <v>1735588.4300000002</v>
          </cell>
          <cell r="H16">
            <v>1799632.19</v>
          </cell>
          <cell r="I16">
            <v>1822964.8299999998</v>
          </cell>
          <cell r="J16">
            <v>1837440.85</v>
          </cell>
          <cell r="K16">
            <v>1887028.6600000001</v>
          </cell>
          <cell r="L16">
            <v>2028909.9000000001</v>
          </cell>
          <cell r="M16">
            <v>2171394.17</v>
          </cell>
          <cell r="N16">
            <v>2273463.16</v>
          </cell>
          <cell r="O16">
            <v>2517646.7999999998</v>
          </cell>
        </row>
        <row r="17">
          <cell r="A17" t="str">
            <v>RDLPLM20</v>
          </cell>
          <cell r="B17">
            <v>0</v>
          </cell>
          <cell r="C17">
            <v>0</v>
          </cell>
          <cell r="D17">
            <v>6882.8099999999995</v>
          </cell>
          <cell r="E17">
            <v>30995.51</v>
          </cell>
          <cell r="F17">
            <v>163178.74</v>
          </cell>
          <cell r="G17">
            <v>458010.97</v>
          </cell>
          <cell r="H17">
            <v>759580.76</v>
          </cell>
          <cell r="I17">
            <v>1256596.23</v>
          </cell>
          <cell r="J17">
            <v>1808907.67</v>
          </cell>
          <cell r="K17">
            <v>2506667.87</v>
          </cell>
          <cell r="L17">
            <v>2692322.29</v>
          </cell>
          <cell r="M17">
            <v>2752899.17</v>
          </cell>
          <cell r="N17">
            <v>2791116.8099999996</v>
          </cell>
          <cell r="O17">
            <v>2825510.11</v>
          </cell>
        </row>
        <row r="18">
          <cell r="A18" t="str">
            <v>RCPORG27</v>
          </cell>
          <cell r="B18">
            <v>0</v>
          </cell>
          <cell r="C18">
            <v>0</v>
          </cell>
          <cell r="D18">
            <v>0</v>
          </cell>
          <cell r="E18">
            <v>0</v>
          </cell>
          <cell r="F18">
            <v>0</v>
          </cell>
          <cell r="G18">
            <v>0</v>
          </cell>
          <cell r="H18">
            <v>0</v>
          </cell>
          <cell r="I18">
            <v>917230.78</v>
          </cell>
          <cell r="J18">
            <v>930258.22</v>
          </cell>
          <cell r="K18">
            <v>1368263.33</v>
          </cell>
          <cell r="L18">
            <v>2325722.27</v>
          </cell>
          <cell r="M18">
            <v>2380083.7599999998</v>
          </cell>
          <cell r="N18">
            <v>2383485.2200000002</v>
          </cell>
          <cell r="O18">
            <v>2584915.38</v>
          </cell>
        </row>
        <row r="19">
          <cell r="A19" t="str">
            <v>RDLPRM11</v>
          </cell>
          <cell r="B19">
            <v>0</v>
          </cell>
          <cell r="C19">
            <v>0</v>
          </cell>
          <cell r="D19">
            <v>154270.78</v>
          </cell>
          <cell r="E19">
            <v>433080.76</v>
          </cell>
          <cell r="F19">
            <v>671447.06</v>
          </cell>
          <cell r="G19">
            <v>929447.44</v>
          </cell>
          <cell r="H19">
            <v>1244877.97</v>
          </cell>
          <cell r="I19">
            <v>1411594.63</v>
          </cell>
          <cell r="J19">
            <v>1618683.37</v>
          </cell>
          <cell r="K19">
            <v>1885069.09</v>
          </cell>
          <cell r="L19">
            <v>2201493.36</v>
          </cell>
          <cell r="M19">
            <v>2327287.16</v>
          </cell>
          <cell r="N19">
            <v>2353620.77</v>
          </cell>
          <cell r="O19">
            <v>2580168.5299999998</v>
          </cell>
        </row>
        <row r="20">
          <cell r="A20" t="str">
            <v>RICPRG42</v>
          </cell>
          <cell r="B20">
            <v>520712</v>
          </cell>
          <cell r="C20">
            <v>18326.93</v>
          </cell>
          <cell r="D20">
            <v>532160.34</v>
          </cell>
          <cell r="E20">
            <v>558628.85000000009</v>
          </cell>
          <cell r="F20">
            <v>596700.51</v>
          </cell>
          <cell r="G20">
            <v>646928.98</v>
          </cell>
          <cell r="H20">
            <v>864216.9</v>
          </cell>
          <cell r="I20">
            <v>923397.61</v>
          </cell>
          <cell r="J20">
            <v>955092.41</v>
          </cell>
          <cell r="K20">
            <v>1016181.0899999999</v>
          </cell>
          <cell r="L20">
            <v>1045432.2999999999</v>
          </cell>
          <cell r="M20">
            <v>1093583.77</v>
          </cell>
          <cell r="N20">
            <v>1363246.96</v>
          </cell>
          <cell r="O20">
            <v>1667479.37</v>
          </cell>
        </row>
        <row r="21">
          <cell r="A21" t="str">
            <v>RDLPCS03</v>
          </cell>
          <cell r="B21">
            <v>0</v>
          </cell>
          <cell r="C21">
            <v>0</v>
          </cell>
          <cell r="D21">
            <v>47680.28</v>
          </cell>
          <cell r="E21">
            <v>134387.46</v>
          </cell>
          <cell r="F21">
            <v>300754.46000000002</v>
          </cell>
          <cell r="G21">
            <v>539780.84</v>
          </cell>
          <cell r="H21">
            <v>456307.04</v>
          </cell>
          <cell r="I21">
            <v>686131.92</v>
          </cell>
          <cell r="J21">
            <v>843049.15</v>
          </cell>
          <cell r="K21">
            <v>856663.73</v>
          </cell>
          <cell r="L21">
            <v>1016806.79</v>
          </cell>
          <cell r="M21">
            <v>1589099.86</v>
          </cell>
          <cell r="N21">
            <v>1654937.71</v>
          </cell>
          <cell r="O21">
            <v>1561820.28</v>
          </cell>
        </row>
        <row r="22">
          <cell r="A22" t="str">
            <v>RDLPCS80</v>
          </cell>
          <cell r="B22">
            <v>0</v>
          </cell>
          <cell r="C22">
            <v>0</v>
          </cell>
          <cell r="D22">
            <v>224974.11</v>
          </cell>
          <cell r="E22">
            <v>290755.65999999997</v>
          </cell>
          <cell r="F22">
            <v>299233.5</v>
          </cell>
          <cell r="G22">
            <v>2088480.22</v>
          </cell>
          <cell r="H22">
            <v>2102797.36</v>
          </cell>
          <cell r="I22">
            <v>2106863.29</v>
          </cell>
          <cell r="J22">
            <v>2126780.15</v>
          </cell>
          <cell r="K22">
            <v>2131373.77</v>
          </cell>
          <cell r="L22">
            <v>2137329.7999999998</v>
          </cell>
          <cell r="M22">
            <v>1949297.2</v>
          </cell>
          <cell r="N22">
            <v>1484252.24</v>
          </cell>
          <cell r="O22">
            <v>1484252.24</v>
          </cell>
        </row>
        <row r="23">
          <cell r="A23" t="str">
            <v>RDSPRD25</v>
          </cell>
          <cell r="B23">
            <v>582091</v>
          </cell>
          <cell r="C23">
            <v>21844.18</v>
          </cell>
          <cell r="D23">
            <v>592601.37000000011</v>
          </cell>
          <cell r="E23">
            <v>609553.55000000005</v>
          </cell>
          <cell r="F23">
            <v>648198.03</v>
          </cell>
          <cell r="G23">
            <v>723153.79999999993</v>
          </cell>
          <cell r="H23">
            <v>733563.3600000001</v>
          </cell>
          <cell r="I23">
            <v>809541.31</v>
          </cell>
          <cell r="J23">
            <v>848543.08</v>
          </cell>
          <cell r="K23">
            <v>897039.9</v>
          </cell>
          <cell r="L23">
            <v>898424.42999999993</v>
          </cell>
          <cell r="M23">
            <v>926972.7</v>
          </cell>
          <cell r="N23">
            <v>937177.66000000015</v>
          </cell>
          <cell r="O23">
            <v>1188638.6099999999</v>
          </cell>
        </row>
        <row r="24">
          <cell r="A24" t="str">
            <v>RDLPCM04</v>
          </cell>
          <cell r="B24">
            <v>0</v>
          </cell>
          <cell r="C24">
            <v>0</v>
          </cell>
          <cell r="D24">
            <v>32366.77</v>
          </cell>
          <cell r="E24">
            <v>49613.440000000002</v>
          </cell>
          <cell r="F24">
            <v>58699.96</v>
          </cell>
          <cell r="G24">
            <v>113925.08</v>
          </cell>
          <cell r="H24">
            <v>593793.35</v>
          </cell>
          <cell r="I24">
            <v>615967.93999999994</v>
          </cell>
          <cell r="J24">
            <v>582109.17000000004</v>
          </cell>
          <cell r="K24">
            <v>776829.33</v>
          </cell>
          <cell r="L24">
            <v>898463.98</v>
          </cell>
          <cell r="M24">
            <v>1035570.13</v>
          </cell>
          <cell r="N24">
            <v>1234560.75</v>
          </cell>
          <cell r="O24">
            <v>1303731.01</v>
          </cell>
        </row>
        <row r="25">
          <cell r="A25" t="str">
            <v>ROCPOG69</v>
          </cell>
          <cell r="B25">
            <v>0</v>
          </cell>
          <cell r="C25">
            <v>0</v>
          </cell>
          <cell r="D25">
            <v>15536.45</v>
          </cell>
          <cell r="E25">
            <v>99007.010000000009</v>
          </cell>
          <cell r="F25">
            <v>130823.4</v>
          </cell>
          <cell r="G25">
            <v>161180.19</v>
          </cell>
          <cell r="H25">
            <v>337802.52</v>
          </cell>
          <cell r="I25">
            <v>408764.44</v>
          </cell>
          <cell r="J25">
            <v>431890.08</v>
          </cell>
          <cell r="K25">
            <v>455818.30000000005</v>
          </cell>
          <cell r="L25">
            <v>489480.84</v>
          </cell>
          <cell r="M25">
            <v>916132.84</v>
          </cell>
          <cell r="N25">
            <v>1058322.44</v>
          </cell>
          <cell r="O25">
            <v>1228624.0499999998</v>
          </cell>
        </row>
        <row r="26">
          <cell r="A26" t="str">
            <v>RDLPPM07</v>
          </cell>
          <cell r="B26">
            <v>0</v>
          </cell>
          <cell r="C26">
            <v>0</v>
          </cell>
          <cell r="D26">
            <v>66766.149999999994</v>
          </cell>
          <cell r="E26">
            <v>536455.73</v>
          </cell>
          <cell r="F26">
            <v>994089.32</v>
          </cell>
          <cell r="G26">
            <v>1073534.33</v>
          </cell>
          <cell r="H26">
            <v>1148392.08</v>
          </cell>
          <cell r="I26">
            <v>1126827.99</v>
          </cell>
          <cell r="J26">
            <v>1111459.57</v>
          </cell>
          <cell r="K26">
            <v>1085204.49</v>
          </cell>
          <cell r="L26">
            <v>1051207.27</v>
          </cell>
          <cell r="M26">
            <v>1041583.87</v>
          </cell>
          <cell r="N26">
            <v>1042806.61</v>
          </cell>
          <cell r="O26">
            <v>1091893.17</v>
          </cell>
        </row>
        <row r="27">
          <cell r="A27" t="str">
            <v>RCCPOG57</v>
          </cell>
          <cell r="B27">
            <v>223248</v>
          </cell>
          <cell r="C27">
            <v>12936.07</v>
          </cell>
          <cell r="D27">
            <v>266525.21000000002</v>
          </cell>
          <cell r="E27">
            <v>304777.62</v>
          </cell>
          <cell r="F27">
            <v>449031.12</v>
          </cell>
          <cell r="G27">
            <v>539964.75</v>
          </cell>
          <cell r="H27">
            <v>597180.93999999994</v>
          </cell>
          <cell r="I27">
            <v>613207.57999999996</v>
          </cell>
          <cell r="J27">
            <v>654961.16999999993</v>
          </cell>
          <cell r="K27">
            <v>707896.07</v>
          </cell>
          <cell r="L27">
            <v>793710.23</v>
          </cell>
          <cell r="M27">
            <v>861943.96</v>
          </cell>
          <cell r="N27">
            <v>862935.40999999992</v>
          </cell>
          <cell r="O27">
            <v>862935.40999999992</v>
          </cell>
        </row>
        <row r="28">
          <cell r="A28" t="str">
            <v>RICPPG51</v>
          </cell>
          <cell r="B28">
            <v>499190</v>
          </cell>
          <cell r="C28">
            <v>23019.33</v>
          </cell>
          <cell r="D28">
            <v>519189.42</v>
          </cell>
          <cell r="E28">
            <v>541576.30999999994</v>
          </cell>
          <cell r="F28">
            <v>567571.1</v>
          </cell>
          <cell r="G28">
            <v>608885.28</v>
          </cell>
          <cell r="H28">
            <v>637789.18999999994</v>
          </cell>
          <cell r="I28">
            <v>666948.75</v>
          </cell>
          <cell r="J28">
            <v>692112.51</v>
          </cell>
          <cell r="K28">
            <v>714166.64</v>
          </cell>
          <cell r="L28">
            <v>739898.36</v>
          </cell>
          <cell r="M28">
            <v>770210.75</v>
          </cell>
          <cell r="N28">
            <v>819257.34</v>
          </cell>
          <cell r="O28">
            <v>873623.66</v>
          </cell>
        </row>
        <row r="29">
          <cell r="A29" t="str">
            <v>RCOPRG01</v>
          </cell>
          <cell r="B29">
            <v>0</v>
          </cell>
          <cell r="C29">
            <v>0</v>
          </cell>
          <cell r="D29">
            <v>0</v>
          </cell>
          <cell r="E29">
            <v>0</v>
          </cell>
          <cell r="F29">
            <v>0</v>
          </cell>
          <cell r="G29">
            <v>0</v>
          </cell>
          <cell r="H29">
            <v>0</v>
          </cell>
          <cell r="I29">
            <v>-362.92</v>
          </cell>
          <cell r="J29">
            <v>561481.74</v>
          </cell>
          <cell r="K29">
            <v>636362.28</v>
          </cell>
          <cell r="L29">
            <v>677684.64</v>
          </cell>
          <cell r="M29">
            <v>831489.64</v>
          </cell>
          <cell r="N29">
            <v>843596.34</v>
          </cell>
          <cell r="O29">
            <v>944651.57</v>
          </cell>
        </row>
        <row r="30">
          <cell r="A30" t="str">
            <v>RFOPOG41</v>
          </cell>
          <cell r="B30">
            <v>0</v>
          </cell>
          <cell r="C30">
            <v>0</v>
          </cell>
          <cell r="D30">
            <v>0</v>
          </cell>
          <cell r="E30">
            <v>0</v>
          </cell>
          <cell r="F30">
            <v>0</v>
          </cell>
          <cell r="G30">
            <v>0</v>
          </cell>
          <cell r="H30">
            <v>0</v>
          </cell>
          <cell r="I30">
            <v>0</v>
          </cell>
          <cell r="J30">
            <v>36673.360000000001</v>
          </cell>
          <cell r="K30">
            <v>36673.360000000001</v>
          </cell>
          <cell r="L30">
            <v>36673.360000000001</v>
          </cell>
          <cell r="M30">
            <v>37810.9</v>
          </cell>
          <cell r="N30">
            <v>76214.19</v>
          </cell>
          <cell r="O30">
            <v>697077.02</v>
          </cell>
        </row>
        <row r="31">
          <cell r="A31" t="str">
            <v>RICPOG30</v>
          </cell>
          <cell r="B31">
            <v>0</v>
          </cell>
          <cell r="C31">
            <v>0</v>
          </cell>
          <cell r="D31">
            <v>65836.639999999999</v>
          </cell>
          <cell r="E31">
            <v>254537.69</v>
          </cell>
          <cell r="F31">
            <v>344445.14</v>
          </cell>
          <cell r="G31">
            <v>415273.35000000003</v>
          </cell>
          <cell r="H31">
            <v>476315.35000000003</v>
          </cell>
          <cell r="I31">
            <v>498619.99</v>
          </cell>
          <cell r="J31">
            <v>524880.82999999996</v>
          </cell>
          <cell r="K31">
            <v>535529.37</v>
          </cell>
          <cell r="L31">
            <v>546794.64</v>
          </cell>
          <cell r="M31">
            <v>562792.63</v>
          </cell>
          <cell r="N31">
            <v>570426.44999999995</v>
          </cell>
          <cell r="O31">
            <v>570426.44999999995</v>
          </cell>
        </row>
        <row r="32">
          <cell r="A32" t="str">
            <v>RCSPRM34</v>
          </cell>
          <cell r="B32">
            <v>293436</v>
          </cell>
          <cell r="C32">
            <v>10079.39</v>
          </cell>
          <cell r="D32">
            <v>293435.87</v>
          </cell>
          <cell r="E32">
            <v>293435.87</v>
          </cell>
          <cell r="F32">
            <v>293435.87</v>
          </cell>
          <cell r="G32">
            <v>293435.87</v>
          </cell>
          <cell r="H32">
            <v>293435.87</v>
          </cell>
          <cell r="I32">
            <v>293435.87</v>
          </cell>
          <cell r="J32">
            <v>293435.87</v>
          </cell>
          <cell r="K32">
            <v>293435.87</v>
          </cell>
          <cell r="L32">
            <v>293435.87</v>
          </cell>
          <cell r="M32">
            <v>352694.93</v>
          </cell>
          <cell r="N32">
            <v>381050.97000000003</v>
          </cell>
          <cell r="O32">
            <v>440042.87</v>
          </cell>
        </row>
        <row r="33">
          <cell r="A33" t="str">
            <v>RDSPLD62</v>
          </cell>
          <cell r="B33">
            <v>0</v>
          </cell>
          <cell r="C33">
            <v>0</v>
          </cell>
          <cell r="D33">
            <v>4858.8700000000008</v>
          </cell>
          <cell r="E33">
            <v>22186.080000000002</v>
          </cell>
          <cell r="F33">
            <v>38409.58</v>
          </cell>
          <cell r="G33">
            <v>61332.840000000004</v>
          </cell>
          <cell r="H33">
            <v>92273.5</v>
          </cell>
          <cell r="I33">
            <v>138717.56999999998</v>
          </cell>
          <cell r="J33">
            <v>138926.35</v>
          </cell>
          <cell r="K33">
            <v>165849.07</v>
          </cell>
          <cell r="L33">
            <v>201280.75</v>
          </cell>
          <cell r="M33">
            <v>238941.9</v>
          </cell>
          <cell r="N33">
            <v>307418.44</v>
          </cell>
          <cell r="O33">
            <v>456798.75999999995</v>
          </cell>
        </row>
        <row r="34">
          <cell r="A34" t="str">
            <v>RDLPLM34</v>
          </cell>
          <cell r="B34">
            <v>0</v>
          </cell>
          <cell r="C34">
            <v>0</v>
          </cell>
          <cell r="D34">
            <v>1979.03</v>
          </cell>
          <cell r="E34">
            <v>4028.18</v>
          </cell>
          <cell r="F34">
            <v>6164.48</v>
          </cell>
          <cell r="G34">
            <v>111200.73999999999</v>
          </cell>
          <cell r="H34">
            <v>111348.52</v>
          </cell>
          <cell r="I34">
            <v>111555.26</v>
          </cell>
          <cell r="J34">
            <v>117476.15000000001</v>
          </cell>
          <cell r="K34">
            <v>241593.12</v>
          </cell>
          <cell r="L34">
            <v>250653.38</v>
          </cell>
          <cell r="M34">
            <v>260786.12999999998</v>
          </cell>
          <cell r="N34">
            <v>337696.88</v>
          </cell>
          <cell r="O34">
            <v>400763.75</v>
          </cell>
        </row>
        <row r="35">
          <cell r="A35" t="str">
            <v>RDSPRT71</v>
          </cell>
          <cell r="B35">
            <v>0</v>
          </cell>
          <cell r="C35">
            <v>0</v>
          </cell>
          <cell r="D35">
            <v>0</v>
          </cell>
          <cell r="E35">
            <v>0</v>
          </cell>
          <cell r="F35">
            <v>0</v>
          </cell>
          <cell r="G35">
            <v>0</v>
          </cell>
          <cell r="H35">
            <v>0</v>
          </cell>
          <cell r="I35">
            <v>0</v>
          </cell>
          <cell r="J35">
            <v>0</v>
          </cell>
          <cell r="K35">
            <v>0</v>
          </cell>
          <cell r="L35">
            <v>68616.92</v>
          </cell>
          <cell r="M35">
            <v>136809.91999999998</v>
          </cell>
          <cell r="N35">
            <v>232242.66</v>
          </cell>
          <cell r="O35">
            <v>324208.07</v>
          </cell>
        </row>
        <row r="36">
          <cell r="A36" t="str">
            <v>RFOPRG21</v>
          </cell>
          <cell r="B36">
            <v>0</v>
          </cell>
          <cell r="C36">
            <v>0</v>
          </cell>
          <cell r="D36">
            <v>0</v>
          </cell>
          <cell r="E36">
            <v>0</v>
          </cell>
          <cell r="F36">
            <v>0</v>
          </cell>
          <cell r="G36">
            <v>7541.44</v>
          </cell>
          <cell r="H36">
            <v>7541.44</v>
          </cell>
          <cell r="I36">
            <v>25961.74</v>
          </cell>
          <cell r="J36">
            <v>244169.79</v>
          </cell>
          <cell r="K36">
            <v>248327.11</v>
          </cell>
          <cell r="L36">
            <v>273694.26</v>
          </cell>
          <cell r="M36">
            <v>273810.37</v>
          </cell>
          <cell r="N36">
            <v>273698.09000000003</v>
          </cell>
          <cell r="O36">
            <v>273698.09000000003</v>
          </cell>
        </row>
        <row r="37">
          <cell r="A37" t="str">
            <v>ROOPOG19</v>
          </cell>
          <cell r="B37">
            <v>0</v>
          </cell>
          <cell r="C37">
            <v>0</v>
          </cell>
          <cell r="D37">
            <v>0</v>
          </cell>
          <cell r="E37">
            <v>0</v>
          </cell>
          <cell r="F37">
            <v>41123.07</v>
          </cell>
          <cell r="G37">
            <v>150889.51</v>
          </cell>
          <cell r="H37">
            <v>174161.28</v>
          </cell>
          <cell r="I37">
            <v>231733.95</v>
          </cell>
          <cell r="J37">
            <v>236192.6</v>
          </cell>
          <cell r="K37">
            <v>236219.97</v>
          </cell>
          <cell r="L37">
            <v>236219.97</v>
          </cell>
          <cell r="M37">
            <v>259232.82</v>
          </cell>
          <cell r="N37">
            <v>259867.49</v>
          </cell>
          <cell r="O37">
            <v>259867.49</v>
          </cell>
        </row>
        <row r="39">
          <cell r="A39" t="str">
            <v>RIOPOG59</v>
          </cell>
          <cell r="B39">
            <v>0</v>
          </cell>
          <cell r="C39">
            <v>0</v>
          </cell>
          <cell r="D39">
            <v>0</v>
          </cell>
          <cell r="E39">
            <v>0</v>
          </cell>
          <cell r="F39">
            <v>0</v>
          </cell>
          <cell r="G39">
            <v>0</v>
          </cell>
          <cell r="H39">
            <v>29159.23</v>
          </cell>
          <cell r="I39">
            <v>40594.210000000006</v>
          </cell>
          <cell r="J39">
            <v>45389.65</v>
          </cell>
          <cell r="K39">
            <v>66289.649999999994</v>
          </cell>
          <cell r="L39">
            <v>90944.2</v>
          </cell>
          <cell r="M39">
            <v>91270.080000000002</v>
          </cell>
          <cell r="N39">
            <v>91270.080000000002</v>
          </cell>
          <cell r="O39">
            <v>237286.34</v>
          </cell>
        </row>
        <row r="40">
          <cell r="A40" t="str">
            <v>RDLPCS94</v>
          </cell>
          <cell r="B40">
            <v>0</v>
          </cell>
          <cell r="C40">
            <v>0</v>
          </cell>
          <cell r="D40">
            <v>0</v>
          </cell>
          <cell r="E40">
            <v>0</v>
          </cell>
          <cell r="F40">
            <v>0</v>
          </cell>
          <cell r="G40">
            <v>22810.34</v>
          </cell>
          <cell r="H40">
            <v>38398.629999999997</v>
          </cell>
          <cell r="I40">
            <v>41557.25</v>
          </cell>
          <cell r="J40">
            <v>63316.18</v>
          </cell>
          <cell r="K40">
            <v>97068.28</v>
          </cell>
          <cell r="L40">
            <v>105414.64</v>
          </cell>
          <cell r="M40">
            <v>140813.06</v>
          </cell>
          <cell r="N40">
            <v>206340.49</v>
          </cell>
          <cell r="O40">
            <v>207600.36</v>
          </cell>
        </row>
        <row r="41">
          <cell r="A41" t="str">
            <v>RFOPOG40</v>
          </cell>
          <cell r="B41">
            <v>0</v>
          </cell>
          <cell r="C41">
            <v>0</v>
          </cell>
          <cell r="D41">
            <v>0</v>
          </cell>
          <cell r="E41">
            <v>0</v>
          </cell>
          <cell r="F41">
            <v>0</v>
          </cell>
          <cell r="G41">
            <v>0</v>
          </cell>
          <cell r="H41">
            <v>0</v>
          </cell>
          <cell r="I41">
            <v>0</v>
          </cell>
          <cell r="J41">
            <v>82558.83</v>
          </cell>
          <cell r="K41">
            <v>94889.86</v>
          </cell>
          <cell r="L41">
            <v>94889.86</v>
          </cell>
          <cell r="M41">
            <v>95169.2</v>
          </cell>
          <cell r="N41">
            <v>124285.83</v>
          </cell>
          <cell r="O41">
            <v>183081.08</v>
          </cell>
        </row>
        <row r="42">
          <cell r="A42" t="str">
            <v>RDSPRD80</v>
          </cell>
          <cell r="B42">
            <v>0</v>
          </cell>
          <cell r="C42">
            <v>0</v>
          </cell>
          <cell r="D42">
            <v>0</v>
          </cell>
          <cell r="E42">
            <v>0</v>
          </cell>
          <cell r="F42">
            <v>0</v>
          </cell>
          <cell r="G42">
            <v>0</v>
          </cell>
          <cell r="H42">
            <v>0</v>
          </cell>
          <cell r="I42">
            <v>0</v>
          </cell>
          <cell r="J42">
            <v>0</v>
          </cell>
          <cell r="K42">
            <v>0</v>
          </cell>
          <cell r="L42">
            <v>0</v>
          </cell>
          <cell r="M42">
            <v>0</v>
          </cell>
          <cell r="N42">
            <v>0</v>
          </cell>
          <cell r="O42">
            <v>151579.05000000002</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row>
        <row r="46">
          <cell r="A46" t="str">
            <v>RDOPOLAB</v>
          </cell>
          <cell r="B46">
            <v>0</v>
          </cell>
          <cell r="C46">
            <v>0</v>
          </cell>
          <cell r="D46">
            <v>921728.24</v>
          </cell>
          <cell r="E46">
            <v>921728.24</v>
          </cell>
          <cell r="F46">
            <v>921728.24</v>
          </cell>
          <cell r="G46">
            <v>921728.24</v>
          </cell>
          <cell r="H46">
            <v>0</v>
          </cell>
          <cell r="I46">
            <v>0</v>
          </cell>
          <cell r="J46">
            <v>0</v>
          </cell>
          <cell r="K46">
            <v>0</v>
          </cell>
          <cell r="L46">
            <v>0</v>
          </cell>
          <cell r="M46">
            <v>0</v>
          </cell>
          <cell r="N46">
            <v>0</v>
          </cell>
          <cell r="O46">
            <v>0</v>
          </cell>
        </row>
        <row r="47">
          <cell r="A47" t="str">
            <v>ROOPOXXX</v>
          </cell>
          <cell r="B47">
            <v>363485.07</v>
          </cell>
          <cell r="C47">
            <v>7673.7</v>
          </cell>
          <cell r="D47">
            <v>1081082.7</v>
          </cell>
          <cell r="E47">
            <v>1081082.7</v>
          </cell>
          <cell r="F47">
            <v>159354.46</v>
          </cell>
          <cell r="G47">
            <v>159354.46</v>
          </cell>
          <cell r="H47">
            <v>0</v>
          </cell>
          <cell r="I47">
            <v>0</v>
          </cell>
          <cell r="J47">
            <v>0</v>
          </cell>
          <cell r="K47">
            <v>0</v>
          </cell>
          <cell r="L47">
            <v>0</v>
          </cell>
          <cell r="M47">
            <v>0</v>
          </cell>
          <cell r="N47">
            <v>0</v>
          </cell>
          <cell r="O47">
            <v>0</v>
          </cell>
        </row>
        <row r="50">
          <cell r="A50" t="str">
            <v>Subtotal</v>
          </cell>
          <cell r="B50">
            <v>13541507.07</v>
          </cell>
          <cell r="C50">
            <v>845683.23</v>
          </cell>
          <cell r="D50">
            <v>23542413.050000004</v>
          </cell>
          <cell r="E50">
            <v>35780172.300000019</v>
          </cell>
          <cell r="F50">
            <v>53204335.840000004</v>
          </cell>
          <cell r="G50">
            <v>67836828.519999996</v>
          </cell>
          <cell r="H50">
            <v>81125317.419999987</v>
          </cell>
          <cell r="I50">
            <v>90615791.179999977</v>
          </cell>
          <cell r="J50">
            <v>101372918.61000001</v>
          </cell>
          <cell r="K50">
            <v>111757497.58999999</v>
          </cell>
          <cell r="L50">
            <v>125141802.36000004</v>
          </cell>
          <cell r="M50">
            <v>135711507.58999997</v>
          </cell>
          <cell r="N50">
            <v>142921055.79000002</v>
          </cell>
          <cell r="O50">
            <v>159965173.63000005</v>
          </cell>
        </row>
        <row r="52">
          <cell r="A52" t="str">
            <v>Other :</v>
          </cell>
        </row>
        <row r="53">
          <cell r="A53" t="str">
            <v>X0069</v>
          </cell>
          <cell r="B53">
            <v>0</v>
          </cell>
          <cell r="C53">
            <v>0</v>
          </cell>
          <cell r="D53">
            <v>0</v>
          </cell>
          <cell r="E53">
            <v>0</v>
          </cell>
          <cell r="F53">
            <v>0</v>
          </cell>
          <cell r="G53">
            <v>0</v>
          </cell>
          <cell r="H53">
            <v>0</v>
          </cell>
          <cell r="I53">
            <v>0</v>
          </cell>
          <cell r="J53">
            <v>0</v>
          </cell>
          <cell r="K53">
            <v>0</v>
          </cell>
          <cell r="L53">
            <v>0</v>
          </cell>
          <cell r="M53">
            <v>0</v>
          </cell>
          <cell r="N53">
            <v>0</v>
          </cell>
          <cell r="O53">
            <v>0</v>
          </cell>
        </row>
        <row r="54">
          <cell r="A54" t="str">
            <v>X0090</v>
          </cell>
          <cell r="B54">
            <v>0</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X0091</v>
          </cell>
          <cell r="B55">
            <v>0</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X0092</v>
          </cell>
          <cell r="B56">
            <v>0</v>
          </cell>
          <cell r="C56">
            <v>0</v>
          </cell>
          <cell r="D56">
            <v>0</v>
          </cell>
          <cell r="E56">
            <v>0</v>
          </cell>
          <cell r="F56">
            <v>0</v>
          </cell>
          <cell r="G56">
            <v>0</v>
          </cell>
          <cell r="H56">
            <v>0</v>
          </cell>
          <cell r="I56">
            <v>0</v>
          </cell>
          <cell r="J56">
            <v>0</v>
          </cell>
          <cell r="K56">
            <v>0</v>
          </cell>
          <cell r="L56">
            <v>0</v>
          </cell>
          <cell r="M56">
            <v>0</v>
          </cell>
          <cell r="N56">
            <v>0</v>
          </cell>
          <cell r="O56">
            <v>0</v>
          </cell>
        </row>
        <row r="57">
          <cell r="A57" t="str">
            <v>X0094</v>
          </cell>
          <cell r="B57">
            <v>0</v>
          </cell>
          <cell r="C57">
            <v>0</v>
          </cell>
          <cell r="D57">
            <v>0</v>
          </cell>
          <cell r="E57">
            <v>0</v>
          </cell>
          <cell r="F57">
            <v>0</v>
          </cell>
          <cell r="G57">
            <v>0</v>
          </cell>
          <cell r="H57">
            <v>0</v>
          </cell>
          <cell r="I57">
            <v>0</v>
          </cell>
          <cell r="J57">
            <v>0</v>
          </cell>
          <cell r="K57">
            <v>0</v>
          </cell>
          <cell r="L57">
            <v>0</v>
          </cell>
          <cell r="M57">
            <v>0</v>
          </cell>
          <cell r="N57">
            <v>0</v>
          </cell>
          <cell r="O57">
            <v>0</v>
          </cell>
        </row>
        <row r="58">
          <cell r="A58" t="str">
            <v>X0095</v>
          </cell>
          <cell r="B58">
            <v>0</v>
          </cell>
          <cell r="C58">
            <v>0</v>
          </cell>
          <cell r="D58">
            <v>0</v>
          </cell>
          <cell r="E58">
            <v>0</v>
          </cell>
          <cell r="F58">
            <v>0</v>
          </cell>
          <cell r="G58">
            <v>0</v>
          </cell>
          <cell r="H58">
            <v>0</v>
          </cell>
          <cell r="I58">
            <v>0</v>
          </cell>
          <cell r="J58">
            <v>0</v>
          </cell>
          <cell r="K58">
            <v>0</v>
          </cell>
          <cell r="L58">
            <v>0</v>
          </cell>
          <cell r="M58">
            <v>0</v>
          </cell>
          <cell r="N58">
            <v>0</v>
          </cell>
          <cell r="O58">
            <v>0</v>
          </cell>
        </row>
        <row r="59">
          <cell r="A59" t="str">
            <v>X0097</v>
          </cell>
          <cell r="B59">
            <v>0</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X0098</v>
          </cell>
          <cell r="B60">
            <v>0</v>
          </cell>
          <cell r="C60">
            <v>0</v>
          </cell>
          <cell r="D60">
            <v>0</v>
          </cell>
          <cell r="E60">
            <v>0</v>
          </cell>
          <cell r="F60">
            <v>0</v>
          </cell>
          <cell r="G60">
            <v>0</v>
          </cell>
          <cell r="H60">
            <v>0</v>
          </cell>
          <cell r="I60">
            <v>0</v>
          </cell>
          <cell r="J60">
            <v>0</v>
          </cell>
          <cell r="K60">
            <v>0</v>
          </cell>
          <cell r="L60">
            <v>0</v>
          </cell>
          <cell r="M60">
            <v>0</v>
          </cell>
          <cell r="N60">
            <v>0</v>
          </cell>
          <cell r="O60">
            <v>0</v>
          </cell>
        </row>
        <row r="61">
          <cell r="A61" t="str">
            <v>X0099</v>
          </cell>
          <cell r="B61">
            <v>0</v>
          </cell>
          <cell r="C61">
            <v>0</v>
          </cell>
          <cell r="D61">
            <v>0</v>
          </cell>
          <cell r="E61">
            <v>0</v>
          </cell>
          <cell r="F61">
            <v>0</v>
          </cell>
          <cell r="G61">
            <v>0</v>
          </cell>
          <cell r="H61">
            <v>0</v>
          </cell>
          <cell r="I61">
            <v>0</v>
          </cell>
          <cell r="J61">
            <v>0</v>
          </cell>
          <cell r="K61">
            <v>0</v>
          </cell>
          <cell r="L61">
            <v>0</v>
          </cell>
          <cell r="M61">
            <v>0</v>
          </cell>
          <cell r="N61">
            <v>0</v>
          </cell>
          <cell r="O61">
            <v>0</v>
          </cell>
        </row>
        <row r="62">
          <cell r="A62" t="str">
            <v>X0100</v>
          </cell>
          <cell r="B62">
            <v>0</v>
          </cell>
          <cell r="C62">
            <v>0</v>
          </cell>
          <cell r="D62">
            <v>0</v>
          </cell>
          <cell r="E62">
            <v>0</v>
          </cell>
          <cell r="F62">
            <v>0</v>
          </cell>
          <cell r="G62">
            <v>0</v>
          </cell>
          <cell r="H62">
            <v>0</v>
          </cell>
          <cell r="I62">
            <v>0</v>
          </cell>
          <cell r="J62">
            <v>0</v>
          </cell>
          <cell r="K62">
            <v>0</v>
          </cell>
          <cell r="L62">
            <v>0</v>
          </cell>
          <cell r="M62">
            <v>0</v>
          </cell>
          <cell r="N62">
            <v>0</v>
          </cell>
          <cell r="O62">
            <v>0</v>
          </cell>
        </row>
        <row r="63">
          <cell r="A63" t="str">
            <v>05999</v>
          </cell>
          <cell r="B63">
            <v>0</v>
          </cell>
          <cell r="C63">
            <v>0</v>
          </cell>
          <cell r="D63">
            <v>0</v>
          </cell>
          <cell r="E63">
            <v>0</v>
          </cell>
          <cell r="F63">
            <v>0</v>
          </cell>
          <cell r="G63">
            <v>0</v>
          </cell>
          <cell r="H63">
            <v>0</v>
          </cell>
          <cell r="I63">
            <v>0</v>
          </cell>
          <cell r="J63">
            <v>0</v>
          </cell>
          <cell r="K63">
            <v>0</v>
          </cell>
          <cell r="L63">
            <v>0</v>
          </cell>
          <cell r="M63">
            <v>0</v>
          </cell>
          <cell r="N63">
            <v>0</v>
          </cell>
          <cell r="O63">
            <v>0</v>
          </cell>
        </row>
        <row r="65">
          <cell r="A65" t="str">
            <v>Reconciling items:</v>
          </cell>
        </row>
        <row r="66">
          <cell r="A66" t="str">
            <v>Adjustments</v>
          </cell>
          <cell r="B66">
            <v>0</v>
          </cell>
          <cell r="C66">
            <v>0</v>
          </cell>
          <cell r="D66">
            <v>0</v>
          </cell>
          <cell r="E66">
            <v>0</v>
          </cell>
          <cell r="F66">
            <v>0</v>
          </cell>
          <cell r="G66">
            <v>0</v>
          </cell>
          <cell r="H66">
            <v>0</v>
          </cell>
          <cell r="I66">
            <v>0</v>
          </cell>
          <cell r="J66">
            <v>0</v>
          </cell>
          <cell r="K66">
            <v>0</v>
          </cell>
          <cell r="L66">
            <v>0</v>
          </cell>
          <cell r="M66">
            <v>0</v>
          </cell>
          <cell r="N66">
            <v>0</v>
          </cell>
          <cell r="O66">
            <v>0</v>
          </cell>
        </row>
        <row r="67">
          <cell r="B67" t="str">
            <v>.</v>
          </cell>
          <cell r="O67" t="str">
            <v>.</v>
          </cell>
        </row>
        <row r="68">
          <cell r="A68" t="str">
            <v>Total</v>
          </cell>
          <cell r="B68">
            <v>13541507.07</v>
          </cell>
          <cell r="C68">
            <v>845683.23</v>
          </cell>
          <cell r="D68">
            <v>23542413.050000004</v>
          </cell>
          <cell r="E68">
            <v>35780172.300000019</v>
          </cell>
          <cell r="F68">
            <v>53204335.840000004</v>
          </cell>
          <cell r="G68">
            <v>67836828.519999996</v>
          </cell>
          <cell r="H68">
            <v>81125317.419999987</v>
          </cell>
          <cell r="I68">
            <v>90615791.179999977</v>
          </cell>
          <cell r="J68">
            <v>101372918.61000001</v>
          </cell>
          <cell r="K68">
            <v>111757497.58999999</v>
          </cell>
          <cell r="L68">
            <v>125141802.36000004</v>
          </cell>
          <cell r="M68">
            <v>135711507.58999997</v>
          </cell>
          <cell r="N68">
            <v>142921055.79000002</v>
          </cell>
          <cell r="O68">
            <v>159965173.63000005</v>
          </cell>
        </row>
        <row r="69">
          <cell r="A69" t="str">
            <v>CCRF in CWIP</v>
          </cell>
          <cell r="D69">
            <v>0</v>
          </cell>
          <cell r="E69">
            <v>0</v>
          </cell>
          <cell r="F69">
            <v>0</v>
          </cell>
          <cell r="G69">
            <v>0</v>
          </cell>
          <cell r="H69">
            <v>0</v>
          </cell>
          <cell r="I69">
            <v>0</v>
          </cell>
          <cell r="J69">
            <v>0</v>
          </cell>
          <cell r="K69">
            <v>0</v>
          </cell>
          <cell r="L69">
            <v>0</v>
          </cell>
          <cell r="M69">
            <v>0</v>
          </cell>
          <cell r="N69">
            <v>0</v>
          </cell>
          <cell r="O69">
            <v>0</v>
          </cell>
        </row>
        <row r="70">
          <cell r="A70" t="str">
            <v>Subtotal</v>
          </cell>
          <cell r="D70">
            <v>23542413.050000004</v>
          </cell>
          <cell r="E70">
            <v>35780172.300000019</v>
          </cell>
          <cell r="F70">
            <v>53204335.840000004</v>
          </cell>
          <cell r="G70">
            <v>67836828.519999996</v>
          </cell>
          <cell r="H70">
            <v>81125317.419999987</v>
          </cell>
          <cell r="I70">
            <v>90615791.179999977</v>
          </cell>
          <cell r="J70">
            <v>101372918.61000001</v>
          </cell>
          <cell r="K70">
            <v>111757497.58999999</v>
          </cell>
          <cell r="L70">
            <v>125141802.36000004</v>
          </cell>
          <cell r="M70">
            <v>135711507.58999997</v>
          </cell>
          <cell r="N70">
            <v>142921055.79000002</v>
          </cell>
          <cell r="O70">
            <v>159965173.63000005</v>
          </cell>
        </row>
        <row r="71">
          <cell r="A71" t="str">
            <v>X0094</v>
          </cell>
          <cell r="B71">
            <v>0</v>
          </cell>
          <cell r="C71">
            <v>0</v>
          </cell>
          <cell r="D71">
            <v>0</v>
          </cell>
          <cell r="E71">
            <v>0</v>
          </cell>
          <cell r="F71">
            <v>0</v>
          </cell>
          <cell r="G71">
            <v>0</v>
          </cell>
          <cell r="H71">
            <v>0</v>
          </cell>
          <cell r="I71">
            <v>0</v>
          </cell>
          <cell r="J71">
            <v>0</v>
          </cell>
          <cell r="K71">
            <v>0</v>
          </cell>
          <cell r="L71">
            <v>0</v>
          </cell>
          <cell r="M71">
            <v>0</v>
          </cell>
          <cell r="N71">
            <v>0</v>
          </cell>
          <cell r="O71">
            <v>0</v>
          </cell>
        </row>
        <row r="72">
          <cell r="A72" t="str">
            <v>X0097</v>
          </cell>
          <cell r="B72">
            <v>0</v>
          </cell>
          <cell r="C72">
            <v>0</v>
          </cell>
          <cell r="D72">
            <v>33674437.829999998</v>
          </cell>
          <cell r="E72">
            <v>33977425.409999996</v>
          </cell>
          <cell r="F72">
            <v>34141550.009999998</v>
          </cell>
          <cell r="G72">
            <v>34479321.130000003</v>
          </cell>
          <cell r="H72">
            <v>34915484.689999998</v>
          </cell>
          <cell r="I72">
            <v>38529114.980000004</v>
          </cell>
          <cell r="J72">
            <v>38228438.320000008</v>
          </cell>
          <cell r="K72">
            <v>38300554.079999998</v>
          </cell>
          <cell r="L72">
            <v>38364587.719999999</v>
          </cell>
          <cell r="M72">
            <v>38459506.850000001</v>
          </cell>
          <cell r="N72">
            <v>38513563.780000001</v>
          </cell>
          <cell r="O72">
            <v>38712655</v>
          </cell>
        </row>
        <row r="73">
          <cell r="A73" t="str">
            <v>JOB BALANCE LESS AFUDC</v>
          </cell>
          <cell r="D73">
            <v>57216850.880000003</v>
          </cell>
          <cell r="E73">
            <v>69757597.710000008</v>
          </cell>
          <cell r="F73">
            <v>87345885.849999994</v>
          </cell>
          <cell r="G73">
            <v>102316149.65000001</v>
          </cell>
          <cell r="H73">
            <v>116040802.10999998</v>
          </cell>
          <cell r="I73">
            <v>129144906.15999998</v>
          </cell>
          <cell r="J73">
            <v>139601356.93000001</v>
          </cell>
          <cell r="K73">
            <v>150058051.66999999</v>
          </cell>
          <cell r="L73">
            <v>163506390.08000004</v>
          </cell>
          <cell r="M73">
            <v>174171014.43999997</v>
          </cell>
          <cell r="N73">
            <v>181435328.57000002</v>
          </cell>
          <cell r="O73">
            <v>198677828.63000005</v>
          </cell>
        </row>
        <row r="75">
          <cell r="B75">
            <v>13541507.07</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Cost Ratio"/>
      <sheetName val="Fuels Adjustment"/>
      <sheetName val="Book to Tax"/>
      <sheetName val="3.1 MSCs 2002"/>
      <sheetName val="2002Pool"/>
      <sheetName val="Settlement - Inelig. Assets"/>
      <sheetName val="1 Asset Classes"/>
      <sheetName val="Pools Summary"/>
      <sheetName val="Input Page"/>
      <sheetName val="CWIP"/>
      <sheetName val="Fuel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7">
          <cell r="E7">
            <v>2184157708</v>
          </cell>
        </row>
        <row r="8">
          <cell r="E8">
            <v>2414432155</v>
          </cell>
        </row>
        <row r="9">
          <cell r="E9">
            <v>266368947</v>
          </cell>
        </row>
        <row r="10">
          <cell r="E10">
            <v>2999683</v>
          </cell>
        </row>
        <row r="11">
          <cell r="E11">
            <v>99113978</v>
          </cell>
        </row>
        <row r="12">
          <cell r="E12">
            <v>8007664</v>
          </cell>
        </row>
        <row r="13">
          <cell r="E13">
            <v>195089051</v>
          </cell>
        </row>
        <row r="14">
          <cell r="E14">
            <v>213604554</v>
          </cell>
        </row>
      </sheetData>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JFJ-1 Deferral Recovery Rate"/>
      <sheetName val="JFJ-3 MTC Rate"/>
      <sheetName val="JFJ-2 NNC Rates"/>
      <sheetName val="JFJ-4 CEP Rate"/>
      <sheetName val="JFJ-5 USF Rate"/>
      <sheetName val="JFJ-6 CRA Rate"/>
      <sheetName val="JFJ-7 2003 Rate Impact Summary"/>
      <sheetName val="Deferral Forecast"/>
      <sheetName val="BGS Deferral"/>
      <sheetName val="NNC Deferral"/>
      <sheetName val="MTC Deferral"/>
      <sheetName val="SBC Deferral"/>
      <sheetName val="DSM August 1999 - July 2003"/>
      <sheetName val="Deferral Balances"/>
      <sheetName val="Interest Calc"/>
      <sheetName val="Income Statement"/>
      <sheetName val="TUB Rate Summary"/>
      <sheetName val="NNC Rates 2002-2003"/>
      <sheetName val="Reg Asset Rates"/>
      <sheetName val="2002 Reg Asset Rate"/>
      <sheetName val="TBC Rate"/>
      <sheetName val="2002 - 2007 BGS FP Costs"/>
      <sheetName val="Shopping Credit Table"/>
      <sheetName val="BGS Rates"/>
      <sheetName val="BGS NUG Rates"/>
      <sheetName val="Generation Results 7-2-01"/>
      <sheetName val="GRFT Amortization"/>
      <sheetName val="Keystone Swap Amort Sched"/>
      <sheetName val="Updated Stranded Cost Principal"/>
      <sheetName val="ACE 25 Year Sales Forecast"/>
      <sheetName val="2002 Sales"/>
      <sheetName val="2003 Sales"/>
      <sheetName val="2004 Sales"/>
      <sheetName val="2005 Sales"/>
      <sheetName val="2006 Sales"/>
      <sheetName val="PJM Capacity Obligation"/>
      <sheetName val="2001 ACE Ancillary Services"/>
      <sheetName val="BGS Admin Forecast"/>
      <sheetName val="Bidder Response Form"/>
      <sheetName val="2002 Generation Results"/>
      <sheetName val="10-25-01 NUG Update"/>
      <sheetName val="ACE Unit 10-25-01 Update"/>
      <sheetName val="ACE Unit 11-09-01 Update"/>
      <sheetName val="Congestion-DA"/>
      <sheetName val="Peach Bottom Rev Req"/>
      <sheetName val="Salem Rev Req"/>
      <sheetName val="Hope Creek Rev Req"/>
      <sheetName val="BL England Rev Req"/>
      <sheetName val="BLE 2002 Budget"/>
      <sheetName val="Keystone Rev Req"/>
      <sheetName val="Conemaugh Rev Req"/>
      <sheetName val="MTC Return"/>
      <sheetName val="taxes"/>
      <sheetName val="SAP Upload Support"/>
      <sheetName val="OTRA Discounts"/>
      <sheetName val="5 YearUpdated4-24-02"/>
      <sheetName val="2002 Budget Revenues"/>
      <sheetName val="2001 Budget Revenues"/>
      <sheetName val="Rate Component Matrix"/>
    </sheetNames>
    <sheetDataSet>
      <sheetData sheetId="0" refreshError="1">
        <row r="28">
          <cell r="E28">
            <v>38718</v>
          </cell>
        </row>
        <row r="29">
          <cell r="E29">
            <v>38718</v>
          </cell>
        </row>
        <row r="52">
          <cell r="E52">
            <v>1.6906170752324599</v>
          </cell>
        </row>
        <row r="58">
          <cell r="E58" t="str">
            <v>Yes</v>
          </cell>
        </row>
        <row r="59">
          <cell r="E59">
            <v>1</v>
          </cell>
        </row>
      </sheetData>
      <sheetData sheetId="1" refreshError="1">
        <row r="14">
          <cell r="B14" t="str">
            <v>STARTING</v>
          </cell>
          <cell r="E14" t="str">
            <v>PRINCIPAL</v>
          </cell>
          <cell r="F14" t="str">
            <v>ENDING</v>
          </cell>
        </row>
        <row r="15">
          <cell r="A15" t="str">
            <v>PERIOD</v>
          </cell>
          <cell r="B15" t="str">
            <v>BALANCE</v>
          </cell>
          <cell r="C15" t="str">
            <v>TOTAL</v>
          </cell>
          <cell r="D15" t="str">
            <v>RETURN</v>
          </cell>
          <cell r="E15" t="str">
            <v>AMORTIZATION</v>
          </cell>
          <cell r="F15" t="str">
            <v>BALANCE</v>
          </cell>
        </row>
        <row r="16">
          <cell r="A16">
            <v>37803</v>
          </cell>
          <cell r="B16">
            <v>169931640.97767127</v>
          </cell>
          <cell r="F16">
            <v>169931640.97767127</v>
          </cell>
        </row>
        <row r="17">
          <cell r="A17">
            <v>37834</v>
          </cell>
          <cell r="B17">
            <v>169931640.97767127</v>
          </cell>
          <cell r="C17">
            <v>3955157.4647271265</v>
          </cell>
          <cell r="D17">
            <v>770356.77243210969</v>
          </cell>
          <cell r="E17">
            <v>3184800.6922950167</v>
          </cell>
          <cell r="F17">
            <v>166746840.28537625</v>
          </cell>
        </row>
        <row r="18">
          <cell r="A18">
            <v>37865</v>
          </cell>
          <cell r="B18">
            <v>166746840.28537625</v>
          </cell>
          <cell r="C18">
            <v>3955157.4647271265</v>
          </cell>
          <cell r="D18">
            <v>763137.89086290763</v>
          </cell>
          <cell r="E18">
            <v>3192019.5738642188</v>
          </cell>
          <cell r="F18">
            <v>163554820.71151203</v>
          </cell>
        </row>
        <row r="19">
          <cell r="A19">
            <v>37895</v>
          </cell>
          <cell r="B19">
            <v>163554820.71151203</v>
          </cell>
          <cell r="C19">
            <v>3955157.4647271265</v>
          </cell>
          <cell r="D19">
            <v>748683.76492628001</v>
          </cell>
          <cell r="E19">
            <v>3206473.6998008466</v>
          </cell>
          <cell r="F19">
            <v>160348347.01171118</v>
          </cell>
        </row>
        <row r="20">
          <cell r="A20">
            <v>37926</v>
          </cell>
          <cell r="B20">
            <v>160348347.01171118</v>
          </cell>
          <cell r="C20">
            <v>3955157.4647271265</v>
          </cell>
          <cell r="D20">
            <v>734180.51350597257</v>
          </cell>
          <cell r="E20">
            <v>3220976.9512211541</v>
          </cell>
          <cell r="F20">
            <v>157127370.06049001</v>
          </cell>
        </row>
        <row r="21">
          <cell r="A21">
            <v>37956</v>
          </cell>
          <cell r="B21">
            <v>157127370.06049001</v>
          </cell>
          <cell r="C21">
            <v>3955157.4647271265</v>
          </cell>
          <cell r="D21">
            <v>719611.62536365597</v>
          </cell>
          <cell r="E21">
            <v>3235545.8393634707</v>
          </cell>
          <cell r="F21">
            <v>153891824.22112656</v>
          </cell>
        </row>
        <row r="22">
          <cell r="A22">
            <v>37987</v>
          </cell>
          <cell r="B22">
            <v>153891824.22112656</v>
          </cell>
          <cell r="C22">
            <v>3955157.4647271265</v>
          </cell>
          <cell r="D22">
            <v>704976.84037166415</v>
          </cell>
          <cell r="E22">
            <v>3250180.6243554624</v>
          </cell>
          <cell r="F22">
            <v>150641643.59677109</v>
          </cell>
        </row>
        <row r="23">
          <cell r="A23">
            <v>38018</v>
          </cell>
          <cell r="B23">
            <v>150641643.59677109</v>
          </cell>
          <cell r="C23">
            <v>3955157.4647271265</v>
          </cell>
          <cell r="D23">
            <v>690275.8603872346</v>
          </cell>
          <cell r="E23">
            <v>3264881.604339892</v>
          </cell>
          <cell r="F23">
            <v>147376761.99243119</v>
          </cell>
        </row>
        <row r="24">
          <cell r="A24">
            <v>38047</v>
          </cell>
          <cell r="B24">
            <v>147376761.99243119</v>
          </cell>
          <cell r="C24">
            <v>3955157.4647271265</v>
          </cell>
          <cell r="D24">
            <v>675508.38600219181</v>
          </cell>
          <cell r="E24">
            <v>3279649.0787249347</v>
          </cell>
          <cell r="F24">
            <v>144097112.91370627</v>
          </cell>
        </row>
        <row r="25">
          <cell r="A25">
            <v>38078</v>
          </cell>
          <cell r="B25">
            <v>144097112.91370627</v>
          </cell>
          <cell r="C25">
            <v>3955157.4647271265</v>
          </cell>
          <cell r="D25">
            <v>660674.11645391153</v>
          </cell>
          <cell r="E25">
            <v>3294483.3482732149</v>
          </cell>
          <cell r="F25">
            <v>140802629.56543306</v>
          </cell>
        </row>
        <row r="26">
          <cell r="A26">
            <v>38108</v>
          </cell>
          <cell r="B26">
            <v>140802629.56543306</v>
          </cell>
          <cell r="C26">
            <v>3955157.4647271265</v>
          </cell>
          <cell r="D26">
            <v>645772.74961938243</v>
          </cell>
          <cell r="E26">
            <v>3309384.7151077441</v>
          </cell>
          <cell r="F26">
            <v>137493244.85032532</v>
          </cell>
        </row>
        <row r="27">
          <cell r="A27">
            <v>38139</v>
          </cell>
          <cell r="B27">
            <v>137493244.85032532</v>
          </cell>
          <cell r="C27">
            <v>3955157.4647271265</v>
          </cell>
          <cell r="D27">
            <v>630803.98200905218</v>
          </cell>
          <cell r="E27">
            <v>3324353.4827180742</v>
          </cell>
          <cell r="F27">
            <v>134168891.36760724</v>
          </cell>
        </row>
        <row r="28">
          <cell r="A28">
            <v>38169</v>
          </cell>
          <cell r="B28">
            <v>134168891.36760724</v>
          </cell>
          <cell r="C28">
            <v>3955157.4647271265</v>
          </cell>
          <cell r="D28">
            <v>615767.50876064715</v>
          </cell>
          <cell r="E28">
            <v>3339389.9559664791</v>
          </cell>
          <cell r="F28">
            <v>130829501.41164076</v>
          </cell>
        </row>
        <row r="29">
          <cell r="A29">
            <v>38200</v>
          </cell>
          <cell r="B29">
            <v>130829501.41164076</v>
          </cell>
          <cell r="C29">
            <v>3955157.4647271265</v>
          </cell>
          <cell r="D29">
            <v>600663.02363296202</v>
          </cell>
          <cell r="E29">
            <v>3354494.4410941647</v>
          </cell>
          <cell r="F29">
            <v>127475006.9705466</v>
          </cell>
        </row>
        <row r="30">
          <cell r="A30">
            <v>38231</v>
          </cell>
          <cell r="B30">
            <v>127475006.9705466</v>
          </cell>
          <cell r="C30">
            <v>3955157.4647271265</v>
          </cell>
          <cell r="D30">
            <v>585490.2189996246</v>
          </cell>
          <cell r="E30">
            <v>3369667.2457275018</v>
          </cell>
          <cell r="F30">
            <v>124105339.72481909</v>
          </cell>
        </row>
        <row r="31">
          <cell r="A31">
            <v>38261</v>
          </cell>
          <cell r="B31">
            <v>124105339.72481909</v>
          </cell>
          <cell r="C31">
            <v>3955157.4647271265</v>
          </cell>
          <cell r="D31">
            <v>570248.7858428288</v>
          </cell>
          <cell r="E31">
            <v>3384908.6788842976</v>
          </cell>
          <cell r="F31">
            <v>120720431.0459348</v>
          </cell>
        </row>
        <row r="32">
          <cell r="A32">
            <v>38292</v>
          </cell>
          <cell r="B32">
            <v>120720431.0459348</v>
          </cell>
          <cell r="C32">
            <v>3955157.4647271265</v>
          </cell>
          <cell r="D32">
            <v>554938.41374704207</v>
          </cell>
          <cell r="E32">
            <v>3400219.0509800846</v>
          </cell>
          <cell r="F32">
            <v>117320211.99495471</v>
          </cell>
        </row>
        <row r="33">
          <cell r="A33">
            <v>38322</v>
          </cell>
          <cell r="B33">
            <v>117320211.99495471</v>
          </cell>
          <cell r="C33">
            <v>3955157.4647271265</v>
          </cell>
          <cell r="D33">
            <v>539558.79089268285</v>
          </cell>
          <cell r="E33">
            <v>3415598.6738344436</v>
          </cell>
          <cell r="F33">
            <v>113904613.32112026</v>
          </cell>
        </row>
        <row r="34">
          <cell r="A34">
            <v>38353</v>
          </cell>
          <cell r="B34">
            <v>113904613.32112026</v>
          </cell>
          <cell r="C34">
            <v>3955157.4647271265</v>
          </cell>
          <cell r="D34">
            <v>524109.60404976987</v>
          </cell>
          <cell r="E34">
            <v>3431047.8606773568</v>
          </cell>
          <cell r="F34">
            <v>110473565.4604429</v>
          </cell>
        </row>
        <row r="35">
          <cell r="A35">
            <v>38384</v>
          </cell>
          <cell r="B35">
            <v>110473565.4604429</v>
          </cell>
          <cell r="C35">
            <v>3955157.4647271265</v>
          </cell>
          <cell r="D35">
            <v>508590.53857154312</v>
          </cell>
          <cell r="E35">
            <v>3446566.9261555835</v>
          </cell>
          <cell r="F35">
            <v>107026998.53428732</v>
          </cell>
        </row>
        <row r="36">
          <cell r="A36">
            <v>38412</v>
          </cell>
          <cell r="B36">
            <v>107026998.53428732</v>
          </cell>
          <cell r="C36">
            <v>3955157.4647271265</v>
          </cell>
          <cell r="D36">
            <v>493001.27838805516</v>
          </cell>
          <cell r="E36">
            <v>3462156.1863390715</v>
          </cell>
          <cell r="F36">
            <v>103564842.34794825</v>
          </cell>
        </row>
        <row r="37">
          <cell r="A37">
            <v>38443</v>
          </cell>
          <cell r="B37">
            <v>103564842.34794825</v>
          </cell>
          <cell r="C37">
            <v>3955157.4647271265</v>
          </cell>
          <cell r="D37">
            <v>477341.50599973393</v>
          </cell>
          <cell r="E37">
            <v>3477815.9587273924</v>
          </cell>
          <cell r="F37">
            <v>100087026.38922086</v>
          </cell>
        </row>
        <row r="38">
          <cell r="A38">
            <v>38473</v>
          </cell>
          <cell r="B38">
            <v>100087026.38922086</v>
          </cell>
          <cell r="C38">
            <v>3955157.4647271265</v>
          </cell>
          <cell r="D38">
            <v>461610.90247091663</v>
          </cell>
          <cell r="E38">
            <v>3493546.56225621</v>
          </cell>
          <cell r="F38">
            <v>96593479.826964647</v>
          </cell>
        </row>
        <row r="39">
          <cell r="A39">
            <v>38504</v>
          </cell>
          <cell r="B39">
            <v>96593479.826964647</v>
          </cell>
          <cell r="C39">
            <v>3955157.4647271265</v>
          </cell>
          <cell r="D39">
            <v>445809.14742335374</v>
          </cell>
          <cell r="E39">
            <v>3509348.317303773</v>
          </cell>
          <cell r="F39">
            <v>93084131.50966087</v>
          </cell>
        </row>
        <row r="40">
          <cell r="A40">
            <v>38534</v>
          </cell>
          <cell r="B40">
            <v>93084131.50966087</v>
          </cell>
          <cell r="C40">
            <v>3955157.4647271265</v>
          </cell>
          <cell r="D40">
            <v>429935.91902968445</v>
          </cell>
          <cell r="E40">
            <v>3525221.5456974423</v>
          </cell>
          <cell r="F40">
            <v>89558909.963963434</v>
          </cell>
        </row>
        <row r="41">
          <cell r="A41">
            <v>38565</v>
          </cell>
          <cell r="B41">
            <v>89558909.963963434</v>
          </cell>
          <cell r="C41">
            <v>3955157.4647271265</v>
          </cell>
          <cell r="D41">
            <v>413990.89400688169</v>
          </cell>
          <cell r="E41">
            <v>3541166.5707202447</v>
          </cell>
          <cell r="F41">
            <v>86017743.393243194</v>
          </cell>
        </row>
        <row r="42">
          <cell r="A42">
            <v>38596</v>
          </cell>
          <cell r="B42">
            <v>86017743.393243194</v>
          </cell>
          <cell r="C42">
            <v>3955157.4647271265</v>
          </cell>
          <cell r="D42">
            <v>397973.74760966835</v>
          </cell>
          <cell r="E42">
            <v>3557183.7171174581</v>
          </cell>
          <cell r="F42">
            <v>82460559.676125735</v>
          </cell>
        </row>
        <row r="43">
          <cell r="A43">
            <v>38626</v>
          </cell>
          <cell r="B43">
            <v>82460559.676125735</v>
          </cell>
          <cell r="C43">
            <v>3955157.4647271265</v>
          </cell>
          <cell r="D43">
            <v>381884.15362390288</v>
          </cell>
          <cell r="E43">
            <v>3573273.3111032238</v>
          </cell>
          <cell r="F43">
            <v>78887286.36502251</v>
          </cell>
        </row>
        <row r="44">
          <cell r="A44">
            <v>38657</v>
          </cell>
          <cell r="B44">
            <v>78887286.36502251</v>
          </cell>
          <cell r="C44">
            <v>3955157.4647271265</v>
          </cell>
          <cell r="D44">
            <v>365721.78435993596</v>
          </cell>
          <cell r="E44">
            <v>3589435.6803671904</v>
          </cell>
          <cell r="F44">
            <v>75297850.684655324</v>
          </cell>
        </row>
        <row r="45">
          <cell r="A45">
            <v>38687</v>
          </cell>
          <cell r="B45">
            <v>75297850.684655324</v>
          </cell>
          <cell r="C45">
            <v>3955157.4647271265</v>
          </cell>
          <cell r="D45">
            <v>349486.31064593641</v>
          </cell>
          <cell r="E45">
            <v>3605671.15408119</v>
          </cell>
          <cell r="F45">
            <v>71692179.530574128</v>
          </cell>
        </row>
        <row r="46">
          <cell r="A46">
            <v>38718</v>
          </cell>
          <cell r="B46">
            <v>71692179.530574128</v>
          </cell>
          <cell r="C46">
            <v>3955157.4647271265</v>
          </cell>
          <cell r="D46">
            <v>333177.40182118671</v>
          </cell>
          <cell r="E46">
            <v>3621980.0629059398</v>
          </cell>
          <cell r="F46">
            <v>68070199.467668191</v>
          </cell>
        </row>
        <row r="47">
          <cell r="A47">
            <v>38749</v>
          </cell>
          <cell r="B47">
            <v>68070199.467668191</v>
          </cell>
          <cell r="C47">
            <v>3955157.4647271265</v>
          </cell>
          <cell r="D47">
            <v>316794.72572934924</v>
          </cell>
          <cell r="E47">
            <v>3638362.7389977775</v>
          </cell>
          <cell r="F47">
            <v>64431836.728670411</v>
          </cell>
        </row>
        <row r="48">
          <cell r="A48">
            <v>38777</v>
          </cell>
          <cell r="B48">
            <v>64431836.728670411</v>
          </cell>
          <cell r="C48">
            <v>3955157.4647271265</v>
          </cell>
          <cell r="D48">
            <v>300337.9487117008</v>
          </cell>
          <cell r="E48">
            <v>3654819.5160154258</v>
          </cell>
          <cell r="F48">
            <v>60777017.212654985</v>
          </cell>
        </row>
        <row r="49">
          <cell r="A49">
            <v>38808</v>
          </cell>
          <cell r="B49">
            <v>60777017.212654985</v>
          </cell>
          <cell r="C49">
            <v>3955157.4647271265</v>
          </cell>
          <cell r="D49">
            <v>283806.7356003375</v>
          </cell>
          <cell r="E49">
            <v>3671350.7291267891</v>
          </cell>
          <cell r="F49">
            <v>57105666.483528197</v>
          </cell>
        </row>
        <row r="50">
          <cell r="A50">
            <v>38838</v>
          </cell>
          <cell r="B50">
            <v>57105666.483528197</v>
          </cell>
          <cell r="C50">
            <v>3955157.4647271265</v>
          </cell>
          <cell r="D50">
            <v>267200.7497113485</v>
          </cell>
          <cell r="E50">
            <v>3687956.7150157779</v>
          </cell>
          <cell r="F50">
            <v>53417709.76851242</v>
          </cell>
        </row>
        <row r="51">
          <cell r="A51">
            <v>38869</v>
          </cell>
          <cell r="B51">
            <v>53417709.76851242</v>
          </cell>
          <cell r="C51">
            <v>3955157.4647271265</v>
          </cell>
          <cell r="D51">
            <v>250519.65283795871</v>
          </cell>
          <cell r="E51">
            <v>3704637.8118891679</v>
          </cell>
          <cell r="F51">
            <v>49713071.956623256</v>
          </cell>
        </row>
        <row r="52">
          <cell r="A52">
            <v>38899</v>
          </cell>
          <cell r="B52">
            <v>49713071.956623256</v>
          </cell>
          <cell r="C52">
            <v>3955157.4647271265</v>
          </cell>
          <cell r="D52">
            <v>233763.10524364086</v>
          </cell>
          <cell r="E52">
            <v>3721394.3594834856</v>
          </cell>
          <cell r="F52">
            <v>45991677.597139768</v>
          </cell>
        </row>
        <row r="53">
          <cell r="A53">
            <v>38930</v>
          </cell>
          <cell r="B53">
            <v>45991677.597139768</v>
          </cell>
          <cell r="C53">
            <v>3955157.4647271265</v>
          </cell>
          <cell r="D53">
            <v>216930.76565519618</v>
          </cell>
          <cell r="E53">
            <v>3738226.6990719303</v>
          </cell>
          <cell r="F53">
            <v>42253450.898067839</v>
          </cell>
        </row>
        <row r="54">
          <cell r="A54">
            <v>38961</v>
          </cell>
          <cell r="B54">
            <v>42253450.898067839</v>
          </cell>
          <cell r="C54">
            <v>3955157.4647271265</v>
          </cell>
          <cell r="D54">
            <v>200022.2912558039</v>
          </cell>
          <cell r="E54">
            <v>3755135.1734713227</v>
          </cell>
          <cell r="F54">
            <v>38498315.724596515</v>
          </cell>
        </row>
        <row r="55">
          <cell r="A55">
            <v>38991</v>
          </cell>
          <cell r="B55">
            <v>38498315.724596515</v>
          </cell>
          <cell r="C55">
            <v>3955157.4647271265</v>
          </cell>
          <cell r="D55">
            <v>183037.33767803921</v>
          </cell>
          <cell r="E55">
            <v>3772120.1270490875</v>
          </cell>
          <cell r="F55">
            <v>34726195.597547427</v>
          </cell>
        </row>
        <row r="56">
          <cell r="A56">
            <v>39022</v>
          </cell>
          <cell r="B56">
            <v>34726195.597547427</v>
          </cell>
          <cell r="C56">
            <v>3955157.4647271265</v>
          </cell>
          <cell r="D56">
            <v>165975.55899685959</v>
          </cell>
          <cell r="E56">
            <v>3789181.9057302671</v>
          </cell>
          <cell r="F56">
            <v>30937013.691817161</v>
          </cell>
        </row>
        <row r="57">
          <cell r="A57">
            <v>39052</v>
          </cell>
          <cell r="B57">
            <v>30937013.691817161</v>
          </cell>
          <cell r="C57">
            <v>3955157.4647271265</v>
          </cell>
          <cell r="D57">
            <v>148836.60772255971</v>
          </cell>
          <cell r="E57">
            <v>3806320.857004567</v>
          </cell>
          <cell r="F57">
            <v>27130692.834812593</v>
          </cell>
        </row>
        <row r="58">
          <cell r="A58">
            <v>39083</v>
          </cell>
          <cell r="B58">
            <v>27130692.834812593</v>
          </cell>
          <cell r="C58">
            <v>3955157.4647271265</v>
          </cell>
          <cell r="D58">
            <v>131620.1347936941</v>
          </cell>
          <cell r="E58">
            <v>3823537.3299334324</v>
          </cell>
          <cell r="F58">
            <v>23307155.504879162</v>
          </cell>
        </row>
        <row r="59">
          <cell r="A59">
            <v>39114</v>
          </cell>
          <cell r="B59">
            <v>23307155.504879162</v>
          </cell>
          <cell r="C59">
            <v>3955157.4647271265</v>
          </cell>
          <cell r="D59">
            <v>114325.78956996796</v>
          </cell>
          <cell r="E59">
            <v>3840831.6751571586</v>
          </cell>
          <cell r="F59">
            <v>19466323.829722002</v>
          </cell>
        </row>
        <row r="60">
          <cell r="A60">
            <v>39142</v>
          </cell>
          <cell r="B60">
            <v>19466323.829722002</v>
          </cell>
          <cell r="C60">
            <v>3955157.4647271265</v>
          </cell>
          <cell r="D60">
            <v>96953.219825095963</v>
          </cell>
          <cell r="E60">
            <v>3858204.2449020306</v>
          </cell>
          <cell r="F60">
            <v>15608119.584819973</v>
          </cell>
        </row>
        <row r="61">
          <cell r="A61">
            <v>39173</v>
          </cell>
          <cell r="B61">
            <v>15608119.584819973</v>
          </cell>
          <cell r="C61">
            <v>3955157.4647271265</v>
          </cell>
          <cell r="D61">
            <v>79502.07173962846</v>
          </cell>
          <cell r="E61">
            <v>3875655.3929874981</v>
          </cell>
          <cell r="F61">
            <v>11732464.191832475</v>
          </cell>
        </row>
        <row r="62">
          <cell r="A62">
            <v>39203</v>
          </cell>
          <cell r="B62">
            <v>11732464.191832475</v>
          </cell>
          <cell r="C62">
            <v>3955157.4647271265</v>
          </cell>
          <cell r="D62">
            <v>61971.989893745544</v>
          </cell>
          <cell r="E62">
            <v>3893185.4748333809</v>
          </cell>
          <cell r="F62">
            <v>7839278.7169990949</v>
          </cell>
        </row>
        <row r="63">
          <cell r="A63">
            <v>39234</v>
          </cell>
          <cell r="B63">
            <v>7839278.7169990949</v>
          </cell>
          <cell r="C63">
            <v>3955157.4647271265</v>
          </cell>
          <cell r="D63">
            <v>44362.617260018218</v>
          </cell>
          <cell r="E63">
            <v>3910794.8474671082</v>
          </cell>
          <cell r="F63">
            <v>3928483.8695319868</v>
          </cell>
        </row>
        <row r="64">
          <cell r="A64">
            <v>39264</v>
          </cell>
          <cell r="B64">
            <v>3928483.8695319868</v>
          </cell>
          <cell r="C64">
            <v>3955157.4647271265</v>
          </cell>
          <cell r="D64">
            <v>26673.595196137117</v>
          </cell>
          <cell r="E64">
            <v>3928483.8695309893</v>
          </cell>
          <cell r="F64">
            <v>9.9744647741317749E-7</v>
          </cell>
        </row>
      </sheetData>
      <sheetData sheetId="2" refreshError="1">
        <row r="32">
          <cell r="B32" t="str">
            <v>STARTING</v>
          </cell>
          <cell r="E32" t="str">
            <v>PRINCIPAL</v>
          </cell>
          <cell r="F32" t="str">
            <v>ENDING</v>
          </cell>
        </row>
        <row r="33">
          <cell r="A33" t="str">
            <v>PERIOD</v>
          </cell>
          <cell r="B33" t="str">
            <v>BALANCE</v>
          </cell>
          <cell r="C33" t="str">
            <v>TOTAL</v>
          </cell>
          <cell r="D33" t="str">
            <v>RETURN</v>
          </cell>
          <cell r="E33" t="str">
            <v>AMORTIZATION</v>
          </cell>
          <cell r="F33" t="str">
            <v>BALANCE</v>
          </cell>
        </row>
        <row r="34">
          <cell r="A34">
            <v>37803</v>
          </cell>
          <cell r="B34">
            <v>14756374.188158778</v>
          </cell>
          <cell r="F34">
            <v>14756374.188158778</v>
          </cell>
        </row>
        <row r="35">
          <cell r="A35">
            <v>37834</v>
          </cell>
          <cell r="B35">
            <v>14756374.188158778</v>
          </cell>
          <cell r="C35">
            <v>343454.48079486995</v>
          </cell>
          <cell r="D35">
            <v>66895.562986319783</v>
          </cell>
          <cell r="E35">
            <v>276558.91780855018</v>
          </cell>
          <cell r="F35">
            <v>14479815.270350229</v>
          </cell>
        </row>
        <row r="36">
          <cell r="A36">
            <v>37865</v>
          </cell>
          <cell r="B36">
            <v>14479815.270350229</v>
          </cell>
          <cell r="C36">
            <v>343454.48079486995</v>
          </cell>
          <cell r="D36">
            <v>66268.696105953743</v>
          </cell>
          <cell r="E36">
            <v>277185.78468891617</v>
          </cell>
          <cell r="F36">
            <v>14202629.485661313</v>
          </cell>
        </row>
        <row r="37">
          <cell r="A37">
            <v>37895</v>
          </cell>
          <cell r="B37">
            <v>14202629.485661313</v>
          </cell>
          <cell r="C37">
            <v>343454.48079486995</v>
          </cell>
          <cell r="D37">
            <v>65013.541446959491</v>
          </cell>
          <cell r="E37">
            <v>278440.93934791046</v>
          </cell>
          <cell r="F37">
            <v>13924188.546313403</v>
          </cell>
        </row>
        <row r="38">
          <cell r="A38">
            <v>37926</v>
          </cell>
          <cell r="B38">
            <v>13924188.546313403</v>
          </cell>
          <cell r="C38">
            <v>343454.48079486995</v>
          </cell>
          <cell r="D38">
            <v>63754.120872476022</v>
          </cell>
          <cell r="E38">
            <v>279700.35992239392</v>
          </cell>
          <cell r="F38">
            <v>13644488.186391009</v>
          </cell>
        </row>
        <row r="39">
          <cell r="A39">
            <v>37956</v>
          </cell>
          <cell r="B39">
            <v>13644488.186391009</v>
          </cell>
          <cell r="C39">
            <v>343454.48079486995</v>
          </cell>
          <cell r="D39">
            <v>62489.000594129997</v>
          </cell>
          <cell r="E39">
            <v>280965.48020073993</v>
          </cell>
          <cell r="F39">
            <v>13363522.706190269</v>
          </cell>
        </row>
        <row r="40">
          <cell r="A40">
            <v>37987</v>
          </cell>
          <cell r="B40">
            <v>13363522.706190269</v>
          </cell>
          <cell r="C40">
            <v>343454.48079486995</v>
          </cell>
          <cell r="D40">
            <v>61218.158023184216</v>
          </cell>
          <cell r="E40">
            <v>282236.32277168572</v>
          </cell>
          <cell r="F40">
            <v>13081286.383418584</v>
          </cell>
        </row>
        <row r="41">
          <cell r="A41">
            <v>38018</v>
          </cell>
          <cell r="B41">
            <v>13081286.383418584</v>
          </cell>
          <cell r="C41">
            <v>343454.48079486995</v>
          </cell>
          <cell r="D41">
            <v>59941.567269780062</v>
          </cell>
          <cell r="E41">
            <v>283512.91352508985</v>
          </cell>
          <cell r="F41">
            <v>12797773.469893495</v>
          </cell>
        </row>
        <row r="42">
          <cell r="A42">
            <v>38047</v>
          </cell>
          <cell r="B42">
            <v>12797773.469893495</v>
          </cell>
          <cell r="C42">
            <v>343454.48079486995</v>
          </cell>
          <cell r="D42">
            <v>58659.202334174035</v>
          </cell>
          <cell r="E42">
            <v>284795.27846069593</v>
          </cell>
          <cell r="F42">
            <v>12512978.191432798</v>
          </cell>
        </row>
        <row r="43">
          <cell r="A43">
            <v>38078</v>
          </cell>
          <cell r="B43">
            <v>12512978.191432798</v>
          </cell>
          <cell r="C43">
            <v>343454.48079486995</v>
          </cell>
          <cell r="D43">
            <v>57371.037099006258</v>
          </cell>
          <cell r="E43">
            <v>286083.44369586371</v>
          </cell>
          <cell r="F43">
            <v>12226894.747736935</v>
          </cell>
        </row>
        <row r="44">
          <cell r="A44">
            <v>38108</v>
          </cell>
          <cell r="B44">
            <v>12226894.747736935</v>
          </cell>
          <cell r="C44">
            <v>343454.48079486995</v>
          </cell>
          <cell r="D44">
            <v>56077.045328784727</v>
          </cell>
          <cell r="E44">
            <v>287377.43546608521</v>
          </cell>
          <cell r="F44">
            <v>11939517.31227085</v>
          </cell>
        </row>
        <row r="45">
          <cell r="A45">
            <v>38139</v>
          </cell>
          <cell r="B45">
            <v>11939517.31227085</v>
          </cell>
          <cell r="C45">
            <v>343454.48079486995</v>
          </cell>
          <cell r="D45">
            <v>54777.200669350968</v>
          </cell>
          <cell r="E45">
            <v>288677.28012551897</v>
          </cell>
          <cell r="F45">
            <v>11650840.032145331</v>
          </cell>
        </row>
        <row r="46">
          <cell r="A46">
            <v>38169</v>
          </cell>
          <cell r="B46">
            <v>11650840.032145331</v>
          </cell>
          <cell r="C46">
            <v>343454.48079486995</v>
          </cell>
          <cell r="D46">
            <v>53471.476647343334</v>
          </cell>
          <cell r="E46">
            <v>289983.00414752663</v>
          </cell>
          <cell r="F46">
            <v>11360857.027997805</v>
          </cell>
        </row>
        <row r="47">
          <cell r="A47">
            <v>38200</v>
          </cell>
          <cell r="B47">
            <v>11360857.027997805</v>
          </cell>
          <cell r="C47">
            <v>343454.48079486995</v>
          </cell>
          <cell r="D47">
            <v>52159.846669657767</v>
          </cell>
          <cell r="E47">
            <v>291294.63412521221</v>
          </cell>
          <cell r="F47">
            <v>11069562.393872593</v>
          </cell>
        </row>
        <row r="48">
          <cell r="A48">
            <v>38231</v>
          </cell>
          <cell r="B48">
            <v>11069562.393872593</v>
          </cell>
          <cell r="C48">
            <v>343454.48079486995</v>
          </cell>
          <cell r="D48">
            <v>50842.28402290622</v>
          </cell>
          <cell r="E48">
            <v>292612.19677196373</v>
          </cell>
          <cell r="F48">
            <v>10776950.197100628</v>
          </cell>
        </row>
        <row r="49">
          <cell r="A49">
            <v>38261</v>
          </cell>
          <cell r="B49">
            <v>10776950.197100628</v>
          </cell>
          <cell r="C49">
            <v>343454.48079486995</v>
          </cell>
          <cell r="D49">
            <v>49518.76187287263</v>
          </cell>
          <cell r="E49">
            <v>293935.71892199729</v>
          </cell>
          <cell r="F49">
            <v>10483014.478178632</v>
          </cell>
        </row>
        <row r="50">
          <cell r="A50">
            <v>38292</v>
          </cell>
          <cell r="B50">
            <v>10483014.478178632</v>
          </cell>
          <cell r="C50">
            <v>343454.48079486995</v>
          </cell>
          <cell r="D50">
            <v>48189.253263966319</v>
          </cell>
          <cell r="E50">
            <v>295265.22753090365</v>
          </cell>
          <cell r="F50">
            <v>10187749.250647727</v>
          </cell>
        </row>
        <row r="51">
          <cell r="A51">
            <v>38322</v>
          </cell>
          <cell r="B51">
            <v>10187749.250647727</v>
          </cell>
          <cell r="C51">
            <v>343454.48079486995</v>
          </cell>
          <cell r="D51">
            <v>46853.731118673073</v>
          </cell>
          <cell r="E51">
            <v>296600.74967619689</v>
          </cell>
          <cell r="F51">
            <v>9891148.5009715296</v>
          </cell>
        </row>
        <row r="52">
          <cell r="A52">
            <v>38353</v>
          </cell>
          <cell r="B52">
            <v>9891148.5009715296</v>
          </cell>
          <cell r="C52">
            <v>343454.48079486995</v>
          </cell>
          <cell r="D52">
            <v>45512.168237003643</v>
          </cell>
          <cell r="E52">
            <v>297942.31255786633</v>
          </cell>
          <cell r="F52">
            <v>9593206.1884136628</v>
          </cell>
        </row>
        <row r="53">
          <cell r="A53">
            <v>38384</v>
          </cell>
          <cell r="B53">
            <v>9593206.1884136628</v>
          </cell>
          <cell r="C53">
            <v>343454.48079486995</v>
          </cell>
          <cell r="D53">
            <v>44164.537295939757</v>
          </cell>
          <cell r="E53">
            <v>299289.9434989302</v>
          </cell>
          <cell r="F53">
            <v>9293916.2449147329</v>
          </cell>
        </row>
        <row r="54">
          <cell r="A54">
            <v>38412</v>
          </cell>
          <cell r="B54">
            <v>9293916.2449147329</v>
          </cell>
          <cell r="C54">
            <v>343454.48079486995</v>
          </cell>
          <cell r="D54">
            <v>42810.810848877692</v>
          </cell>
          <cell r="E54">
            <v>300643.66994599224</v>
          </cell>
          <cell r="F54">
            <v>8993272.5749687403</v>
          </cell>
        </row>
        <row r="55">
          <cell r="A55">
            <v>38443</v>
          </cell>
          <cell r="B55">
            <v>8993272.5749687403</v>
          </cell>
          <cell r="C55">
            <v>343454.48079486995</v>
          </cell>
          <cell r="D55">
            <v>41450.961325069198</v>
          </cell>
          <cell r="E55">
            <v>302003.51946980075</v>
          </cell>
          <cell r="F55">
            <v>8691269.055498939</v>
          </cell>
        </row>
        <row r="56">
          <cell r="A56">
            <v>38473</v>
          </cell>
          <cell r="B56">
            <v>8691269.055498939</v>
          </cell>
          <cell r="C56">
            <v>343454.48079486995</v>
          </cell>
          <cell r="D56">
            <v>40084.961029060069</v>
          </cell>
          <cell r="E56">
            <v>303369.51976580988</v>
          </cell>
          <cell r="F56">
            <v>8387899.5357331289</v>
          </cell>
        </row>
        <row r="57">
          <cell r="A57">
            <v>38504</v>
          </cell>
          <cell r="B57">
            <v>8387899.5357331289</v>
          </cell>
          <cell r="C57">
            <v>343454.48079486995</v>
          </cell>
          <cell r="D57">
            <v>38712.782140126015</v>
          </cell>
          <cell r="E57">
            <v>304741.69865474396</v>
          </cell>
          <cell r="F57">
            <v>8083157.8370783851</v>
          </cell>
        </row>
        <row r="58">
          <cell r="A58">
            <v>38534</v>
          </cell>
          <cell r="B58">
            <v>8083157.8370783851</v>
          </cell>
          <cell r="C58">
            <v>343454.48079486995</v>
          </cell>
          <cell r="D58">
            <v>37334.396711706097</v>
          </cell>
          <cell r="E58">
            <v>306120.08408316388</v>
          </cell>
          <cell r="F58">
            <v>7777037.7529952209</v>
          </cell>
        </row>
        <row r="59">
          <cell r="A59">
            <v>38565</v>
          </cell>
          <cell r="B59">
            <v>7777037.7529952209</v>
          </cell>
          <cell r="C59">
            <v>343454.48079486995</v>
          </cell>
          <cell r="D59">
            <v>35949.776670833504</v>
          </cell>
          <cell r="E59">
            <v>307504.70412403642</v>
          </cell>
          <cell r="F59">
            <v>7469533.0488711847</v>
          </cell>
        </row>
        <row r="60">
          <cell r="A60">
            <v>38596</v>
          </cell>
          <cell r="B60">
            <v>7469533.0488711847</v>
          </cell>
          <cell r="C60">
            <v>343454.48079486995</v>
          </cell>
          <cell r="D60">
            <v>34558.893817563847</v>
          </cell>
          <cell r="E60">
            <v>308895.58697730611</v>
          </cell>
          <cell r="F60">
            <v>7160637.4618938789</v>
          </cell>
        </row>
        <row r="61">
          <cell r="A61">
            <v>38626</v>
          </cell>
          <cell r="B61">
            <v>7160637.4618938789</v>
          </cell>
          <cell r="C61">
            <v>343454.48079486995</v>
          </cell>
          <cell r="D61">
            <v>33161.71982440081</v>
          </cell>
          <cell r="E61">
            <v>310292.76097046916</v>
          </cell>
          <cell r="F61">
            <v>6850344.7009234093</v>
          </cell>
        </row>
        <row r="62">
          <cell r="A62">
            <v>38657</v>
          </cell>
          <cell r="B62">
            <v>6850344.7009234093</v>
          </cell>
          <cell r="C62">
            <v>343454.48079486995</v>
          </cell>
          <cell r="D62">
            <v>31758.226235719183</v>
          </cell>
          <cell r="E62">
            <v>311696.25455915078</v>
          </cell>
          <cell r="F62">
            <v>6538648.4463642584</v>
          </cell>
        </row>
        <row r="63">
          <cell r="A63">
            <v>38687</v>
          </cell>
          <cell r="B63">
            <v>6538648.4463642584</v>
          </cell>
          <cell r="C63">
            <v>343454.48079486995</v>
          </cell>
          <cell r="D63">
            <v>30348.384467185373</v>
          </cell>
          <cell r="E63">
            <v>313106.09632768459</v>
          </cell>
          <cell r="F63">
            <v>6225542.3500365736</v>
          </cell>
        </row>
        <row r="64">
          <cell r="A64">
            <v>38718</v>
          </cell>
          <cell r="B64">
            <v>6225542.3500365736</v>
          </cell>
          <cell r="C64">
            <v>343454.48079486995</v>
          </cell>
          <cell r="D64">
            <v>28932.165805175217</v>
          </cell>
          <cell r="E64">
            <v>314522.31498969474</v>
          </cell>
          <cell r="F64">
            <v>5911020.0350468792</v>
          </cell>
        </row>
        <row r="65">
          <cell r="A65">
            <v>38749</v>
          </cell>
          <cell r="B65">
            <v>5911020.0350468792</v>
          </cell>
          <cell r="C65">
            <v>343454.48079486995</v>
          </cell>
          <cell r="D65">
            <v>27509.541406189153</v>
          </cell>
          <cell r="E65">
            <v>315944.9393886808</v>
          </cell>
          <cell r="F65">
            <v>5595075.095658198</v>
          </cell>
        </row>
        <row r="66">
          <cell r="A66">
            <v>38777</v>
          </cell>
          <cell r="B66">
            <v>5595075.095658198</v>
          </cell>
          <cell r="C66">
            <v>343454.48079486995</v>
          </cell>
          <cell r="D66">
            <v>26080.48229626484</v>
          </cell>
          <cell r="E66">
            <v>317373.9984986051</v>
          </cell>
          <cell r="F66">
            <v>5277701.0971595924</v>
          </cell>
        </row>
        <row r="67">
          <cell r="A67">
            <v>38808</v>
          </cell>
          <cell r="B67">
            <v>5277701.0971595924</v>
          </cell>
          <cell r="C67">
            <v>343454.48079486995</v>
          </cell>
          <cell r="D67">
            <v>24644.95937038699</v>
          </cell>
          <cell r="E67">
            <v>318809.52142448293</v>
          </cell>
          <cell r="F67">
            <v>4958891.5757351099</v>
          </cell>
        </row>
        <row r="68">
          <cell r="A68">
            <v>38838</v>
          </cell>
          <cell r="B68">
            <v>4958891.5757351099</v>
          </cell>
          <cell r="C68">
            <v>343454.48079486995</v>
          </cell>
          <cell r="D68">
            <v>23202.943391894652</v>
          </cell>
          <cell r="E68">
            <v>320251.53740297531</v>
          </cell>
          <cell r="F68">
            <v>4638640.0383321345</v>
          </cell>
        </row>
        <row r="69">
          <cell r="A69">
            <v>38869</v>
          </cell>
          <cell r="B69">
            <v>4638640.0383321345</v>
          </cell>
          <cell r="C69">
            <v>343454.48079486995</v>
          </cell>
          <cell r="D69">
            <v>21754.404991885753</v>
          </cell>
          <cell r="E69">
            <v>321700.07580298418</v>
          </cell>
          <cell r="F69">
            <v>4316939.9625291508</v>
          </cell>
        </row>
        <row r="70">
          <cell r="A70">
            <v>38899</v>
          </cell>
          <cell r="B70">
            <v>4316939.9625291508</v>
          </cell>
          <cell r="C70">
            <v>343454.48079486995</v>
          </cell>
          <cell r="D70">
            <v>20299.31466861891</v>
          </cell>
          <cell r="E70">
            <v>323155.16612625105</v>
          </cell>
          <cell r="F70">
            <v>3993784.7964028995</v>
          </cell>
        </row>
        <row r="71">
          <cell r="A71">
            <v>38930</v>
          </cell>
          <cell r="B71">
            <v>3993784.7964028995</v>
          </cell>
          <cell r="C71">
            <v>343454.48079486995</v>
          </cell>
          <cell r="D71">
            <v>18837.642786912646</v>
          </cell>
          <cell r="E71">
            <v>324616.83800795733</v>
          </cell>
          <cell r="F71">
            <v>3669167.9583949423</v>
          </cell>
        </row>
        <row r="72">
          <cell r="A72">
            <v>38961</v>
          </cell>
          <cell r="B72">
            <v>3669167.9583949423</v>
          </cell>
          <cell r="C72">
            <v>343454.48079486995</v>
          </cell>
          <cell r="D72">
            <v>17369.359577541774</v>
          </cell>
          <cell r="E72">
            <v>326085.12121732818</v>
          </cell>
          <cell r="F72">
            <v>3343082.8371776142</v>
          </cell>
        </row>
        <row r="73">
          <cell r="A73">
            <v>38991</v>
          </cell>
          <cell r="B73">
            <v>3343082.8371776142</v>
          </cell>
          <cell r="C73">
            <v>343454.48079486995</v>
          </cell>
          <cell r="D73">
            <v>15894.435136631126</v>
          </cell>
          <cell r="E73">
            <v>327560.04565823881</v>
          </cell>
          <cell r="F73">
            <v>3015522.7915193755</v>
          </cell>
        </row>
        <row r="74">
          <cell r="A74">
            <v>39022</v>
          </cell>
          <cell r="B74">
            <v>3015522.7915193755</v>
          </cell>
          <cell r="C74">
            <v>343454.48079486995</v>
          </cell>
          <cell r="D74">
            <v>14412.839425046508</v>
          </cell>
          <cell r="E74">
            <v>329041.64136982342</v>
          </cell>
          <cell r="F74">
            <v>2686481.1501495522</v>
          </cell>
        </row>
        <row r="75">
          <cell r="A75">
            <v>39052</v>
          </cell>
          <cell r="B75">
            <v>2686481.1501495522</v>
          </cell>
          <cell r="C75">
            <v>343454.48079486995</v>
          </cell>
          <cell r="D75">
            <v>12924.542267782901</v>
          </cell>
          <cell r="E75">
            <v>330529.93852708704</v>
          </cell>
          <cell r="F75">
            <v>2355951.2116224649</v>
          </cell>
        </row>
        <row r="76">
          <cell r="A76">
            <v>39083</v>
          </cell>
          <cell r="B76">
            <v>2355951.2116224649</v>
          </cell>
          <cell r="C76">
            <v>343454.48079486995</v>
          </cell>
          <cell r="D76">
            <v>11429.513353349905</v>
          </cell>
          <cell r="E76">
            <v>332024.96744152001</v>
          </cell>
          <cell r="F76">
            <v>2023926.244180945</v>
          </cell>
        </row>
        <row r="77">
          <cell r="A77">
            <v>39114</v>
          </cell>
          <cell r="B77">
            <v>2023926.244180945</v>
          </cell>
          <cell r="C77">
            <v>343454.48079486995</v>
          </cell>
          <cell r="D77">
            <v>9927.7222331543944</v>
          </cell>
          <cell r="E77">
            <v>333526.75856171554</v>
          </cell>
          <cell r="F77">
            <v>1690399.4856192295</v>
          </cell>
        </row>
        <row r="78">
          <cell r="A78">
            <v>39142</v>
          </cell>
          <cell r="B78">
            <v>1690399.4856192295</v>
          </cell>
          <cell r="C78">
            <v>343454.48079486995</v>
          </cell>
          <cell r="D78">
            <v>8419.1383208803945</v>
          </cell>
          <cell r="E78">
            <v>335035.34247398953</v>
          </cell>
          <cell r="F78">
            <v>1355364.1431452399</v>
          </cell>
        </row>
        <row r="79">
          <cell r="A79">
            <v>39173</v>
          </cell>
          <cell r="B79">
            <v>1355364.1431452399</v>
          </cell>
          <cell r="C79">
            <v>343454.48079486995</v>
          </cell>
          <cell r="D79">
            <v>6903.7308918661292</v>
          </cell>
          <cell r="E79">
            <v>336550.7499030038</v>
          </cell>
          <cell r="F79">
            <v>1018813.3932422361</v>
          </cell>
        </row>
        <row r="80">
          <cell r="A80">
            <v>39203</v>
          </cell>
          <cell r="B80">
            <v>1018813.3932422361</v>
          </cell>
          <cell r="C80">
            <v>343454.48079486995</v>
          </cell>
          <cell r="D80">
            <v>5381.4690824782783</v>
          </cell>
          <cell r="E80">
            <v>338073.01171239169</v>
          </cell>
          <cell r="F80">
            <v>680740.38152984437</v>
          </cell>
        </row>
        <row r="81">
          <cell r="A81">
            <v>39234</v>
          </cell>
          <cell r="B81">
            <v>680740.38152984437</v>
          </cell>
          <cell r="C81">
            <v>343454.48079486995</v>
          </cell>
          <cell r="D81">
            <v>3852.3218894833822</v>
          </cell>
          <cell r="E81">
            <v>339602.15890538658</v>
          </cell>
          <cell r="F81">
            <v>341138.22262445779</v>
          </cell>
        </row>
        <row r="82">
          <cell r="A82">
            <v>39264</v>
          </cell>
          <cell r="B82">
            <v>341138.22262445779</v>
          </cell>
          <cell r="C82">
            <v>343454.48079486995</v>
          </cell>
          <cell r="D82">
            <v>2316.2581694164178</v>
          </cell>
          <cell r="E82">
            <v>341138.22262545355</v>
          </cell>
          <cell r="F82">
            <v>-9.9575845524668694E-7</v>
          </cell>
        </row>
      </sheetData>
      <sheetData sheetId="3">
        <row r="28">
          <cell r="B28" t="str">
            <v>STARTING</v>
          </cell>
        </row>
      </sheetData>
      <sheetData sheetId="4" refreshError="1">
        <row r="1">
          <cell r="A1" t="str">
            <v>Period</v>
          </cell>
        </row>
        <row r="28">
          <cell r="A28">
            <v>35278</v>
          </cell>
          <cell r="B28" t="str">
            <v>STARTING</v>
          </cell>
          <cell r="C28">
            <v>166462.75</v>
          </cell>
          <cell r="D28">
            <v>40158.707331162863</v>
          </cell>
          <cell r="E28" t="str">
            <v>PRINCIPAL</v>
          </cell>
          <cell r="F28" t="str">
            <v>ENDING</v>
          </cell>
        </row>
        <row r="29">
          <cell r="A29" t="str">
            <v>PERIOD</v>
          </cell>
          <cell r="B29" t="str">
            <v>BALANCE</v>
          </cell>
          <cell r="C29" t="str">
            <v>TOTAL</v>
          </cell>
          <cell r="D29" t="str">
            <v>RETURN</v>
          </cell>
          <cell r="E29" t="str">
            <v>AMORTIZATION</v>
          </cell>
          <cell r="F29" t="str">
            <v>BALANCE</v>
          </cell>
        </row>
        <row r="30">
          <cell r="A30">
            <v>37803</v>
          </cell>
          <cell r="B30">
            <v>3914516.197952</v>
          </cell>
          <cell r="C30">
            <v>166462.75</v>
          </cell>
          <cell r="D30">
            <v>40695.941593681957</v>
          </cell>
          <cell r="E30">
            <v>125766.80840631804</v>
          </cell>
          <cell r="F30">
            <v>3914516.197952</v>
          </cell>
        </row>
        <row r="31">
          <cell r="A31">
            <v>37834</v>
          </cell>
          <cell r="B31">
            <v>3914516.197952</v>
          </cell>
          <cell r="C31">
            <v>91110.330436693403</v>
          </cell>
          <cell r="D31">
            <v>17745.806764049063</v>
          </cell>
          <cell r="E31">
            <v>73364.52367264434</v>
          </cell>
          <cell r="F31">
            <v>3841151.6742793554</v>
          </cell>
        </row>
        <row r="32">
          <cell r="A32">
            <v>37865</v>
          </cell>
          <cell r="B32">
            <v>3841151.6742793554</v>
          </cell>
          <cell r="C32">
            <v>91110.330436693403</v>
          </cell>
          <cell r="D32">
            <v>17579.513843724402</v>
          </cell>
          <cell r="E32">
            <v>73530.816592969</v>
          </cell>
          <cell r="F32">
            <v>3767620.8576863864</v>
          </cell>
        </row>
        <row r="33">
          <cell r="A33">
            <v>37895</v>
          </cell>
          <cell r="B33">
            <v>3767620.8576863864</v>
          </cell>
          <cell r="C33">
            <v>91110.330436693403</v>
          </cell>
          <cell r="D33">
            <v>17246.551072455681</v>
          </cell>
          <cell r="E33">
            <v>73863.779364237722</v>
          </cell>
          <cell r="F33">
            <v>3693757.0783221489</v>
          </cell>
        </row>
        <row r="34">
          <cell r="A34">
            <v>37926</v>
          </cell>
          <cell r="B34">
            <v>3693757.0783221489</v>
          </cell>
          <cell r="C34">
            <v>91110.330436693403</v>
          </cell>
          <cell r="D34">
            <v>16912.456654952679</v>
          </cell>
          <cell r="E34">
            <v>74197.873781740724</v>
          </cell>
          <cell r="F34">
            <v>3619559.2045404082</v>
          </cell>
        </row>
        <row r="35">
          <cell r="A35">
            <v>37956</v>
          </cell>
          <cell r="B35">
            <v>3619559.2045404082</v>
          </cell>
          <cell r="C35">
            <v>91110.330436693403</v>
          </cell>
          <cell r="D35">
            <v>16576.850241155127</v>
          </cell>
          <cell r="E35">
            <v>74533.480195538272</v>
          </cell>
          <cell r="F35">
            <v>3545025.7243448701</v>
          </cell>
        </row>
        <row r="36">
          <cell r="A36">
            <v>37987</v>
          </cell>
          <cell r="B36">
            <v>3545025.7243448701</v>
          </cell>
          <cell r="C36">
            <v>91110.330436693403</v>
          </cell>
          <cell r="D36">
            <v>16239.725838806629</v>
          </cell>
          <cell r="E36">
            <v>74870.604597886777</v>
          </cell>
          <cell r="F36">
            <v>3470155.1197469835</v>
          </cell>
        </row>
        <row r="37">
          <cell r="A37">
            <v>38018</v>
          </cell>
          <cell r="B37">
            <v>3470155.1197469835</v>
          </cell>
          <cell r="C37">
            <v>91110.330436693403</v>
          </cell>
          <cell r="D37">
            <v>15901.076579941531</v>
          </cell>
          <cell r="E37">
            <v>75209.253856751864</v>
          </cell>
          <cell r="F37">
            <v>3394945.8658902314</v>
          </cell>
        </row>
        <row r="38">
          <cell r="A38">
            <v>38047</v>
          </cell>
          <cell r="B38">
            <v>3394945.8658902314</v>
          </cell>
          <cell r="C38">
            <v>91110.330436693403</v>
          </cell>
          <cell r="D38">
            <v>15560.895567444351</v>
          </cell>
          <cell r="E38">
            <v>75549.434869249046</v>
          </cell>
          <cell r="F38">
            <v>3319396.4310209826</v>
          </cell>
        </row>
        <row r="39">
          <cell r="A39">
            <v>38078</v>
          </cell>
          <cell r="B39">
            <v>3319396.4310209826</v>
          </cell>
          <cell r="C39">
            <v>91110.330436693403</v>
          </cell>
          <cell r="D39">
            <v>15219.175872998749</v>
          </cell>
          <cell r="E39">
            <v>75891.154563694654</v>
          </cell>
          <cell r="F39">
            <v>3243505.2764572878</v>
          </cell>
        </row>
        <row r="40">
          <cell r="A40">
            <v>38108</v>
          </cell>
          <cell r="B40">
            <v>3243505.2764572878</v>
          </cell>
          <cell r="C40">
            <v>91110.330436693403</v>
          </cell>
          <cell r="D40">
            <v>14875.910536950743</v>
          </cell>
          <cell r="E40">
            <v>76234.419899742657</v>
          </cell>
          <cell r="F40">
            <v>3167270.8565575453</v>
          </cell>
        </row>
        <row r="41">
          <cell r="A41">
            <v>38139</v>
          </cell>
          <cell r="B41">
            <v>3167270.8565575453</v>
          </cell>
          <cell r="C41">
            <v>91110.330436693403</v>
          </cell>
          <cell r="D41">
            <v>14531.092568166954</v>
          </cell>
          <cell r="E41">
            <v>76579.237868526456</v>
          </cell>
          <cell r="F41">
            <v>3090691.6186890188</v>
          </cell>
        </row>
        <row r="42">
          <cell r="A42">
            <v>38169</v>
          </cell>
          <cell r="B42">
            <v>3090691.6186890188</v>
          </cell>
          <cell r="C42">
            <v>91110.330436693403</v>
          </cell>
          <cell r="D42">
            <v>14184.71494389221</v>
          </cell>
          <cell r="E42">
            <v>76925.615492801197</v>
          </cell>
          <cell r="F42">
            <v>3013766.0031962176</v>
          </cell>
        </row>
        <row r="43">
          <cell r="A43">
            <v>38200</v>
          </cell>
          <cell r="B43">
            <v>3013766.0031962176</v>
          </cell>
          <cell r="C43">
            <v>91110.330436693403</v>
          </cell>
          <cell r="D43">
            <v>13836.770609606534</v>
          </cell>
          <cell r="E43">
            <v>77273.559827086865</v>
          </cell>
          <cell r="F43">
            <v>2936492.4433691306</v>
          </cell>
        </row>
        <row r="44">
          <cell r="A44">
            <v>38231</v>
          </cell>
          <cell r="B44">
            <v>2936492.4433691306</v>
          </cell>
          <cell r="C44">
            <v>91110.330436693403</v>
          </cell>
          <cell r="D44">
            <v>13487.252478881455</v>
          </cell>
          <cell r="E44">
            <v>77623.07795781194</v>
          </cell>
          <cell r="F44">
            <v>2858869.3654113188</v>
          </cell>
        </row>
        <row r="45">
          <cell r="A45">
            <v>38261</v>
          </cell>
          <cell r="B45">
            <v>2858869.3654113188</v>
          </cell>
          <cell r="C45">
            <v>91110.330436693403</v>
          </cell>
          <cell r="D45">
            <v>13136.153433235684</v>
          </cell>
          <cell r="E45">
            <v>77974.17700345772</v>
          </cell>
          <cell r="F45">
            <v>2780895.1884078612</v>
          </cell>
        </row>
        <row r="46">
          <cell r="A46">
            <v>38292</v>
          </cell>
          <cell r="B46">
            <v>2780895.1884078612</v>
          </cell>
          <cell r="C46">
            <v>91110.330436693403</v>
          </cell>
          <cell r="D46">
            <v>12783.466321990139</v>
          </cell>
          <cell r="E46">
            <v>78326.864114703261</v>
          </cell>
          <cell r="F46">
            <v>2702568.324293158</v>
          </cell>
        </row>
        <row r="47">
          <cell r="A47">
            <v>38322</v>
          </cell>
          <cell r="B47">
            <v>2702568.324293158</v>
          </cell>
          <cell r="C47">
            <v>91110.330436693403</v>
          </cell>
          <cell r="D47">
            <v>12429.18396212231</v>
          </cell>
          <cell r="E47">
            <v>78681.146474571098</v>
          </cell>
          <cell r="F47">
            <v>2623887.177818587</v>
          </cell>
        </row>
        <row r="48">
          <cell r="A48">
            <v>38353</v>
          </cell>
          <cell r="B48">
            <v>2623887.177818587</v>
          </cell>
          <cell r="C48">
            <v>91110.330436693403</v>
          </cell>
          <cell r="D48">
            <v>12073.299138119954</v>
          </cell>
          <cell r="E48">
            <v>79037.031298573449</v>
          </cell>
          <cell r="F48">
            <v>2544850.1465200135</v>
          </cell>
        </row>
        <row r="49">
          <cell r="A49">
            <v>38384</v>
          </cell>
          <cell r="B49">
            <v>2544850.1465200135</v>
          </cell>
          <cell r="C49">
            <v>91110.330436693403</v>
          </cell>
          <cell r="D49">
            <v>11715.804601834159</v>
          </cell>
          <cell r="E49">
            <v>79394.525834859247</v>
          </cell>
          <cell r="F49">
            <v>2465455.6206851541</v>
          </cell>
        </row>
        <row r="50">
          <cell r="A50">
            <v>38412</v>
          </cell>
          <cell r="B50">
            <v>2465455.6206851541</v>
          </cell>
          <cell r="C50">
            <v>91110.330436693403</v>
          </cell>
          <cell r="D50">
            <v>11356.693072331711</v>
          </cell>
          <cell r="E50">
            <v>79753.637364361697</v>
          </cell>
          <cell r="F50">
            <v>2385701.9833207922</v>
          </cell>
        </row>
        <row r="51">
          <cell r="A51">
            <v>38443</v>
          </cell>
          <cell r="B51">
            <v>2385701.9833207922</v>
          </cell>
          <cell r="C51">
            <v>91110.330436693403</v>
          </cell>
          <cell r="D51">
            <v>10995.95723574681</v>
          </cell>
          <cell r="E51">
            <v>80114.373200946589</v>
          </cell>
          <cell r="F51">
            <v>2305587.6101198457</v>
          </cell>
        </row>
        <row r="52">
          <cell r="A52">
            <v>38473</v>
          </cell>
          <cell r="B52">
            <v>2305587.6101198457</v>
          </cell>
          <cell r="C52">
            <v>91110.330436693403</v>
          </cell>
          <cell r="D52">
            <v>10633.589745132111</v>
          </cell>
          <cell r="E52">
            <v>80476.740691561296</v>
          </cell>
          <cell r="F52">
            <v>2225110.8694282845</v>
          </cell>
        </row>
        <row r="53">
          <cell r="A53">
            <v>38504</v>
          </cell>
          <cell r="B53">
            <v>2225110.8694282845</v>
          </cell>
          <cell r="C53">
            <v>91110.330436693403</v>
          </cell>
          <cell r="D53">
            <v>10269.583220309094</v>
          </cell>
          <cell r="E53">
            <v>80840.747216384305</v>
          </cell>
          <cell r="F53">
            <v>2144270.1222119001</v>
          </cell>
        </row>
        <row r="54">
          <cell r="A54">
            <v>38534</v>
          </cell>
          <cell r="B54">
            <v>2144270.1222119001</v>
          </cell>
          <cell r="C54">
            <v>91110.330436693403</v>
          </cell>
          <cell r="D54">
            <v>9903.9302477177498</v>
          </cell>
          <cell r="E54">
            <v>81206.400188975647</v>
          </cell>
          <cell r="F54">
            <v>2063063.7220229243</v>
          </cell>
        </row>
        <row r="55">
          <cell r="A55">
            <v>38565</v>
          </cell>
          <cell r="B55">
            <v>2063063.7220229243</v>
          </cell>
          <cell r="C55">
            <v>91110.330436693403</v>
          </cell>
          <cell r="D55">
            <v>9536.6233802656006</v>
          </cell>
          <cell r="E55">
            <v>81573.707056427796</v>
          </cell>
          <cell r="F55">
            <v>1981490.0149664965</v>
          </cell>
        </row>
        <row r="56">
          <cell r="A56">
            <v>38596</v>
          </cell>
          <cell r="B56">
            <v>1981490.0149664965</v>
          </cell>
          <cell r="C56">
            <v>91110.330436693403</v>
          </cell>
          <cell r="D56">
            <v>9167.6551371760197</v>
          </cell>
          <cell r="E56">
            <v>81942.675299517388</v>
          </cell>
          <cell r="F56">
            <v>1899547.3396669792</v>
          </cell>
        </row>
        <row r="57">
          <cell r="A57">
            <v>38626</v>
          </cell>
          <cell r="B57">
            <v>1899547.3396669792</v>
          </cell>
          <cell r="C57">
            <v>91110.330436693403</v>
          </cell>
          <cell r="D57">
            <v>8797.0180038358776</v>
          </cell>
          <cell r="E57">
            <v>82313.312432857521</v>
          </cell>
          <cell r="F57">
            <v>1817234.0272341217</v>
          </cell>
        </row>
        <row r="58">
          <cell r="A58">
            <v>38657</v>
          </cell>
          <cell r="B58">
            <v>1817234.0272341217</v>
          </cell>
          <cell r="C58">
            <v>91110.330436693403</v>
          </cell>
          <cell r="D58">
            <v>8424.7044316424945</v>
          </cell>
          <cell r="E58">
            <v>82685.626005050901</v>
          </cell>
          <cell r="F58">
            <v>1734548.4012290707</v>
          </cell>
        </row>
        <row r="59">
          <cell r="A59">
            <v>38687</v>
          </cell>
          <cell r="B59">
            <v>1734548.4012290707</v>
          </cell>
          <cell r="C59">
            <v>91110.330436693403</v>
          </cell>
          <cell r="D59">
            <v>8050.7068378499025</v>
          </cell>
          <cell r="E59">
            <v>83059.623598843493</v>
          </cell>
          <cell r="F59">
            <v>1651488.7776302272</v>
          </cell>
        </row>
        <row r="60">
          <cell r="A60">
            <v>38718</v>
          </cell>
          <cell r="B60">
            <v>1651488.7776302272</v>
          </cell>
          <cell r="C60">
            <v>91110.330436693403</v>
          </cell>
          <cell r="D60">
            <v>7675.0176054144085</v>
          </cell>
          <cell r="E60">
            <v>83435.312831278992</v>
          </cell>
          <cell r="F60">
            <v>1568053.4647989483</v>
          </cell>
        </row>
        <row r="61">
          <cell r="A61">
            <v>38749</v>
          </cell>
          <cell r="B61">
            <v>1568053.4647989483</v>
          </cell>
          <cell r="C61">
            <v>91110.330436693403</v>
          </cell>
          <cell r="D61">
            <v>7297.6290828394631</v>
          </cell>
          <cell r="E61">
            <v>83812.701353853947</v>
          </cell>
          <cell r="F61">
            <v>1484240.7634450942</v>
          </cell>
        </row>
        <row r="62">
          <cell r="A62">
            <v>38777</v>
          </cell>
          <cell r="B62">
            <v>1484240.7634450942</v>
          </cell>
          <cell r="C62">
            <v>91110.330436693403</v>
          </cell>
          <cell r="D62">
            <v>6918.5335840198286</v>
          </cell>
          <cell r="E62">
            <v>84191.796852673579</v>
          </cell>
          <cell r="F62">
            <v>1400048.9665924206</v>
          </cell>
        </row>
        <row r="63">
          <cell r="A63">
            <v>38808</v>
          </cell>
          <cell r="B63">
            <v>1400048.9665924206</v>
          </cell>
          <cell r="C63">
            <v>91110.330436693403</v>
          </cell>
          <cell r="D63">
            <v>6537.7233880850335</v>
          </cell>
          <cell r="E63">
            <v>84572.607048608363</v>
          </cell>
          <cell r="F63">
            <v>1315476.3595438122</v>
          </cell>
        </row>
        <row r="64">
          <cell r="A64">
            <v>38838</v>
          </cell>
          <cell r="B64">
            <v>1315476.3595438122</v>
          </cell>
          <cell r="C64">
            <v>91110.330436693403</v>
          </cell>
          <cell r="D64">
            <v>6155.1907392421272</v>
          </cell>
          <cell r="E64">
            <v>84955.139697451275</v>
          </cell>
          <cell r="F64">
            <v>1230521.2198463609</v>
          </cell>
        </row>
        <row r="65">
          <cell r="A65">
            <v>38869</v>
          </cell>
          <cell r="B65">
            <v>1230521.2198463609</v>
          </cell>
          <cell r="C65">
            <v>91110.330436693403</v>
          </cell>
          <cell r="D65">
            <v>5770.9278466177248</v>
          </cell>
          <cell r="E65">
            <v>85339.402590075682</v>
          </cell>
          <cell r="F65">
            <v>1145181.8172562851</v>
          </cell>
        </row>
        <row r="66">
          <cell r="A66">
            <v>38899</v>
          </cell>
          <cell r="B66">
            <v>1145181.8172562851</v>
          </cell>
          <cell r="C66">
            <v>91110.330436693403</v>
          </cell>
          <cell r="D66">
            <v>5384.9268840993309</v>
          </cell>
          <cell r="E66">
            <v>85725.403552594071</v>
          </cell>
          <cell r="F66">
            <v>1059456.413703691</v>
          </cell>
        </row>
        <row r="67">
          <cell r="A67">
            <v>38930</v>
          </cell>
          <cell r="B67">
            <v>1059456.413703691</v>
          </cell>
          <cell r="C67">
            <v>91110.330436693403</v>
          </cell>
          <cell r="D67">
            <v>4997.179990175945</v>
          </cell>
          <cell r="E67">
            <v>86113.150446517451</v>
          </cell>
          <cell r="F67">
            <v>973343.26325717359</v>
          </cell>
        </row>
        <row r="68">
          <cell r="A68">
            <v>38961</v>
          </cell>
          <cell r="B68">
            <v>973343.26325717359</v>
          </cell>
          <cell r="C68">
            <v>91110.330436693403</v>
          </cell>
          <cell r="D68">
            <v>4607.6792677779595</v>
          </cell>
          <cell r="E68">
            <v>86502.651168915443</v>
          </cell>
          <cell r="F68">
            <v>886840.61208825815</v>
          </cell>
        </row>
        <row r="69">
          <cell r="A69">
            <v>38991</v>
          </cell>
          <cell r="B69">
            <v>886840.61208825815</v>
          </cell>
          <cell r="C69">
            <v>91110.330436693403</v>
          </cell>
          <cell r="D69">
            <v>4216.4167841163116</v>
          </cell>
          <cell r="E69">
            <v>86893.913652577088</v>
          </cell>
          <cell r="F69">
            <v>799946.69843568106</v>
          </cell>
        </row>
        <row r="70">
          <cell r="A70">
            <v>39022</v>
          </cell>
          <cell r="B70">
            <v>799946.69843568106</v>
          </cell>
          <cell r="C70">
            <v>91110.330436693403</v>
          </cell>
          <cell r="D70">
            <v>3823.3845705209287</v>
          </cell>
          <cell r="E70">
            <v>87286.945866172478</v>
          </cell>
          <cell r="F70">
            <v>712659.75256950862</v>
          </cell>
        </row>
        <row r="71">
          <cell r="A71">
            <v>39052</v>
          </cell>
          <cell r="B71">
            <v>712659.75256950862</v>
          </cell>
          <cell r="C71">
            <v>91110.330436693403</v>
          </cell>
          <cell r="D71">
            <v>3428.5746222784296</v>
          </cell>
          <cell r="E71">
            <v>87681.755814414966</v>
          </cell>
          <cell r="F71">
            <v>624977.99675509369</v>
          </cell>
        </row>
        <row r="72">
          <cell r="A72">
            <v>39083</v>
          </cell>
          <cell r="B72">
            <v>624977.99675509369</v>
          </cell>
          <cell r="C72">
            <v>91110.330436693403</v>
          </cell>
          <cell r="D72">
            <v>3031.9788984690981</v>
          </cell>
          <cell r="E72">
            <v>88078.351538224306</v>
          </cell>
          <cell r="F72">
            <v>536899.64521686942</v>
          </cell>
        </row>
        <row r="73">
          <cell r="A73">
            <v>39114</v>
          </cell>
          <cell r="B73">
            <v>536899.64521686942</v>
          </cell>
          <cell r="C73">
            <v>91110.330436693403</v>
          </cell>
          <cell r="D73">
            <v>2633.5893218031156</v>
          </cell>
          <cell r="E73">
            <v>88476.74111489029</v>
          </cell>
          <cell r="F73">
            <v>448422.9041019791</v>
          </cell>
        </row>
        <row r="74">
          <cell r="A74">
            <v>39142</v>
          </cell>
          <cell r="B74">
            <v>448422.9041019791</v>
          </cell>
          <cell r="C74">
            <v>91110.330436693403</v>
          </cell>
          <cell r="D74">
            <v>2233.3977784560566</v>
          </cell>
          <cell r="E74">
            <v>88876.932658237347</v>
          </cell>
          <cell r="F74">
            <v>359545.97144374176</v>
          </cell>
        </row>
        <row r="75">
          <cell r="A75">
            <v>39173</v>
          </cell>
          <cell r="B75">
            <v>359545.97144374176</v>
          </cell>
          <cell r="C75">
            <v>91110.330436693403</v>
          </cell>
          <cell r="D75">
            <v>1831.3961179036337</v>
          </cell>
          <cell r="E75">
            <v>89278.934318789776</v>
          </cell>
          <cell r="F75">
            <v>270267.03712495195</v>
          </cell>
        </row>
        <row r="76">
          <cell r="A76">
            <v>39203</v>
          </cell>
          <cell r="B76">
            <v>270267.03712495195</v>
          </cell>
          <cell r="C76">
            <v>91110.330436693403</v>
          </cell>
          <cell r="D76">
            <v>1427.5761527557054</v>
          </cell>
          <cell r="E76">
            <v>89682.754283937698</v>
          </cell>
          <cell r="F76">
            <v>180584.28284101427</v>
          </cell>
        </row>
        <row r="77">
          <cell r="A77">
            <v>39234</v>
          </cell>
          <cell r="B77">
            <v>180584.28284101427</v>
          </cell>
          <cell r="C77">
            <v>91110.330436693403</v>
          </cell>
          <cell r="D77">
            <v>1021.9296585895233</v>
          </cell>
          <cell r="E77">
            <v>90088.400778103882</v>
          </cell>
          <cell r="F77">
            <v>90495.882062910387</v>
          </cell>
        </row>
        <row r="78">
          <cell r="A78">
            <v>39264</v>
          </cell>
          <cell r="B78">
            <v>90495.882062910387</v>
          </cell>
          <cell r="C78">
            <v>91110.330436693403</v>
          </cell>
          <cell r="D78">
            <v>614.44837378222917</v>
          </cell>
          <cell r="E78">
            <v>90495.882062911172</v>
          </cell>
          <cell r="F78">
            <v>-7.8580342233181E-10</v>
          </cell>
        </row>
      </sheetData>
      <sheetData sheetId="5">
        <row r="18">
          <cell r="F18">
            <v>3.2199999999999999E-2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row r="1">
          <cell r="A1" t="str">
            <v>Period</v>
          </cell>
          <cell r="B1" t="str">
            <v>Beginning Balance</v>
          </cell>
          <cell r="C1" t="str">
            <v>Levelized Payment</v>
          </cell>
          <cell r="D1" t="str">
            <v>Amortization</v>
          </cell>
          <cell r="E1" t="str">
            <v>Interest</v>
          </cell>
          <cell r="F1" t="str">
            <v>Ending Balance</v>
          </cell>
        </row>
        <row r="2">
          <cell r="A2">
            <v>34486</v>
          </cell>
          <cell r="B2">
            <v>20000000</v>
          </cell>
          <cell r="C2">
            <v>0</v>
          </cell>
          <cell r="D2">
            <v>0</v>
          </cell>
          <cell r="E2">
            <v>0</v>
          </cell>
          <cell r="F2">
            <v>20000000</v>
          </cell>
        </row>
        <row r="3">
          <cell r="A3">
            <v>34516</v>
          </cell>
          <cell r="B3">
            <v>20000000</v>
          </cell>
          <cell r="C3">
            <v>166462.75</v>
          </cell>
          <cell r="D3">
            <v>166462.75</v>
          </cell>
          <cell r="E3">
            <v>0</v>
          </cell>
          <cell r="F3">
            <v>19833537.25</v>
          </cell>
        </row>
        <row r="4">
          <cell r="A4">
            <v>34547</v>
          </cell>
          <cell r="B4">
            <v>19833537.25</v>
          </cell>
          <cell r="C4">
            <v>166462.75</v>
          </cell>
          <cell r="D4">
            <v>34239.168333333335</v>
          </cell>
          <cell r="E4">
            <v>132223.58166666667</v>
          </cell>
          <cell r="F4">
            <v>19799298.081666667</v>
          </cell>
        </row>
        <row r="5">
          <cell r="A5">
            <v>34578</v>
          </cell>
          <cell r="B5">
            <v>19799298.081666667</v>
          </cell>
          <cell r="C5">
            <v>166462.75</v>
          </cell>
          <cell r="D5">
            <v>34467.429455555539</v>
          </cell>
          <cell r="E5">
            <v>131995.32054444446</v>
          </cell>
          <cell r="F5">
            <v>19764830.652211111</v>
          </cell>
        </row>
        <row r="6">
          <cell r="A6">
            <v>34608</v>
          </cell>
          <cell r="B6">
            <v>19764830.652211111</v>
          </cell>
          <cell r="C6">
            <v>166462.75</v>
          </cell>
          <cell r="D6">
            <v>34697.212318592588</v>
          </cell>
          <cell r="E6">
            <v>131765.53768140741</v>
          </cell>
          <cell r="F6">
            <v>19730133.439892519</v>
          </cell>
        </row>
        <row r="7">
          <cell r="A7">
            <v>34639</v>
          </cell>
          <cell r="B7">
            <v>19730133.439892519</v>
          </cell>
          <cell r="C7">
            <v>166462.75</v>
          </cell>
          <cell r="D7">
            <v>34928.527067383198</v>
          </cell>
          <cell r="E7">
            <v>131534.2229326168</v>
          </cell>
          <cell r="F7">
            <v>19695204.912825137</v>
          </cell>
        </row>
        <row r="8">
          <cell r="A8">
            <v>34669</v>
          </cell>
          <cell r="B8">
            <v>19695204.912825137</v>
          </cell>
          <cell r="C8">
            <v>166462.75</v>
          </cell>
          <cell r="D8">
            <v>35161.383914499078</v>
          </cell>
          <cell r="E8">
            <v>131301.36608550092</v>
          </cell>
          <cell r="F8">
            <v>19660043.528910637</v>
          </cell>
        </row>
        <row r="9">
          <cell r="A9">
            <v>34700</v>
          </cell>
          <cell r="B9">
            <v>19660043.528910637</v>
          </cell>
          <cell r="C9">
            <v>166462.75</v>
          </cell>
          <cell r="D9">
            <v>35395.79314059575</v>
          </cell>
          <cell r="E9">
            <v>131066.95685940425</v>
          </cell>
          <cell r="F9">
            <v>19624647.735770043</v>
          </cell>
        </row>
        <row r="10">
          <cell r="A10">
            <v>34731</v>
          </cell>
          <cell r="B10">
            <v>19624647.735770043</v>
          </cell>
          <cell r="C10">
            <v>166462.75</v>
          </cell>
          <cell r="D10">
            <v>35631.765094866365</v>
          </cell>
          <cell r="E10">
            <v>130830.98490513364</v>
          </cell>
          <cell r="F10">
            <v>19589015.970675178</v>
          </cell>
        </row>
        <row r="11">
          <cell r="A11">
            <v>34759</v>
          </cell>
          <cell r="B11">
            <v>19589015.970675178</v>
          </cell>
          <cell r="C11">
            <v>166462.75</v>
          </cell>
          <cell r="D11">
            <v>35869.310195498809</v>
          </cell>
          <cell r="E11">
            <v>130593.43980450119</v>
          </cell>
          <cell r="F11">
            <v>19553146.66047968</v>
          </cell>
        </row>
        <row r="12">
          <cell r="A12">
            <v>34790</v>
          </cell>
          <cell r="B12">
            <v>19553146.66047968</v>
          </cell>
          <cell r="C12">
            <v>166462.75</v>
          </cell>
          <cell r="D12">
            <v>36108.438930135453</v>
          </cell>
          <cell r="E12">
            <v>130354.31106986455</v>
          </cell>
          <cell r="F12">
            <v>19517038.221549544</v>
          </cell>
        </row>
        <row r="13">
          <cell r="A13">
            <v>34820</v>
          </cell>
          <cell r="B13">
            <v>19517038.221549544</v>
          </cell>
          <cell r="C13">
            <v>166462.75</v>
          </cell>
          <cell r="D13">
            <v>36349.161856336359</v>
          </cell>
          <cell r="E13">
            <v>130113.58814366364</v>
          </cell>
          <cell r="F13">
            <v>19480689.05969321</v>
          </cell>
        </row>
        <row r="14">
          <cell r="A14">
            <v>34851</v>
          </cell>
          <cell r="B14">
            <v>19480689.05969321</v>
          </cell>
          <cell r="C14">
            <v>166462.75</v>
          </cell>
          <cell r="D14">
            <v>36591.489602045258</v>
          </cell>
          <cell r="E14">
            <v>129871.26039795474</v>
          </cell>
          <cell r="F14">
            <v>19444097.570091166</v>
          </cell>
        </row>
        <row r="15">
          <cell r="A15">
            <v>34881</v>
          </cell>
          <cell r="B15">
            <v>19444097.570091166</v>
          </cell>
          <cell r="C15">
            <v>166462.75</v>
          </cell>
          <cell r="D15">
            <v>36835.432866058894</v>
          </cell>
          <cell r="E15">
            <v>129627.31713394111</v>
          </cell>
          <cell r="F15">
            <v>19407262.137225106</v>
          </cell>
        </row>
        <row r="16">
          <cell r="A16">
            <v>34912</v>
          </cell>
          <cell r="B16">
            <v>19407262.137225106</v>
          </cell>
          <cell r="C16">
            <v>166462.75</v>
          </cell>
          <cell r="D16">
            <v>37081.00241849928</v>
          </cell>
          <cell r="E16">
            <v>129381.74758150072</v>
          </cell>
          <cell r="F16">
            <v>19370181.134806607</v>
          </cell>
        </row>
        <row r="17">
          <cell r="A17">
            <v>34943</v>
          </cell>
          <cell r="B17">
            <v>19370181.134806607</v>
          </cell>
          <cell r="C17">
            <v>166462.75</v>
          </cell>
          <cell r="D17">
            <v>37328.209101289278</v>
          </cell>
          <cell r="E17">
            <v>129134.54089871072</v>
          </cell>
          <cell r="F17">
            <v>19332852.925705317</v>
          </cell>
        </row>
        <row r="18">
          <cell r="A18">
            <v>34973</v>
          </cell>
          <cell r="B18">
            <v>19332852.925705317</v>
          </cell>
          <cell r="C18">
            <v>166462.75</v>
          </cell>
          <cell r="D18">
            <v>37577.063828631202</v>
          </cell>
          <cell r="E18">
            <v>128885.6861713688</v>
          </cell>
          <cell r="F18">
            <v>19295275.861876685</v>
          </cell>
        </row>
        <row r="19">
          <cell r="A19">
            <v>35004</v>
          </cell>
          <cell r="B19">
            <v>19295275.861876685</v>
          </cell>
          <cell r="C19">
            <v>166462.75</v>
          </cell>
          <cell r="D19">
            <v>37827.577587488762</v>
          </cell>
          <cell r="E19">
            <v>128635.17241251124</v>
          </cell>
          <cell r="F19">
            <v>19257448.284289196</v>
          </cell>
        </row>
        <row r="20">
          <cell r="A20">
            <v>35034</v>
          </cell>
          <cell r="B20">
            <v>19257448.284289196</v>
          </cell>
          <cell r="C20">
            <v>166462.75</v>
          </cell>
          <cell r="D20">
            <v>38079.761438072019</v>
          </cell>
          <cell r="E20">
            <v>128382.98856192798</v>
          </cell>
          <cell r="F20">
            <v>19219368.522851124</v>
          </cell>
        </row>
        <row r="21">
          <cell r="A21">
            <v>35065</v>
          </cell>
          <cell r="B21">
            <v>19219368.522851124</v>
          </cell>
          <cell r="C21">
            <v>166462.75</v>
          </cell>
          <cell r="D21">
            <v>38333.626514325835</v>
          </cell>
          <cell r="E21">
            <v>128129.12348567416</v>
          </cell>
          <cell r="F21">
            <v>19181034.896336798</v>
          </cell>
        </row>
        <row r="22">
          <cell r="A22">
            <v>35096</v>
          </cell>
          <cell r="B22">
            <v>19181034.896336798</v>
          </cell>
          <cell r="C22">
            <v>166462.75</v>
          </cell>
          <cell r="D22">
            <v>38589.184024421338</v>
          </cell>
          <cell r="E22">
            <v>127873.56597557866</v>
          </cell>
          <cell r="F22">
            <v>19142445.712312378</v>
          </cell>
        </row>
        <row r="23">
          <cell r="A23">
            <v>35125</v>
          </cell>
          <cell r="B23">
            <v>19142445.712312378</v>
          </cell>
          <cell r="C23">
            <v>166462.75</v>
          </cell>
          <cell r="D23">
            <v>38846.4452512508</v>
          </cell>
          <cell r="E23">
            <v>127616.3047487492</v>
          </cell>
          <cell r="F23">
            <v>19103599.267061125</v>
          </cell>
        </row>
        <row r="24">
          <cell r="A24">
            <v>35156</v>
          </cell>
          <cell r="B24">
            <v>19103599.267061125</v>
          </cell>
          <cell r="C24">
            <v>166462.75</v>
          </cell>
          <cell r="D24">
            <v>39105.421552925822</v>
          </cell>
          <cell r="E24">
            <v>127357.32844707418</v>
          </cell>
          <cell r="F24">
            <v>19064493.845508199</v>
          </cell>
        </row>
        <row r="25">
          <cell r="A25">
            <v>35186</v>
          </cell>
          <cell r="B25">
            <v>19064493.845508199</v>
          </cell>
          <cell r="C25">
            <v>166462.75</v>
          </cell>
          <cell r="D25">
            <v>39366.124363278665</v>
          </cell>
          <cell r="E25">
            <v>127096.62563672134</v>
          </cell>
          <cell r="F25">
            <v>19025127.721144922</v>
          </cell>
        </row>
        <row r="26">
          <cell r="A26">
            <v>35217</v>
          </cell>
          <cell r="B26">
            <v>19025127.721144922</v>
          </cell>
          <cell r="C26">
            <v>166462.75</v>
          </cell>
          <cell r="D26">
            <v>39628.565192367183</v>
          </cell>
          <cell r="E26">
            <v>126834.18480763282</v>
          </cell>
          <cell r="F26">
            <v>18985499.155952554</v>
          </cell>
        </row>
        <row r="27">
          <cell r="A27">
            <v>35247</v>
          </cell>
          <cell r="B27">
            <v>18985499.155952554</v>
          </cell>
          <cell r="C27">
            <v>166462.75</v>
          </cell>
          <cell r="D27">
            <v>39892.755626982966</v>
          </cell>
          <cell r="E27">
            <v>126569.99437301703</v>
          </cell>
          <cell r="F27">
            <v>18945606.40032557</v>
          </cell>
        </row>
        <row r="28">
          <cell r="A28">
            <v>35278</v>
          </cell>
          <cell r="B28">
            <v>18945606.40032557</v>
          </cell>
          <cell r="C28">
            <v>166462.75</v>
          </cell>
          <cell r="D28">
            <v>40158.707331162863</v>
          </cell>
          <cell r="E28">
            <v>126304.04266883714</v>
          </cell>
          <cell r="F28">
            <v>18905447.692994408</v>
          </cell>
        </row>
        <row r="29">
          <cell r="A29">
            <v>35309</v>
          </cell>
          <cell r="B29">
            <v>18905447.692994408</v>
          </cell>
          <cell r="C29">
            <v>166462.75</v>
          </cell>
          <cell r="D29">
            <v>40426.432046703936</v>
          </cell>
          <cell r="E29">
            <v>126036.31795329606</v>
          </cell>
          <cell r="F29">
            <v>18865021.260947704</v>
          </cell>
        </row>
        <row r="30">
          <cell r="A30">
            <v>35339</v>
          </cell>
          <cell r="B30">
            <v>18865021.260947704</v>
          </cell>
          <cell r="C30">
            <v>166462.75</v>
          </cell>
          <cell r="D30">
            <v>40695.941593681957</v>
          </cell>
          <cell r="E30">
            <v>125766.80840631804</v>
          </cell>
          <cell r="F30">
            <v>18824325.319354024</v>
          </cell>
        </row>
        <row r="31">
          <cell r="A31">
            <v>35370</v>
          </cell>
          <cell r="B31">
            <v>18824325.319354024</v>
          </cell>
          <cell r="C31">
            <v>166462.75</v>
          </cell>
          <cell r="D31">
            <v>40967.247870973166</v>
          </cell>
          <cell r="E31">
            <v>125495.50212902683</v>
          </cell>
          <cell r="F31">
            <v>18783358.07148305</v>
          </cell>
        </row>
        <row r="32">
          <cell r="A32">
            <v>35400</v>
          </cell>
          <cell r="B32">
            <v>18783358.07148305</v>
          </cell>
          <cell r="C32">
            <v>166462.75</v>
          </cell>
          <cell r="D32">
            <v>41240.362856779655</v>
          </cell>
          <cell r="E32">
            <v>125222.38714322035</v>
          </cell>
          <cell r="F32">
            <v>18742117.70862627</v>
          </cell>
        </row>
        <row r="33">
          <cell r="A33">
            <v>35431</v>
          </cell>
          <cell r="B33">
            <v>18742117.70862627</v>
          </cell>
          <cell r="C33">
            <v>166462.75</v>
          </cell>
          <cell r="D33">
            <v>41515.298609158184</v>
          </cell>
          <cell r="E33">
            <v>124947.45139084182</v>
          </cell>
          <cell r="F33">
            <v>18700602.41001711</v>
          </cell>
        </row>
        <row r="34">
          <cell r="A34">
            <v>35462</v>
          </cell>
          <cell r="B34">
            <v>18700602.41001711</v>
          </cell>
          <cell r="C34">
            <v>166462.75</v>
          </cell>
          <cell r="D34">
            <v>41792.067266552593</v>
          </cell>
          <cell r="E34">
            <v>124670.68273344741</v>
          </cell>
          <cell r="F34">
            <v>18658810.342750557</v>
          </cell>
        </row>
        <row r="35">
          <cell r="A35">
            <v>35490</v>
          </cell>
          <cell r="B35">
            <v>18658810.342750557</v>
          </cell>
          <cell r="C35">
            <v>166462.75</v>
          </cell>
          <cell r="D35">
            <v>42070.681048329614</v>
          </cell>
          <cell r="E35">
            <v>124392.06895167039</v>
          </cell>
          <cell r="F35">
            <v>18616739.661702227</v>
          </cell>
        </row>
        <row r="36">
          <cell r="A36">
            <v>35521</v>
          </cell>
          <cell r="B36">
            <v>18616739.661702227</v>
          </cell>
          <cell r="C36">
            <v>166462.75</v>
          </cell>
          <cell r="D36">
            <v>42351.152255318477</v>
          </cell>
          <cell r="E36">
            <v>124111.59774468152</v>
          </cell>
          <cell r="F36">
            <v>18574388.509446908</v>
          </cell>
        </row>
        <row r="37">
          <cell r="A37">
            <v>35551</v>
          </cell>
          <cell r="B37">
            <v>18574388.509446908</v>
          </cell>
          <cell r="C37">
            <v>166462.75</v>
          </cell>
          <cell r="D37">
            <v>42633.493270353938</v>
          </cell>
          <cell r="E37">
            <v>123829.25672964606</v>
          </cell>
          <cell r="F37">
            <v>18531755.016176555</v>
          </cell>
        </row>
        <row r="38">
          <cell r="A38">
            <v>35582</v>
          </cell>
          <cell r="B38">
            <v>18531755.016176555</v>
          </cell>
          <cell r="C38">
            <v>166462.75</v>
          </cell>
          <cell r="D38">
            <v>42917.716558822955</v>
          </cell>
          <cell r="E38">
            <v>123545.03344117705</v>
          </cell>
          <cell r="F38">
            <v>18488837.299617734</v>
          </cell>
        </row>
        <row r="39">
          <cell r="A39">
            <v>35612</v>
          </cell>
          <cell r="B39">
            <v>18488837.299617734</v>
          </cell>
          <cell r="C39">
            <v>166462.75</v>
          </cell>
          <cell r="D39">
            <v>43203.834669215095</v>
          </cell>
          <cell r="E39">
            <v>123258.9153307849</v>
          </cell>
          <cell r="F39">
            <v>18445633.46494852</v>
          </cell>
        </row>
        <row r="40">
          <cell r="A40">
            <v>35643</v>
          </cell>
          <cell r="B40">
            <v>18445633.46494852</v>
          </cell>
          <cell r="C40">
            <v>166462.75</v>
          </cell>
          <cell r="D40">
            <v>43491.860233676518</v>
          </cell>
          <cell r="E40">
            <v>122970.88976632348</v>
          </cell>
          <cell r="F40">
            <v>18402141.604714844</v>
          </cell>
        </row>
        <row r="41">
          <cell r="A41">
            <v>35674</v>
          </cell>
          <cell r="B41">
            <v>18402141.604714844</v>
          </cell>
          <cell r="C41">
            <v>166462.75</v>
          </cell>
          <cell r="D41">
            <v>43781.8059685677</v>
          </cell>
          <cell r="E41">
            <v>122680.9440314323</v>
          </cell>
          <cell r="F41">
            <v>18358359.798746277</v>
          </cell>
        </row>
        <row r="42">
          <cell r="A42">
            <v>35704</v>
          </cell>
          <cell r="B42">
            <v>18358359.798746277</v>
          </cell>
          <cell r="C42">
            <v>166462.75</v>
          </cell>
          <cell r="D42">
            <v>44073.684675024808</v>
          </cell>
          <cell r="E42">
            <v>122389.06532497519</v>
          </cell>
          <cell r="F42">
            <v>18314286.114071254</v>
          </cell>
        </row>
        <row r="43">
          <cell r="A43">
            <v>35735</v>
          </cell>
          <cell r="B43">
            <v>18314286.114071254</v>
          </cell>
          <cell r="C43">
            <v>166462.75</v>
          </cell>
          <cell r="D43">
            <v>44367.509239524967</v>
          </cell>
          <cell r="E43">
            <v>122095.24076047503</v>
          </cell>
          <cell r="F43">
            <v>18269918.604831729</v>
          </cell>
        </row>
        <row r="44">
          <cell r="A44">
            <v>35765</v>
          </cell>
          <cell r="B44">
            <v>18269918.604831729</v>
          </cell>
          <cell r="C44">
            <v>166462.75</v>
          </cell>
          <cell r="D44">
            <v>44663.292634455138</v>
          </cell>
          <cell r="E44">
            <v>121799.45736554486</v>
          </cell>
          <cell r="F44">
            <v>18225255.312197275</v>
          </cell>
        </row>
        <row r="45">
          <cell r="A45">
            <v>35796</v>
          </cell>
          <cell r="B45">
            <v>18225255.312197275</v>
          </cell>
          <cell r="C45">
            <v>166462.75</v>
          </cell>
          <cell r="D45">
            <v>44961.047918684824</v>
          </cell>
          <cell r="E45">
            <v>121501.70208131518</v>
          </cell>
          <cell r="F45">
            <v>18180294.264278591</v>
          </cell>
        </row>
        <row r="46">
          <cell r="A46">
            <v>35827</v>
          </cell>
          <cell r="B46">
            <v>18180294.264278591</v>
          </cell>
          <cell r="C46">
            <v>166462.75</v>
          </cell>
          <cell r="D46">
            <v>45260.788238142719</v>
          </cell>
          <cell r="E46">
            <v>121201.96176185728</v>
          </cell>
          <cell r="F46">
            <v>18135033.476040449</v>
          </cell>
        </row>
        <row r="47">
          <cell r="A47">
            <v>35855</v>
          </cell>
          <cell r="B47">
            <v>18135033.476040449</v>
          </cell>
          <cell r="C47">
            <v>166462.75</v>
          </cell>
          <cell r="D47">
            <v>45562.526826396992</v>
          </cell>
          <cell r="E47">
            <v>120900.22317360301</v>
          </cell>
          <cell r="F47">
            <v>18089470.949214052</v>
          </cell>
        </row>
        <row r="48">
          <cell r="A48">
            <v>35886</v>
          </cell>
          <cell r="B48">
            <v>18089470.949214052</v>
          </cell>
          <cell r="C48">
            <v>166462.75</v>
          </cell>
          <cell r="D48">
            <v>45866.277005239637</v>
          </cell>
          <cell r="E48">
            <v>120596.47299476036</v>
          </cell>
          <cell r="F48">
            <v>18043604.672208812</v>
          </cell>
        </row>
        <row r="49">
          <cell r="A49">
            <v>35916</v>
          </cell>
          <cell r="B49">
            <v>18043604.672208812</v>
          </cell>
          <cell r="C49">
            <v>166462.75</v>
          </cell>
          <cell r="D49">
            <v>46172.052185274573</v>
          </cell>
          <cell r="E49">
            <v>120290.69781472543</v>
          </cell>
          <cell r="F49">
            <v>17997432.620023537</v>
          </cell>
        </row>
        <row r="50">
          <cell r="A50">
            <v>35947</v>
          </cell>
          <cell r="B50">
            <v>17997432.620023537</v>
          </cell>
          <cell r="C50">
            <v>166462.75</v>
          </cell>
          <cell r="D50">
            <v>46479.865866509746</v>
          </cell>
          <cell r="E50">
            <v>119982.88413349025</v>
          </cell>
          <cell r="F50">
            <v>17950952.754157029</v>
          </cell>
        </row>
        <row r="51">
          <cell r="A51">
            <v>35977</v>
          </cell>
          <cell r="B51">
            <v>17950952.754157029</v>
          </cell>
          <cell r="C51">
            <v>166462.75</v>
          </cell>
          <cell r="D51">
            <v>46789.731638953133</v>
          </cell>
          <cell r="E51">
            <v>119673.01836104687</v>
          </cell>
          <cell r="F51">
            <v>17904163.022518076</v>
          </cell>
        </row>
        <row r="52">
          <cell r="A52">
            <v>36008</v>
          </cell>
          <cell r="B52">
            <v>17904163.022518076</v>
          </cell>
          <cell r="C52">
            <v>166462.75</v>
          </cell>
          <cell r="D52">
            <v>47101.663183212819</v>
          </cell>
          <cell r="E52">
            <v>119361.08681678718</v>
          </cell>
          <cell r="F52">
            <v>17857061.359334864</v>
          </cell>
        </row>
        <row r="53">
          <cell r="A53">
            <v>36039</v>
          </cell>
          <cell r="B53">
            <v>17857061.359334864</v>
          </cell>
          <cell r="C53">
            <v>166462.75</v>
          </cell>
          <cell r="D53">
            <v>47415.674271100899</v>
          </cell>
          <cell r="E53">
            <v>119047.0757288991</v>
          </cell>
          <cell r="F53">
            <v>17809645.685063764</v>
          </cell>
        </row>
        <row r="54">
          <cell r="A54">
            <v>36069</v>
          </cell>
          <cell r="B54">
            <v>17809645.685063764</v>
          </cell>
          <cell r="C54">
            <v>166462.75</v>
          </cell>
          <cell r="D54">
            <v>47731.778766241565</v>
          </cell>
          <cell r="E54">
            <v>118730.97123375844</v>
          </cell>
          <cell r="F54">
            <v>17761913.906297524</v>
          </cell>
        </row>
        <row r="55">
          <cell r="A55">
            <v>36100</v>
          </cell>
          <cell r="B55">
            <v>17761913.906297524</v>
          </cell>
          <cell r="C55">
            <v>166462.75</v>
          </cell>
          <cell r="D55">
            <v>48049.990624683167</v>
          </cell>
          <cell r="E55">
            <v>118412.75937531683</v>
          </cell>
          <cell r="F55">
            <v>17713863.915672839</v>
          </cell>
        </row>
        <row r="56">
          <cell r="A56">
            <v>36130</v>
          </cell>
          <cell r="B56">
            <v>17713863.915672839</v>
          </cell>
          <cell r="C56">
            <v>166462.75</v>
          </cell>
          <cell r="D56">
            <v>48370.323895514404</v>
          </cell>
          <cell r="E56">
            <v>118092.4261044856</v>
          </cell>
          <cell r="F56">
            <v>17665493.591777325</v>
          </cell>
        </row>
        <row r="57">
          <cell r="A57">
            <v>36161</v>
          </cell>
          <cell r="B57">
            <v>17665493.591777325</v>
          </cell>
          <cell r="C57">
            <v>166462.75</v>
          </cell>
          <cell r="D57">
            <v>48692.792721484497</v>
          </cell>
          <cell r="E57">
            <v>117769.9572785155</v>
          </cell>
          <cell r="F57">
            <v>17616800.799055841</v>
          </cell>
        </row>
        <row r="58">
          <cell r="A58">
            <v>36192</v>
          </cell>
          <cell r="B58">
            <v>17616800.799055841</v>
          </cell>
          <cell r="C58">
            <v>166462.75</v>
          </cell>
          <cell r="D58">
            <v>49017.411339627724</v>
          </cell>
          <cell r="E58">
            <v>117445.33866037228</v>
          </cell>
          <cell r="F58">
            <v>17567783.387716211</v>
          </cell>
        </row>
        <row r="59">
          <cell r="A59">
            <v>36220</v>
          </cell>
          <cell r="B59">
            <v>17567783.387716211</v>
          </cell>
          <cell r="C59">
            <v>166462.75</v>
          </cell>
          <cell r="D59">
            <v>49344.19408189191</v>
          </cell>
          <cell r="E59">
            <v>117118.55591810809</v>
          </cell>
          <cell r="F59">
            <v>17518439.19363432</v>
          </cell>
        </row>
        <row r="60">
          <cell r="A60">
            <v>36251</v>
          </cell>
          <cell r="B60">
            <v>17518439.19363432</v>
          </cell>
          <cell r="C60">
            <v>166462.75</v>
          </cell>
          <cell r="D60">
            <v>49673.155375771195</v>
          </cell>
          <cell r="E60">
            <v>116789.5946242288</v>
          </cell>
          <cell r="F60">
            <v>17468766.038258549</v>
          </cell>
        </row>
        <row r="61">
          <cell r="A61">
            <v>36281</v>
          </cell>
          <cell r="B61">
            <v>17468766.038258549</v>
          </cell>
          <cell r="C61">
            <v>166462.75</v>
          </cell>
          <cell r="D61">
            <v>50004.309744943006</v>
          </cell>
          <cell r="E61">
            <v>116458.44025505699</v>
          </cell>
          <cell r="F61">
            <v>17418761.728513606</v>
          </cell>
        </row>
        <row r="62">
          <cell r="A62">
            <v>36312</v>
          </cell>
          <cell r="B62">
            <v>17418761.728513606</v>
          </cell>
          <cell r="C62">
            <v>166462.75</v>
          </cell>
          <cell r="D62">
            <v>50337.671809909283</v>
          </cell>
          <cell r="E62">
            <v>116125.07819009072</v>
          </cell>
          <cell r="F62">
            <v>17368424.056703698</v>
          </cell>
        </row>
        <row r="63">
          <cell r="A63">
            <v>36342</v>
          </cell>
          <cell r="B63">
            <v>17368424.056703698</v>
          </cell>
          <cell r="C63">
            <v>166462.75</v>
          </cell>
          <cell r="D63">
            <v>50673.256288642006</v>
          </cell>
          <cell r="E63">
            <v>115789.49371135799</v>
          </cell>
          <cell r="F63">
            <v>17317750.800415058</v>
          </cell>
        </row>
        <row r="64">
          <cell r="A64">
            <v>36373</v>
          </cell>
          <cell r="B64">
            <v>17317750.800415058</v>
          </cell>
          <cell r="C64">
            <v>166462.75</v>
          </cell>
          <cell r="D64">
            <v>51011.077997232947</v>
          </cell>
          <cell r="E64">
            <v>115451.67200276705</v>
          </cell>
          <cell r="F64">
            <v>17266739.722417824</v>
          </cell>
        </row>
        <row r="65">
          <cell r="A65">
            <v>36404</v>
          </cell>
          <cell r="B65">
            <v>17266739.722417824</v>
          </cell>
          <cell r="C65">
            <v>166462.75</v>
          </cell>
          <cell r="D65">
            <v>51351.151850547831</v>
          </cell>
          <cell r="E65">
            <v>115111.59814945217</v>
          </cell>
          <cell r="F65">
            <v>17215388.570567276</v>
          </cell>
        </row>
        <row r="66">
          <cell r="A66">
            <v>36434</v>
          </cell>
          <cell r="B66">
            <v>17215388.570567276</v>
          </cell>
          <cell r="C66">
            <v>166462.75</v>
          </cell>
          <cell r="D66">
            <v>51693.492862884814</v>
          </cell>
          <cell r="E66">
            <v>114769.25713711519</v>
          </cell>
          <cell r="F66">
            <v>17163695.077704392</v>
          </cell>
        </row>
        <row r="67">
          <cell r="A67">
            <v>36465</v>
          </cell>
          <cell r="B67">
            <v>17163695.077704392</v>
          </cell>
          <cell r="C67">
            <v>166462.75</v>
          </cell>
          <cell r="D67">
            <v>52038.116148637375</v>
          </cell>
          <cell r="E67">
            <v>114424.63385136263</v>
          </cell>
          <cell r="F67">
            <v>17111656.961555757</v>
          </cell>
        </row>
        <row r="68">
          <cell r="A68">
            <v>36495</v>
          </cell>
          <cell r="B68">
            <v>17111656.961555757</v>
          </cell>
          <cell r="C68">
            <v>166462.75</v>
          </cell>
          <cell r="D68">
            <v>52385.036922961619</v>
          </cell>
          <cell r="E68">
            <v>114077.71307703838</v>
          </cell>
          <cell r="F68">
            <v>17059271.924632795</v>
          </cell>
        </row>
        <row r="69">
          <cell r="A69">
            <v>36526</v>
          </cell>
          <cell r="B69">
            <v>17059271.924632795</v>
          </cell>
          <cell r="C69">
            <v>166462.75</v>
          </cell>
          <cell r="D69">
            <v>52734.270502448024</v>
          </cell>
          <cell r="E69">
            <v>113728.47949755198</v>
          </cell>
          <cell r="F69">
            <v>17006537.654130347</v>
          </cell>
        </row>
        <row r="70">
          <cell r="A70">
            <v>36557</v>
          </cell>
          <cell r="B70">
            <v>17006537.654130347</v>
          </cell>
          <cell r="C70">
            <v>166462.75</v>
          </cell>
          <cell r="D70">
            <v>53085.832305797681</v>
          </cell>
          <cell r="E70">
            <v>113376.91769420232</v>
          </cell>
          <cell r="F70">
            <v>16953451.821824551</v>
          </cell>
        </row>
        <row r="71">
          <cell r="A71">
            <v>36586</v>
          </cell>
          <cell r="B71">
            <v>16953451.821824551</v>
          </cell>
          <cell r="C71">
            <v>166462.75</v>
          </cell>
          <cell r="D71">
            <v>53439.737854502993</v>
          </cell>
          <cell r="E71">
            <v>113023.01214549701</v>
          </cell>
          <cell r="F71">
            <v>16900012.083970048</v>
          </cell>
        </row>
        <row r="72">
          <cell r="A72">
            <v>36617</v>
          </cell>
          <cell r="B72">
            <v>16900012.083970048</v>
          </cell>
          <cell r="C72">
            <v>166462.75</v>
          </cell>
          <cell r="D72">
            <v>53796.002773533008</v>
          </cell>
          <cell r="E72">
            <v>112666.74722646699</v>
          </cell>
          <cell r="F72">
            <v>16846216.081196513</v>
          </cell>
        </row>
        <row r="73">
          <cell r="A73">
            <v>36647</v>
          </cell>
          <cell r="B73">
            <v>16846216.081196513</v>
          </cell>
          <cell r="C73">
            <v>166462.75</v>
          </cell>
          <cell r="D73">
            <v>54154.642792023238</v>
          </cell>
          <cell r="E73">
            <v>112308.10720797676</v>
          </cell>
          <cell r="F73">
            <v>16792061.438404489</v>
          </cell>
        </row>
        <row r="74">
          <cell r="A74">
            <v>36678</v>
          </cell>
          <cell r="B74">
            <v>16792061.438404489</v>
          </cell>
          <cell r="C74">
            <v>166462.75</v>
          </cell>
          <cell r="D74">
            <v>54515.673743970066</v>
          </cell>
          <cell r="E74">
            <v>111947.07625602993</v>
          </cell>
          <cell r="F74">
            <v>16737545.764660519</v>
          </cell>
        </row>
        <row r="75">
          <cell r="A75">
            <v>36708</v>
          </cell>
          <cell r="B75">
            <v>16737545.764660519</v>
          </cell>
          <cell r="C75">
            <v>166462.75</v>
          </cell>
          <cell r="D75">
            <v>54879.111568929875</v>
          </cell>
          <cell r="E75">
            <v>111583.63843107013</v>
          </cell>
          <cell r="F75">
            <v>16682666.653091589</v>
          </cell>
        </row>
        <row r="76">
          <cell r="A76">
            <v>36739</v>
          </cell>
          <cell r="B76">
            <v>16682666.653091589</v>
          </cell>
          <cell r="C76">
            <v>166462.75</v>
          </cell>
          <cell r="D76">
            <v>55244.972312722733</v>
          </cell>
          <cell r="E76">
            <v>111217.77768727727</v>
          </cell>
          <cell r="F76">
            <v>16627421.680778867</v>
          </cell>
        </row>
        <row r="77">
          <cell r="A77">
            <v>36770</v>
          </cell>
          <cell r="B77">
            <v>16627421.680778867</v>
          </cell>
          <cell r="C77">
            <v>166462.75</v>
          </cell>
          <cell r="D77">
            <v>55613.272128140889</v>
          </cell>
          <cell r="E77">
            <v>110849.47787185911</v>
          </cell>
          <cell r="F77">
            <v>16571808.408650726</v>
          </cell>
        </row>
        <row r="78">
          <cell r="A78">
            <v>36800</v>
          </cell>
          <cell r="B78">
            <v>16571808.408650726</v>
          </cell>
          <cell r="C78">
            <v>166462.75</v>
          </cell>
          <cell r="D78">
            <v>55984.027275661821</v>
          </cell>
          <cell r="E78">
            <v>110478.72272433818</v>
          </cell>
          <cell r="F78">
            <v>16515824.381375065</v>
          </cell>
        </row>
        <row r="79">
          <cell r="A79">
            <v>36831</v>
          </cell>
          <cell r="B79">
            <v>16515824.381375065</v>
          </cell>
          <cell r="C79">
            <v>166462.75</v>
          </cell>
          <cell r="D79">
            <v>56357.254124166226</v>
          </cell>
          <cell r="E79">
            <v>110105.49587583377</v>
          </cell>
          <cell r="F79">
            <v>16459467.127250899</v>
          </cell>
        </row>
        <row r="80">
          <cell r="A80">
            <v>36861</v>
          </cell>
          <cell r="B80">
            <v>16459467.127250899</v>
          </cell>
          <cell r="C80">
            <v>166462.75</v>
          </cell>
          <cell r="D80">
            <v>56732.969151660669</v>
          </cell>
          <cell r="E80">
            <v>109729.78084833933</v>
          </cell>
          <cell r="F80">
            <v>16402734.158099238</v>
          </cell>
        </row>
        <row r="81">
          <cell r="A81">
            <v>36892</v>
          </cell>
          <cell r="B81">
            <v>16402734.158099238</v>
          </cell>
          <cell r="C81">
            <v>166462.75</v>
          </cell>
          <cell r="D81">
            <v>57111.188946005073</v>
          </cell>
          <cell r="E81">
            <v>109351.56105399493</v>
          </cell>
          <cell r="F81">
            <v>16345622.969153233</v>
          </cell>
        </row>
        <row r="82">
          <cell r="A82">
            <v>36923</v>
          </cell>
          <cell r="B82">
            <v>16345622.969153233</v>
          </cell>
          <cell r="C82">
            <v>166462.75</v>
          </cell>
          <cell r="D82">
            <v>57491.930205645112</v>
          </cell>
          <cell r="E82">
            <v>108970.81979435489</v>
          </cell>
          <cell r="F82">
            <v>16288131.038947588</v>
          </cell>
        </row>
        <row r="83">
          <cell r="A83">
            <v>36951</v>
          </cell>
          <cell r="B83">
            <v>16288131.038947588</v>
          </cell>
          <cell r="C83">
            <v>166462.75</v>
          </cell>
          <cell r="D83">
            <v>57875.209740349412</v>
          </cell>
          <cell r="E83">
            <v>108587.54025965059</v>
          </cell>
          <cell r="F83">
            <v>16230255.829207238</v>
          </cell>
        </row>
        <row r="84">
          <cell r="A84">
            <v>36982</v>
          </cell>
          <cell r="B84">
            <v>16230255.829207238</v>
          </cell>
          <cell r="C84">
            <v>166462.75</v>
          </cell>
          <cell r="D84">
            <v>58261.04447195174</v>
          </cell>
          <cell r="E84">
            <v>108201.70552804826</v>
          </cell>
          <cell r="F84">
            <v>16171994.784735287</v>
          </cell>
        </row>
        <row r="85">
          <cell r="A85">
            <v>37012</v>
          </cell>
          <cell r="B85">
            <v>16171994.784735287</v>
          </cell>
          <cell r="C85">
            <v>166462.75</v>
          </cell>
          <cell r="D85">
            <v>58649.451435098075</v>
          </cell>
          <cell r="E85">
            <v>107813.29856490192</v>
          </cell>
          <cell r="F85">
            <v>16113345.333300188</v>
          </cell>
        </row>
        <row r="86">
          <cell r="A86">
            <v>37043</v>
          </cell>
          <cell r="B86">
            <v>16113345.333300188</v>
          </cell>
          <cell r="C86">
            <v>166462.75</v>
          </cell>
          <cell r="D86">
            <v>59040.447777998736</v>
          </cell>
          <cell r="E86">
            <v>107422.30222200126</v>
          </cell>
          <cell r="F86">
            <v>16054304.885522189</v>
          </cell>
        </row>
        <row r="87">
          <cell r="A87">
            <v>37073</v>
          </cell>
          <cell r="B87">
            <v>16054304.885522189</v>
          </cell>
          <cell r="C87">
            <v>166462.75</v>
          </cell>
          <cell r="D87">
            <v>59434.050763185398</v>
          </cell>
          <cell r="E87">
            <v>107028.6992368146</v>
          </cell>
          <cell r="F87">
            <v>15994870.834759003</v>
          </cell>
        </row>
        <row r="88">
          <cell r="A88">
            <v>37104</v>
          </cell>
          <cell r="B88">
            <v>15994870.834759003</v>
          </cell>
          <cell r="C88">
            <v>166462.75</v>
          </cell>
          <cell r="D88">
            <v>59830.277768273314</v>
          </cell>
          <cell r="E88">
            <v>106632.47223172669</v>
          </cell>
          <cell r="F88">
            <v>15935040.55699073</v>
          </cell>
        </row>
        <row r="89">
          <cell r="A89">
            <v>37135</v>
          </cell>
          <cell r="B89">
            <v>15935040.55699073</v>
          </cell>
          <cell r="C89">
            <v>166462.75</v>
          </cell>
          <cell r="D89">
            <v>60229.146286728457</v>
          </cell>
          <cell r="E89">
            <v>106233.60371327154</v>
          </cell>
          <cell r="F89">
            <v>15874811.410704002</v>
          </cell>
        </row>
        <row r="90">
          <cell r="A90">
            <v>37165</v>
          </cell>
          <cell r="B90">
            <v>15874811.410704002</v>
          </cell>
          <cell r="C90">
            <v>166462.75</v>
          </cell>
          <cell r="D90">
            <v>60630.673928639982</v>
          </cell>
          <cell r="E90">
            <v>105832.07607136002</v>
          </cell>
          <cell r="F90">
            <v>15814180.736775361</v>
          </cell>
        </row>
        <row r="91">
          <cell r="A91">
            <v>37196</v>
          </cell>
          <cell r="B91">
            <v>15814180.736775361</v>
          </cell>
          <cell r="C91">
            <v>166462.75</v>
          </cell>
          <cell r="D91">
            <v>61034.878421497589</v>
          </cell>
          <cell r="E91">
            <v>105427.87157850241</v>
          </cell>
          <cell r="F91">
            <v>15753145.858353863</v>
          </cell>
        </row>
        <row r="92">
          <cell r="A92">
            <v>37226</v>
          </cell>
          <cell r="B92">
            <v>15753145.858353863</v>
          </cell>
          <cell r="C92">
            <v>166462.75</v>
          </cell>
          <cell r="D92">
            <v>61441.777610974241</v>
          </cell>
          <cell r="E92">
            <v>105020.97238902576</v>
          </cell>
          <cell r="F92">
            <v>15691704.080742888</v>
          </cell>
        </row>
        <row r="93">
          <cell r="A93">
            <v>37257</v>
          </cell>
          <cell r="B93">
            <v>15691704.080742888</v>
          </cell>
          <cell r="C93">
            <v>166462.75</v>
          </cell>
          <cell r="D93">
            <v>61851.389461714076</v>
          </cell>
          <cell r="E93">
            <v>104611.36053828592</v>
          </cell>
          <cell r="F93">
            <v>15629852.691281173</v>
          </cell>
        </row>
        <row r="94">
          <cell r="A94">
            <v>37288</v>
          </cell>
          <cell r="B94">
            <v>15629852.691281173</v>
          </cell>
          <cell r="C94">
            <v>166462.75</v>
          </cell>
          <cell r="D94">
            <v>62263.732058125504</v>
          </cell>
          <cell r="E94">
            <v>104199.0179418745</v>
          </cell>
          <cell r="F94">
            <v>15567588.959223049</v>
          </cell>
        </row>
        <row r="95">
          <cell r="A95">
            <v>37316</v>
          </cell>
          <cell r="B95">
            <v>15567588.959223049</v>
          </cell>
          <cell r="C95">
            <v>166462.75</v>
          </cell>
          <cell r="D95">
            <v>62678.82360517967</v>
          </cell>
          <cell r="E95">
            <v>103783.92639482033</v>
          </cell>
          <cell r="F95">
            <v>15504910.135617869</v>
          </cell>
        </row>
        <row r="96">
          <cell r="A96">
            <v>37347</v>
          </cell>
          <cell r="B96">
            <v>15504910.135617869</v>
          </cell>
          <cell r="C96">
            <v>166462.75</v>
          </cell>
          <cell r="D96">
            <v>63096.682429214197</v>
          </cell>
          <cell r="E96">
            <v>103366.0675707858</v>
          </cell>
          <cell r="F96">
            <v>15441813.453188654</v>
          </cell>
        </row>
        <row r="97">
          <cell r="A97">
            <v>37377</v>
          </cell>
          <cell r="B97">
            <v>15441813.453188654</v>
          </cell>
          <cell r="C97">
            <v>166462.75</v>
          </cell>
          <cell r="D97">
            <v>63517.326978742305</v>
          </cell>
          <cell r="E97">
            <v>102945.42302125769</v>
          </cell>
          <cell r="F97">
            <v>15378296.126209911</v>
          </cell>
        </row>
        <row r="98">
          <cell r="A98">
            <v>37408</v>
          </cell>
          <cell r="B98">
            <v>15378296.126209911</v>
          </cell>
          <cell r="C98">
            <v>166462.75</v>
          </cell>
          <cell r="D98">
            <v>63940.77582526725</v>
          </cell>
          <cell r="E98">
            <v>102521.97417473275</v>
          </cell>
          <cell r="F98">
            <v>15314355.350384643</v>
          </cell>
        </row>
        <row r="99">
          <cell r="A99">
            <v>37438</v>
          </cell>
          <cell r="B99">
            <v>15314355.350384643</v>
          </cell>
          <cell r="C99">
            <v>166462.75</v>
          </cell>
          <cell r="D99">
            <v>64367.047664102371</v>
          </cell>
          <cell r="E99">
            <v>102095.70233589763</v>
          </cell>
          <cell r="F99">
            <v>15249988.302720541</v>
          </cell>
        </row>
        <row r="100">
          <cell r="A100">
            <v>37469</v>
          </cell>
          <cell r="B100">
            <v>15249988.302720541</v>
          </cell>
          <cell r="C100">
            <v>166462.75</v>
          </cell>
          <cell r="D100">
            <v>64796.161315196383</v>
          </cell>
          <cell r="E100">
            <v>101666.58868480362</v>
          </cell>
          <cell r="F100">
            <v>15185192.141405344</v>
          </cell>
        </row>
        <row r="101">
          <cell r="A101">
            <v>37500</v>
          </cell>
          <cell r="B101">
            <v>15185192.141405344</v>
          </cell>
          <cell r="C101">
            <v>166462.75</v>
          </cell>
          <cell r="D101">
            <v>65228.135723964369</v>
          </cell>
          <cell r="E101">
            <v>101234.61427603563</v>
          </cell>
          <cell r="F101">
            <v>15119964.005681379</v>
          </cell>
        </row>
        <row r="102">
          <cell r="A102">
            <v>37530</v>
          </cell>
          <cell r="B102">
            <v>15119964.005681379</v>
          </cell>
          <cell r="C102">
            <v>166462.75</v>
          </cell>
          <cell r="D102">
            <v>65662.989962124135</v>
          </cell>
          <cell r="E102">
            <v>100799.76003787587</v>
          </cell>
          <cell r="F102">
            <v>15054301.015719255</v>
          </cell>
        </row>
        <row r="103">
          <cell r="A103">
            <v>37561</v>
          </cell>
          <cell r="B103">
            <v>15054301.015719255</v>
          </cell>
          <cell r="C103">
            <v>166462.75</v>
          </cell>
          <cell r="D103">
            <v>66100.743228538297</v>
          </cell>
          <cell r="E103">
            <v>100362.0067714617</v>
          </cell>
          <cell r="F103">
            <v>14988200.272490717</v>
          </cell>
        </row>
        <row r="104">
          <cell r="A104">
            <v>37591</v>
          </cell>
          <cell r="B104">
            <v>14988200.272490717</v>
          </cell>
          <cell r="C104">
            <v>166462.75</v>
          </cell>
          <cell r="D104">
            <v>66541.414850061876</v>
          </cell>
          <cell r="E104">
            <v>99921.335149938124</v>
          </cell>
          <cell r="F104">
            <v>14921658.857640656</v>
          </cell>
        </row>
        <row r="105">
          <cell r="A105">
            <v>37622</v>
          </cell>
          <cell r="B105">
            <v>14921658.857640656</v>
          </cell>
          <cell r="C105">
            <v>166462.75</v>
          </cell>
          <cell r="D105">
            <v>66985.024282395621</v>
          </cell>
          <cell r="E105">
            <v>99477.725717604379</v>
          </cell>
          <cell r="F105">
            <v>14854673.83335826</v>
          </cell>
        </row>
        <row r="106">
          <cell r="A106">
            <v>37653</v>
          </cell>
          <cell r="B106">
            <v>14854673.83335826</v>
          </cell>
          <cell r="C106">
            <v>166462.75</v>
          </cell>
          <cell r="D106">
            <v>67431.591110944923</v>
          </cell>
          <cell r="E106">
            <v>99031.158889055077</v>
          </cell>
          <cell r="F106">
            <v>14787242.242247315</v>
          </cell>
        </row>
        <row r="107">
          <cell r="A107">
            <v>37681</v>
          </cell>
          <cell r="B107">
            <v>14787242.242247315</v>
          </cell>
          <cell r="C107">
            <v>166462.75</v>
          </cell>
          <cell r="D107">
            <v>67881.135051684556</v>
          </cell>
          <cell r="E107">
            <v>98581.614948315444</v>
          </cell>
          <cell r="F107">
            <v>14719361.107195631</v>
          </cell>
        </row>
        <row r="108">
          <cell r="A108">
            <v>37712</v>
          </cell>
          <cell r="B108">
            <v>14719361.107195631</v>
          </cell>
          <cell r="C108">
            <v>166462.75</v>
          </cell>
          <cell r="D108">
            <v>68333.675952029123</v>
          </cell>
          <cell r="E108">
            <v>98129.074047970877</v>
          </cell>
          <cell r="F108">
            <v>14651027.431243602</v>
          </cell>
        </row>
        <row r="109">
          <cell r="A109">
            <v>37742</v>
          </cell>
          <cell r="B109">
            <v>14651027.431243602</v>
          </cell>
          <cell r="C109">
            <v>166462.75</v>
          </cell>
          <cell r="D109">
            <v>68789.23379170931</v>
          </cell>
          <cell r="E109">
            <v>97673.51620829069</v>
          </cell>
          <cell r="F109">
            <v>14582238.197451893</v>
          </cell>
        </row>
        <row r="110">
          <cell r="A110">
            <v>37773</v>
          </cell>
          <cell r="B110">
            <v>14582238.197451893</v>
          </cell>
          <cell r="C110">
            <v>166462.75</v>
          </cell>
          <cell r="D110">
            <v>69247.828683654036</v>
          </cell>
          <cell r="E110">
            <v>97214.921316345964</v>
          </cell>
          <cell r="F110">
            <v>14512990.368768239</v>
          </cell>
        </row>
        <row r="111">
          <cell r="A111">
            <v>37803</v>
          </cell>
          <cell r="B111">
            <v>14512990.368768239</v>
          </cell>
          <cell r="C111">
            <v>166462.75</v>
          </cell>
          <cell r="D111">
            <v>69709.480874878398</v>
          </cell>
          <cell r="E111">
            <v>96753.269125121602</v>
          </cell>
          <cell r="F111">
            <v>14443280.88789336</v>
          </cell>
        </row>
        <row r="112">
          <cell r="A112">
            <v>37834</v>
          </cell>
          <cell r="B112">
            <v>14443280.88789336</v>
          </cell>
          <cell r="C112">
            <v>166462.75</v>
          </cell>
          <cell r="D112">
            <v>70174.210747377598</v>
          </cell>
          <cell r="E112">
            <v>96288.539252622402</v>
          </cell>
          <cell r="F112">
            <v>14373106.677145982</v>
          </cell>
        </row>
        <row r="113">
          <cell r="A113">
            <v>37865</v>
          </cell>
          <cell r="B113">
            <v>14373106.677145982</v>
          </cell>
          <cell r="C113">
            <v>166462.75</v>
          </cell>
          <cell r="D113">
            <v>70642.038819026784</v>
          </cell>
          <cell r="E113">
            <v>95820.711180973216</v>
          </cell>
          <cell r="F113">
            <v>14302464.638326956</v>
          </cell>
        </row>
        <row r="114">
          <cell r="A114">
            <v>37895</v>
          </cell>
          <cell r="B114">
            <v>14302464.638326956</v>
          </cell>
          <cell r="C114">
            <v>166462.75</v>
          </cell>
          <cell r="D114">
            <v>71112.985744486956</v>
          </cell>
          <cell r="E114">
            <v>95349.764255513044</v>
          </cell>
          <cell r="F114">
            <v>14231351.652582468</v>
          </cell>
        </row>
        <row r="115">
          <cell r="A115">
            <v>37926</v>
          </cell>
          <cell r="B115">
            <v>14231351.652582468</v>
          </cell>
          <cell r="C115">
            <v>166462.75</v>
          </cell>
          <cell r="D115">
            <v>71587.072316116872</v>
          </cell>
          <cell r="E115">
            <v>94875.677683883128</v>
          </cell>
          <cell r="F115">
            <v>14159764.580266351</v>
          </cell>
        </row>
        <row r="116">
          <cell r="A116">
            <v>37956</v>
          </cell>
          <cell r="B116">
            <v>14159764.580266351</v>
          </cell>
          <cell r="C116">
            <v>166462.75</v>
          </cell>
          <cell r="D116">
            <v>72064.319464890985</v>
          </cell>
          <cell r="E116">
            <v>94398.430535109015</v>
          </cell>
          <cell r="F116">
            <v>14087700.260801461</v>
          </cell>
        </row>
        <row r="117">
          <cell r="A117">
            <v>37987</v>
          </cell>
          <cell r="B117">
            <v>14087700.260801461</v>
          </cell>
          <cell r="C117">
            <v>166462.75</v>
          </cell>
          <cell r="D117">
            <v>72544.748261323592</v>
          </cell>
          <cell r="E117">
            <v>93918.001738676408</v>
          </cell>
          <cell r="F117">
            <v>14015155.512540137</v>
          </cell>
        </row>
        <row r="118">
          <cell r="A118">
            <v>38018</v>
          </cell>
          <cell r="B118">
            <v>14015155.512540137</v>
          </cell>
          <cell r="C118">
            <v>166462.75</v>
          </cell>
          <cell r="D118">
            <v>73028.379916399077</v>
          </cell>
          <cell r="E118">
            <v>93434.370083600923</v>
          </cell>
          <cell r="F118">
            <v>13942127.132623738</v>
          </cell>
        </row>
        <row r="119">
          <cell r="A119">
            <v>38047</v>
          </cell>
          <cell r="B119">
            <v>13942127.132623738</v>
          </cell>
          <cell r="C119">
            <v>166462.75</v>
          </cell>
          <cell r="D119">
            <v>73515.235782508404</v>
          </cell>
          <cell r="E119">
            <v>92947.514217491596</v>
          </cell>
          <cell r="F119">
            <v>13868611.89684123</v>
          </cell>
        </row>
        <row r="120">
          <cell r="A120">
            <v>38078</v>
          </cell>
          <cell r="B120">
            <v>13868611.89684123</v>
          </cell>
          <cell r="C120">
            <v>166462.75</v>
          </cell>
          <cell r="D120">
            <v>74005.337354391799</v>
          </cell>
          <cell r="E120">
            <v>92457.412645608201</v>
          </cell>
          <cell r="F120">
            <v>13794606.559486838</v>
          </cell>
        </row>
        <row r="121">
          <cell r="A121">
            <v>38108</v>
          </cell>
          <cell r="B121">
            <v>13794606.559486838</v>
          </cell>
          <cell r="C121">
            <v>166462.75</v>
          </cell>
          <cell r="D121">
            <v>74498.706270087743</v>
          </cell>
          <cell r="E121">
            <v>91964.043729912257</v>
          </cell>
          <cell r="F121">
            <v>13720107.853216751</v>
          </cell>
        </row>
        <row r="122">
          <cell r="A122">
            <v>38139</v>
          </cell>
          <cell r="B122">
            <v>13720107.853216751</v>
          </cell>
          <cell r="C122">
            <v>166462.75</v>
          </cell>
          <cell r="D122">
            <v>74995.364311888319</v>
          </cell>
          <cell r="E122">
            <v>91467.385688111681</v>
          </cell>
          <cell r="F122">
            <v>13645112.488904862</v>
          </cell>
        </row>
        <row r="123">
          <cell r="A123">
            <v>38169</v>
          </cell>
          <cell r="B123">
            <v>13645112.488904862</v>
          </cell>
          <cell r="C123">
            <v>166462.75</v>
          </cell>
          <cell r="D123">
            <v>75495.333407300917</v>
          </cell>
          <cell r="E123">
            <v>90967.416592699083</v>
          </cell>
          <cell r="F123">
            <v>13569617.15549756</v>
          </cell>
        </row>
        <row r="124">
          <cell r="A124">
            <v>38200</v>
          </cell>
          <cell r="B124">
            <v>13569617.15549756</v>
          </cell>
          <cell r="C124">
            <v>166462.75</v>
          </cell>
          <cell r="D124">
            <v>75998.635630016259</v>
          </cell>
          <cell r="E124">
            <v>90464.114369983741</v>
          </cell>
          <cell r="F124">
            <v>13493618.519867543</v>
          </cell>
        </row>
        <row r="125">
          <cell r="A125">
            <v>38231</v>
          </cell>
          <cell r="B125">
            <v>13493618.519867543</v>
          </cell>
          <cell r="C125">
            <v>166462.75</v>
          </cell>
          <cell r="D125">
            <v>76505.293200883039</v>
          </cell>
          <cell r="E125">
            <v>89957.456799116961</v>
          </cell>
          <cell r="F125">
            <v>13417113.226666661</v>
          </cell>
        </row>
        <row r="126">
          <cell r="A126">
            <v>38261</v>
          </cell>
          <cell r="B126">
            <v>13417113.226666661</v>
          </cell>
          <cell r="C126">
            <v>166462.75</v>
          </cell>
          <cell r="D126">
            <v>77015.328488888917</v>
          </cell>
          <cell r="E126">
            <v>89447.421511111083</v>
          </cell>
          <cell r="F126">
            <v>13340097.898177773</v>
          </cell>
        </row>
        <row r="127">
          <cell r="A127">
            <v>38292</v>
          </cell>
          <cell r="B127">
            <v>13340097.898177773</v>
          </cell>
          <cell r="C127">
            <v>166462.75</v>
          </cell>
          <cell r="D127">
            <v>77528.764012148182</v>
          </cell>
          <cell r="E127">
            <v>88933.985987851818</v>
          </cell>
          <cell r="F127">
            <v>13262569.134165624</v>
          </cell>
        </row>
        <row r="128">
          <cell r="A128">
            <v>38322</v>
          </cell>
          <cell r="B128">
            <v>13262569.134165624</v>
          </cell>
          <cell r="C128">
            <v>166462.75</v>
          </cell>
          <cell r="D128">
            <v>78045.622438895836</v>
          </cell>
          <cell r="E128">
            <v>88417.127561104164</v>
          </cell>
          <cell r="F128">
            <v>13184523.511726728</v>
          </cell>
        </row>
        <row r="129">
          <cell r="A129">
            <v>38353</v>
          </cell>
          <cell r="B129">
            <v>13184523.511726728</v>
          </cell>
          <cell r="C129">
            <v>166462.75</v>
          </cell>
          <cell r="D129">
            <v>78565.926588488481</v>
          </cell>
          <cell r="E129">
            <v>87896.823411511519</v>
          </cell>
          <cell r="F129">
            <v>13105957.585138239</v>
          </cell>
        </row>
        <row r="130">
          <cell r="A130">
            <v>38384</v>
          </cell>
          <cell r="B130">
            <v>13105957.585138239</v>
          </cell>
          <cell r="C130">
            <v>166462.75</v>
          </cell>
          <cell r="D130">
            <v>79089.69943241174</v>
          </cell>
          <cell r="E130">
            <v>87373.05056758826</v>
          </cell>
          <cell r="F130">
            <v>13026867.885705827</v>
          </cell>
        </row>
        <row r="131">
          <cell r="A131">
            <v>38412</v>
          </cell>
          <cell r="B131">
            <v>13026867.885705827</v>
          </cell>
          <cell r="C131">
            <v>166462.75</v>
          </cell>
          <cell r="D131">
            <v>79616.964095294476</v>
          </cell>
          <cell r="E131">
            <v>86845.785904705524</v>
          </cell>
          <cell r="F131">
            <v>12947250.921610532</v>
          </cell>
        </row>
        <row r="132">
          <cell r="A132">
            <v>38443</v>
          </cell>
          <cell r="B132">
            <v>12947250.921610532</v>
          </cell>
          <cell r="C132">
            <v>166462.75</v>
          </cell>
          <cell r="D132">
            <v>80147.743855929773</v>
          </cell>
          <cell r="E132">
            <v>86315.006144070227</v>
          </cell>
          <cell r="F132">
            <v>12867103.177754603</v>
          </cell>
        </row>
        <row r="133">
          <cell r="A133">
            <v>38473</v>
          </cell>
          <cell r="B133">
            <v>12867103.177754603</v>
          </cell>
          <cell r="C133">
            <v>166462.75</v>
          </cell>
          <cell r="D133">
            <v>80682.062148302633</v>
          </cell>
          <cell r="E133">
            <v>85780.687851697367</v>
          </cell>
          <cell r="F133">
            <v>12786421.115606301</v>
          </cell>
        </row>
        <row r="134">
          <cell r="A134">
            <v>38504</v>
          </cell>
          <cell r="B134">
            <v>12786421.115606301</v>
          </cell>
          <cell r="C134">
            <v>166462.75</v>
          </cell>
          <cell r="D134">
            <v>81219.942562624652</v>
          </cell>
          <cell r="E134">
            <v>85242.807437375348</v>
          </cell>
          <cell r="F134">
            <v>12705201.173043676</v>
          </cell>
        </row>
        <row r="135">
          <cell r="A135">
            <v>38534</v>
          </cell>
          <cell r="B135">
            <v>12705201.173043676</v>
          </cell>
          <cell r="C135">
            <v>166462.75</v>
          </cell>
          <cell r="D135">
            <v>81761.408846375489</v>
          </cell>
          <cell r="E135">
            <v>84701.341153624511</v>
          </cell>
          <cell r="F135">
            <v>12623439.764197301</v>
          </cell>
        </row>
        <row r="136">
          <cell r="A136">
            <v>38565</v>
          </cell>
          <cell r="B136">
            <v>12623439.764197301</v>
          </cell>
          <cell r="C136">
            <v>166462.75</v>
          </cell>
          <cell r="D136">
            <v>82306.484905351317</v>
          </cell>
          <cell r="E136">
            <v>84156.265094648683</v>
          </cell>
          <cell r="F136">
            <v>12541133.27929195</v>
          </cell>
        </row>
        <row r="137">
          <cell r="A137">
            <v>38596</v>
          </cell>
          <cell r="B137">
            <v>12541133.27929195</v>
          </cell>
          <cell r="C137">
            <v>166462.75</v>
          </cell>
          <cell r="D137">
            <v>82855.194804720333</v>
          </cell>
          <cell r="E137">
            <v>83607.555195279667</v>
          </cell>
          <cell r="F137">
            <v>12458278.08448723</v>
          </cell>
        </row>
        <row r="138">
          <cell r="A138">
            <v>38626</v>
          </cell>
          <cell r="B138">
            <v>12458278.08448723</v>
          </cell>
          <cell r="C138">
            <v>166462.75</v>
          </cell>
          <cell r="D138">
            <v>83407.562770085133</v>
          </cell>
          <cell r="E138">
            <v>83055.187229914867</v>
          </cell>
          <cell r="F138">
            <v>12374870.521717144</v>
          </cell>
        </row>
        <row r="139">
          <cell r="A139">
            <v>38657</v>
          </cell>
          <cell r="B139">
            <v>12374870.521717144</v>
          </cell>
          <cell r="C139">
            <v>166462.75</v>
          </cell>
          <cell r="D139">
            <v>83963.613188552365</v>
          </cell>
          <cell r="E139">
            <v>82499.136811447635</v>
          </cell>
          <cell r="F139">
            <v>12290906.908528592</v>
          </cell>
        </row>
        <row r="140">
          <cell r="A140">
            <v>38687</v>
          </cell>
          <cell r="B140">
            <v>12290906.908528592</v>
          </cell>
          <cell r="C140">
            <v>166462.75</v>
          </cell>
          <cell r="D140">
            <v>84523.370609809383</v>
          </cell>
          <cell r="E140">
            <v>81939.379390190617</v>
          </cell>
          <cell r="F140">
            <v>12206383.537918784</v>
          </cell>
        </row>
        <row r="141">
          <cell r="A141">
            <v>38718</v>
          </cell>
          <cell r="B141">
            <v>12206383.537918784</v>
          </cell>
          <cell r="C141">
            <v>166462.75</v>
          </cell>
          <cell r="D141">
            <v>85086.859747208102</v>
          </cell>
          <cell r="E141">
            <v>81375.890252791898</v>
          </cell>
          <cell r="F141">
            <v>12121296.678171575</v>
          </cell>
        </row>
        <row r="142">
          <cell r="A142">
            <v>38749</v>
          </cell>
          <cell r="B142">
            <v>12121296.678171575</v>
          </cell>
          <cell r="C142">
            <v>166462.75</v>
          </cell>
          <cell r="D142">
            <v>85654.10547885616</v>
          </cell>
          <cell r="E142">
            <v>80808.64452114384</v>
          </cell>
          <cell r="F142">
            <v>12035642.572692718</v>
          </cell>
        </row>
        <row r="143">
          <cell r="A143">
            <v>38777</v>
          </cell>
          <cell r="B143">
            <v>12035642.572692718</v>
          </cell>
          <cell r="C143">
            <v>166462.75</v>
          </cell>
          <cell r="D143">
            <v>86225.132848715206</v>
          </cell>
          <cell r="E143">
            <v>80237.617151284794</v>
          </cell>
          <cell r="F143">
            <v>11949417.439844003</v>
          </cell>
        </row>
        <row r="144">
          <cell r="A144">
            <v>38808</v>
          </cell>
          <cell r="B144">
            <v>11949417.439844003</v>
          </cell>
          <cell r="C144">
            <v>166462.75</v>
          </cell>
          <cell r="D144">
            <v>86799.967067706646</v>
          </cell>
          <cell r="E144">
            <v>79662.782932293354</v>
          </cell>
          <cell r="F144">
            <v>11862617.472776296</v>
          </cell>
        </row>
        <row r="145">
          <cell r="A145">
            <v>38838</v>
          </cell>
          <cell r="B145">
            <v>11862617.472776296</v>
          </cell>
          <cell r="C145">
            <v>166462.75</v>
          </cell>
          <cell r="D145">
            <v>87378.633514824687</v>
          </cell>
          <cell r="E145">
            <v>79084.116485175313</v>
          </cell>
          <cell r="F145">
            <v>11775238.83926147</v>
          </cell>
        </row>
        <row r="146">
          <cell r="A146">
            <v>38869</v>
          </cell>
          <cell r="B146">
            <v>11775238.83926147</v>
          </cell>
          <cell r="C146">
            <v>166462.75</v>
          </cell>
          <cell r="D146">
            <v>87961.157738256865</v>
          </cell>
          <cell r="E146">
            <v>78501.592261743135</v>
          </cell>
          <cell r="F146">
            <v>11687277.681523213</v>
          </cell>
        </row>
        <row r="147">
          <cell r="A147">
            <v>38899</v>
          </cell>
          <cell r="B147">
            <v>11687277.681523213</v>
          </cell>
          <cell r="C147">
            <v>166462.75</v>
          </cell>
          <cell r="D147">
            <v>88547.565456511904</v>
          </cell>
          <cell r="E147">
            <v>77915.184543488096</v>
          </cell>
          <cell r="F147">
            <v>11598730.116066702</v>
          </cell>
        </row>
        <row r="148">
          <cell r="A148">
            <v>38930</v>
          </cell>
          <cell r="B148">
            <v>11598730.116066702</v>
          </cell>
          <cell r="C148">
            <v>166462.75</v>
          </cell>
          <cell r="D148">
            <v>89137.882559555321</v>
          </cell>
          <cell r="E148">
            <v>77324.867440444679</v>
          </cell>
          <cell r="F148">
            <v>11509592.233507147</v>
          </cell>
        </row>
        <row r="149">
          <cell r="A149">
            <v>38961</v>
          </cell>
          <cell r="B149">
            <v>11509592.233507147</v>
          </cell>
          <cell r="C149">
            <v>166462.75</v>
          </cell>
          <cell r="D149">
            <v>89732.135109952345</v>
          </cell>
          <cell r="E149">
            <v>76730.614890047655</v>
          </cell>
          <cell r="F149">
            <v>11419860.098397195</v>
          </cell>
        </row>
        <row r="150">
          <cell r="A150">
            <v>38991</v>
          </cell>
          <cell r="B150">
            <v>11419860.098397195</v>
          </cell>
          <cell r="C150">
            <v>166462.75</v>
          </cell>
          <cell r="D150">
            <v>90330.349344018687</v>
          </cell>
          <cell r="E150">
            <v>76132.400655981313</v>
          </cell>
          <cell r="F150">
            <v>11329529.749053176</v>
          </cell>
        </row>
        <row r="151">
          <cell r="A151">
            <v>39022</v>
          </cell>
          <cell r="B151">
            <v>11329529.749053176</v>
          </cell>
          <cell r="C151">
            <v>166462.75</v>
          </cell>
          <cell r="D151">
            <v>90932.551672978821</v>
          </cell>
          <cell r="E151">
            <v>75530.198327021179</v>
          </cell>
          <cell r="F151">
            <v>11238597.197380198</v>
          </cell>
        </row>
        <row r="152">
          <cell r="A152">
            <v>39052</v>
          </cell>
          <cell r="B152">
            <v>11238597.197380198</v>
          </cell>
          <cell r="C152">
            <v>166462.75</v>
          </cell>
          <cell r="D152">
            <v>91538.76868413201</v>
          </cell>
          <cell r="E152">
            <v>74923.98131586799</v>
          </cell>
          <cell r="F152">
            <v>11147058.428696066</v>
          </cell>
        </row>
        <row r="153">
          <cell r="A153">
            <v>39083</v>
          </cell>
          <cell r="B153">
            <v>11147058.428696066</v>
          </cell>
          <cell r="C153">
            <v>166462.75</v>
          </cell>
          <cell r="D153">
            <v>92149.027142026214</v>
          </cell>
          <cell r="E153">
            <v>74313.722857973786</v>
          </cell>
          <cell r="F153">
            <v>11054909.401554041</v>
          </cell>
        </row>
        <row r="154">
          <cell r="A154">
            <v>39114</v>
          </cell>
          <cell r="B154">
            <v>11054909.401554041</v>
          </cell>
          <cell r="C154">
            <v>166462.75</v>
          </cell>
          <cell r="D154">
            <v>92763.353989639727</v>
          </cell>
          <cell r="E154">
            <v>73699.396010360273</v>
          </cell>
          <cell r="F154">
            <v>10962146.0475644</v>
          </cell>
        </row>
        <row r="155">
          <cell r="A155">
            <v>39142</v>
          </cell>
          <cell r="B155">
            <v>10962146.0475644</v>
          </cell>
          <cell r="C155">
            <v>166462.75</v>
          </cell>
          <cell r="D155">
            <v>93381.77634957066</v>
          </cell>
          <cell r="E155">
            <v>73080.97365042934</v>
          </cell>
          <cell r="F155">
            <v>10868764.27121483</v>
          </cell>
        </row>
        <row r="156">
          <cell r="A156">
            <v>39173</v>
          </cell>
          <cell r="B156">
            <v>10868764.27121483</v>
          </cell>
          <cell r="C156">
            <v>166462.75</v>
          </cell>
          <cell r="D156">
            <v>94004.321525234467</v>
          </cell>
          <cell r="E156">
            <v>72458.428474765533</v>
          </cell>
          <cell r="F156">
            <v>10774759.949689595</v>
          </cell>
        </row>
        <row r="157">
          <cell r="A157">
            <v>39203</v>
          </cell>
          <cell r="B157">
            <v>10774759.949689595</v>
          </cell>
          <cell r="C157">
            <v>166462.75</v>
          </cell>
          <cell r="D157">
            <v>94631.017002069362</v>
          </cell>
          <cell r="E157">
            <v>71831.732997930638</v>
          </cell>
          <cell r="F157">
            <v>10680128.932687527</v>
          </cell>
        </row>
        <row r="158">
          <cell r="A158">
            <v>39234</v>
          </cell>
          <cell r="B158">
            <v>10680128.932687527</v>
          </cell>
          <cell r="C158">
            <v>166462.75</v>
          </cell>
          <cell r="D158">
            <v>95261.890448749822</v>
          </cell>
          <cell r="E158">
            <v>71200.859551250178</v>
          </cell>
          <cell r="F158">
            <v>10584867.042238778</v>
          </cell>
        </row>
        <row r="159">
          <cell r="A159">
            <v>39264</v>
          </cell>
          <cell r="B159">
            <v>10584867.042238778</v>
          </cell>
          <cell r="C159">
            <v>166462.75</v>
          </cell>
          <cell r="D159">
            <v>95896.969718408145</v>
          </cell>
          <cell r="E159">
            <v>70565.780281591855</v>
          </cell>
          <cell r="F159">
            <v>10488970.07252037</v>
          </cell>
        </row>
        <row r="160">
          <cell r="A160">
            <v>39295</v>
          </cell>
          <cell r="B160">
            <v>10488970.07252037</v>
          </cell>
          <cell r="C160">
            <v>166462.75</v>
          </cell>
          <cell r="D160">
            <v>96536.282849864205</v>
          </cell>
          <cell r="E160">
            <v>69926.467150135795</v>
          </cell>
          <cell r="F160">
            <v>10392433.789670505</v>
          </cell>
        </row>
        <row r="161">
          <cell r="A161">
            <v>39326</v>
          </cell>
          <cell r="B161">
            <v>10392433.789670505</v>
          </cell>
          <cell r="C161">
            <v>166462.75</v>
          </cell>
          <cell r="D161">
            <v>97179.858068863294</v>
          </cell>
          <cell r="E161">
            <v>69282.891931136706</v>
          </cell>
          <cell r="F161">
            <v>10295253.931601642</v>
          </cell>
        </row>
        <row r="162">
          <cell r="A162">
            <v>39356</v>
          </cell>
          <cell r="B162">
            <v>10295253.931601642</v>
          </cell>
          <cell r="C162">
            <v>166462.75</v>
          </cell>
          <cell r="D162">
            <v>97827.723789322379</v>
          </cell>
          <cell r="E162">
            <v>68635.026210677621</v>
          </cell>
          <cell r="F162">
            <v>10197426.207812319</v>
          </cell>
        </row>
        <row r="163">
          <cell r="A163">
            <v>39387</v>
          </cell>
          <cell r="B163">
            <v>10197426.207812319</v>
          </cell>
          <cell r="C163">
            <v>166462.75</v>
          </cell>
          <cell r="D163">
            <v>98479.908614584536</v>
          </cell>
          <cell r="E163">
            <v>67982.841385415464</v>
          </cell>
          <cell r="F163">
            <v>10098946.299197733</v>
          </cell>
        </row>
        <row r="164">
          <cell r="A164">
            <v>39417</v>
          </cell>
          <cell r="B164">
            <v>10098946.299197733</v>
          </cell>
          <cell r="C164">
            <v>166462.75</v>
          </cell>
          <cell r="D164">
            <v>99136.441338681776</v>
          </cell>
          <cell r="E164">
            <v>67326.308661318224</v>
          </cell>
          <cell r="F164">
            <v>9999809.8578590509</v>
          </cell>
        </row>
        <row r="165">
          <cell r="A165">
            <v>39448</v>
          </cell>
          <cell r="B165">
            <v>9999809.8578590509</v>
          </cell>
          <cell r="C165">
            <v>166462.75</v>
          </cell>
          <cell r="D165">
            <v>99797.350947606319</v>
          </cell>
          <cell r="E165">
            <v>66665.399052393681</v>
          </cell>
          <cell r="F165">
            <v>9900012.5069114454</v>
          </cell>
        </row>
        <row r="166">
          <cell r="A166">
            <v>39479</v>
          </cell>
          <cell r="B166">
            <v>9900012.5069114454</v>
          </cell>
          <cell r="C166">
            <v>166462.75</v>
          </cell>
          <cell r="D166">
            <v>100462.66662059036</v>
          </cell>
          <cell r="E166">
            <v>66000.08337940964</v>
          </cell>
          <cell r="F166">
            <v>9799549.8402908556</v>
          </cell>
        </row>
        <row r="167">
          <cell r="A167">
            <v>39508</v>
          </cell>
          <cell r="B167">
            <v>9799549.8402908556</v>
          </cell>
          <cell r="C167">
            <v>166462.75</v>
          </cell>
          <cell r="D167">
            <v>101132.41773139429</v>
          </cell>
          <cell r="E167">
            <v>65330.332268605707</v>
          </cell>
          <cell r="F167">
            <v>9698417.4225594606</v>
          </cell>
        </row>
        <row r="168">
          <cell r="A168">
            <v>39539</v>
          </cell>
          <cell r="B168">
            <v>9698417.4225594606</v>
          </cell>
          <cell r="C168">
            <v>166462.75</v>
          </cell>
          <cell r="D168">
            <v>101806.63384960359</v>
          </cell>
          <cell r="E168">
            <v>64656.11615039641</v>
          </cell>
          <cell r="F168">
            <v>9596610.7887098566</v>
          </cell>
        </row>
        <row r="169">
          <cell r="A169">
            <v>39569</v>
          </cell>
          <cell r="B169">
            <v>9596610.7887098566</v>
          </cell>
          <cell r="C169">
            <v>166462.75</v>
          </cell>
          <cell r="D169">
            <v>102485.34474193428</v>
          </cell>
          <cell r="E169">
            <v>63977.405258065715</v>
          </cell>
          <cell r="F169">
            <v>9494125.4439679217</v>
          </cell>
        </row>
        <row r="170">
          <cell r="A170">
            <v>39600</v>
          </cell>
          <cell r="B170">
            <v>9494125.4439679217</v>
          </cell>
          <cell r="C170">
            <v>166462.75</v>
          </cell>
          <cell r="D170">
            <v>103168.58037354719</v>
          </cell>
          <cell r="E170">
            <v>63294.169626452815</v>
          </cell>
          <cell r="F170">
            <v>9390956.8635943737</v>
          </cell>
        </row>
        <row r="171">
          <cell r="A171">
            <v>39630</v>
          </cell>
          <cell r="B171">
            <v>9390956.8635943737</v>
          </cell>
          <cell r="C171">
            <v>166462.75</v>
          </cell>
          <cell r="D171">
            <v>103856.37090937083</v>
          </cell>
          <cell r="E171">
            <v>62606.379090629162</v>
          </cell>
          <cell r="F171">
            <v>9287100.4926850032</v>
          </cell>
        </row>
        <row r="172">
          <cell r="A172">
            <v>39661</v>
          </cell>
          <cell r="B172">
            <v>9287100.4926850032</v>
          </cell>
          <cell r="C172">
            <v>166462.75</v>
          </cell>
          <cell r="D172">
            <v>104548.74671543331</v>
          </cell>
          <cell r="E172">
            <v>61914.003284566694</v>
          </cell>
          <cell r="F172">
            <v>9182551.7459695693</v>
          </cell>
        </row>
        <row r="173">
          <cell r="A173">
            <v>39692</v>
          </cell>
          <cell r="B173">
            <v>9182551.7459695693</v>
          </cell>
          <cell r="C173">
            <v>166462.75</v>
          </cell>
          <cell r="D173">
            <v>105245.73836020287</v>
          </cell>
          <cell r="E173">
            <v>61217.011639797136</v>
          </cell>
          <cell r="F173">
            <v>9077306.0076093674</v>
          </cell>
        </row>
        <row r="174">
          <cell r="A174">
            <v>39722</v>
          </cell>
          <cell r="B174">
            <v>9077306.0076093674</v>
          </cell>
          <cell r="C174">
            <v>166462.75</v>
          </cell>
          <cell r="D174">
            <v>105947.37661593754</v>
          </cell>
          <cell r="E174">
            <v>60515.373384062455</v>
          </cell>
          <cell r="F174">
            <v>8971358.6309934296</v>
          </cell>
        </row>
        <row r="175">
          <cell r="A175">
            <v>39753</v>
          </cell>
          <cell r="B175">
            <v>8971358.6309934296</v>
          </cell>
          <cell r="C175">
            <v>166462.75</v>
          </cell>
          <cell r="D175">
            <v>106653.69246004379</v>
          </cell>
          <cell r="E175">
            <v>59809.0575399562</v>
          </cell>
          <cell r="F175">
            <v>8864704.9385333862</v>
          </cell>
        </row>
        <row r="176">
          <cell r="A176">
            <v>39783</v>
          </cell>
          <cell r="B176">
            <v>8864704.9385333862</v>
          </cell>
          <cell r="C176">
            <v>166462.75</v>
          </cell>
          <cell r="D176">
            <v>107364.7170764441</v>
          </cell>
          <cell r="E176">
            <v>59098.032923555911</v>
          </cell>
          <cell r="F176">
            <v>8757340.2214569412</v>
          </cell>
        </row>
        <row r="177">
          <cell r="A177">
            <v>39814</v>
          </cell>
          <cell r="B177">
            <v>8757340.2214569412</v>
          </cell>
          <cell r="C177">
            <v>166462.75</v>
          </cell>
          <cell r="D177">
            <v>108080.48185695373</v>
          </cell>
          <cell r="E177">
            <v>58382.268143046276</v>
          </cell>
          <cell r="F177">
            <v>8649259.7395999879</v>
          </cell>
        </row>
        <row r="178">
          <cell r="A178">
            <v>39845</v>
          </cell>
          <cell r="B178">
            <v>8649259.7395999879</v>
          </cell>
          <cell r="C178">
            <v>166462.75</v>
          </cell>
          <cell r="D178">
            <v>108801.01840266674</v>
          </cell>
          <cell r="E178">
            <v>57661.731597333259</v>
          </cell>
          <cell r="F178">
            <v>8540458.721197322</v>
          </cell>
        </row>
        <row r="179">
          <cell r="A179">
            <v>39873</v>
          </cell>
          <cell r="B179">
            <v>8540458.721197322</v>
          </cell>
          <cell r="C179">
            <v>166462.75</v>
          </cell>
          <cell r="D179">
            <v>109526.35852535118</v>
          </cell>
          <cell r="E179">
            <v>56936.391474648815</v>
          </cell>
          <cell r="F179">
            <v>8430932.3626719713</v>
          </cell>
        </row>
        <row r="180">
          <cell r="A180">
            <v>39904</v>
          </cell>
          <cell r="B180">
            <v>8430932.3626719713</v>
          </cell>
          <cell r="C180">
            <v>166462.75</v>
          </cell>
          <cell r="D180">
            <v>110256.53424885352</v>
          </cell>
          <cell r="E180">
            <v>56206.215751146476</v>
          </cell>
          <cell r="F180">
            <v>8320675.8284231182</v>
          </cell>
        </row>
        <row r="181">
          <cell r="A181">
            <v>39934</v>
          </cell>
          <cell r="B181">
            <v>8320675.8284231182</v>
          </cell>
          <cell r="C181">
            <v>166462.75</v>
          </cell>
          <cell r="D181">
            <v>110991.57781051254</v>
          </cell>
          <cell r="E181">
            <v>55471.172189487457</v>
          </cell>
          <cell r="F181">
            <v>8209684.2506126054</v>
          </cell>
        </row>
        <row r="182">
          <cell r="A182">
            <v>39965</v>
          </cell>
          <cell r="B182">
            <v>8209684.2506126054</v>
          </cell>
          <cell r="C182">
            <v>166462.75</v>
          </cell>
          <cell r="D182">
            <v>111731.52166258263</v>
          </cell>
          <cell r="E182">
            <v>54731.228337417371</v>
          </cell>
          <cell r="F182">
            <v>8097952.7289500227</v>
          </cell>
        </row>
        <row r="183">
          <cell r="A183">
            <v>39995</v>
          </cell>
          <cell r="B183">
            <v>8097952.7289500227</v>
          </cell>
          <cell r="C183">
            <v>166462.75</v>
          </cell>
          <cell r="D183">
            <v>112476.39847366652</v>
          </cell>
          <cell r="E183">
            <v>53986.351526333485</v>
          </cell>
          <cell r="F183">
            <v>7985476.3304763567</v>
          </cell>
        </row>
        <row r="184">
          <cell r="A184">
            <v>40026</v>
          </cell>
          <cell r="B184">
            <v>7985476.3304763567</v>
          </cell>
          <cell r="C184">
            <v>166462.75</v>
          </cell>
          <cell r="D184">
            <v>113226.24113015762</v>
          </cell>
          <cell r="E184">
            <v>53236.508869842379</v>
          </cell>
          <cell r="F184">
            <v>7872250.0893461993</v>
          </cell>
        </row>
        <row r="185">
          <cell r="A185">
            <v>40057</v>
          </cell>
          <cell r="B185">
            <v>7872250.0893461993</v>
          </cell>
          <cell r="C185">
            <v>166462.75</v>
          </cell>
          <cell r="D185">
            <v>113981.08273769199</v>
          </cell>
          <cell r="E185">
            <v>52481.667262308001</v>
          </cell>
          <cell r="F185">
            <v>7758269.0066085076</v>
          </cell>
        </row>
        <row r="186">
          <cell r="A186">
            <v>40087</v>
          </cell>
          <cell r="B186">
            <v>7758269.0066085076</v>
          </cell>
          <cell r="C186">
            <v>166462.75</v>
          </cell>
          <cell r="D186">
            <v>114740.95662260996</v>
          </cell>
          <cell r="E186">
            <v>51721.793377390051</v>
          </cell>
          <cell r="F186">
            <v>7643528.0499858977</v>
          </cell>
        </row>
        <row r="187">
          <cell r="A187">
            <v>40118</v>
          </cell>
          <cell r="B187">
            <v>7643528.0499858977</v>
          </cell>
          <cell r="C187">
            <v>166462.75</v>
          </cell>
          <cell r="D187">
            <v>115505.89633342734</v>
          </cell>
          <cell r="E187">
            <v>50956.853666572657</v>
          </cell>
          <cell r="F187">
            <v>7528022.1536524706</v>
          </cell>
        </row>
        <row r="188">
          <cell r="A188">
            <v>40148</v>
          </cell>
          <cell r="B188">
            <v>7528022.1536524706</v>
          </cell>
          <cell r="C188">
            <v>166462.75</v>
          </cell>
          <cell r="D188">
            <v>116275.93564231685</v>
          </cell>
          <cell r="E188">
            <v>50186.814357683143</v>
          </cell>
          <cell r="F188">
            <v>7411746.2180101536</v>
          </cell>
        </row>
        <row r="189">
          <cell r="A189">
            <v>40179</v>
          </cell>
          <cell r="B189">
            <v>7411746.2180101536</v>
          </cell>
          <cell r="C189">
            <v>166462.75</v>
          </cell>
          <cell r="D189">
            <v>117051.10854659897</v>
          </cell>
          <cell r="E189">
            <v>49411.641453401026</v>
          </cell>
          <cell r="F189">
            <v>7294695.1094635548</v>
          </cell>
        </row>
        <row r="190">
          <cell r="A190">
            <v>40210</v>
          </cell>
          <cell r="B190">
            <v>7294695.1094635548</v>
          </cell>
          <cell r="C190">
            <v>166462.75</v>
          </cell>
          <cell r="D190">
            <v>117831.44927024297</v>
          </cell>
          <cell r="E190">
            <v>48631.300729757037</v>
          </cell>
          <cell r="F190">
            <v>7176863.660193312</v>
          </cell>
        </row>
        <row r="191">
          <cell r="A191">
            <v>40238</v>
          </cell>
          <cell r="B191">
            <v>7176863.660193312</v>
          </cell>
          <cell r="C191">
            <v>166462.75</v>
          </cell>
          <cell r="D191">
            <v>118616.99226537792</v>
          </cell>
          <cell r="E191">
            <v>47845.757734622086</v>
          </cell>
          <cell r="F191">
            <v>7058246.6679279339</v>
          </cell>
        </row>
        <row r="192">
          <cell r="A192">
            <v>40269</v>
          </cell>
          <cell r="B192">
            <v>7058246.6679279339</v>
          </cell>
          <cell r="C192">
            <v>166462.75</v>
          </cell>
          <cell r="D192">
            <v>119407.77221381376</v>
          </cell>
          <cell r="E192">
            <v>47054.977786186231</v>
          </cell>
          <cell r="F192">
            <v>6938838.89571412</v>
          </cell>
        </row>
        <row r="193">
          <cell r="A193">
            <v>40299</v>
          </cell>
          <cell r="B193">
            <v>6938838.89571412</v>
          </cell>
          <cell r="C193">
            <v>166462.75</v>
          </cell>
          <cell r="D193">
            <v>120203.82402857253</v>
          </cell>
          <cell r="E193">
            <v>46258.925971427467</v>
          </cell>
          <cell r="F193">
            <v>6818635.071685547</v>
          </cell>
        </row>
        <row r="194">
          <cell r="A194">
            <v>40330</v>
          </cell>
          <cell r="B194">
            <v>6818635.071685547</v>
          </cell>
          <cell r="C194">
            <v>166462.75</v>
          </cell>
          <cell r="D194">
            <v>121005.18285542968</v>
          </cell>
          <cell r="E194">
            <v>45457.567144570319</v>
          </cell>
          <cell r="F194">
            <v>6697629.8888301169</v>
          </cell>
        </row>
        <row r="195">
          <cell r="A195">
            <v>40360</v>
          </cell>
          <cell r="B195">
            <v>6697629.8888301169</v>
          </cell>
          <cell r="C195">
            <v>166462.75</v>
          </cell>
          <cell r="D195">
            <v>121811.88407446588</v>
          </cell>
          <cell r="E195">
            <v>44650.865925534119</v>
          </cell>
          <cell r="F195">
            <v>6575818.0047556506</v>
          </cell>
        </row>
        <row r="196">
          <cell r="A196">
            <v>40391</v>
          </cell>
          <cell r="B196">
            <v>6575818.0047556506</v>
          </cell>
          <cell r="C196">
            <v>166462.75</v>
          </cell>
          <cell r="D196">
            <v>122623.963301629</v>
          </cell>
          <cell r="E196">
            <v>43838.786698371005</v>
          </cell>
          <cell r="F196">
            <v>6453194.0414540218</v>
          </cell>
        </row>
        <row r="197">
          <cell r="A197">
            <v>40422</v>
          </cell>
          <cell r="B197">
            <v>6453194.0414540218</v>
          </cell>
          <cell r="C197">
            <v>166462.75</v>
          </cell>
          <cell r="D197">
            <v>123441.45639030653</v>
          </cell>
          <cell r="E197">
            <v>43021.293609693479</v>
          </cell>
          <cell r="F197">
            <v>6329752.5850637155</v>
          </cell>
        </row>
        <row r="198">
          <cell r="A198">
            <v>40452</v>
          </cell>
          <cell r="B198">
            <v>6329752.5850637155</v>
          </cell>
          <cell r="C198">
            <v>166462.75</v>
          </cell>
          <cell r="D198">
            <v>124264.39943290857</v>
          </cell>
          <cell r="E198">
            <v>42198.350567091438</v>
          </cell>
          <cell r="F198">
            <v>6205488.1856308067</v>
          </cell>
        </row>
        <row r="199">
          <cell r="A199">
            <v>40483</v>
          </cell>
          <cell r="B199">
            <v>6205488.1856308067</v>
          </cell>
          <cell r="C199">
            <v>166462.75</v>
          </cell>
          <cell r="D199">
            <v>125092.82876246129</v>
          </cell>
          <cell r="E199">
            <v>41369.921237538714</v>
          </cell>
          <cell r="F199">
            <v>6080395.3568683453</v>
          </cell>
        </row>
        <row r="200">
          <cell r="A200">
            <v>40513</v>
          </cell>
          <cell r="B200">
            <v>6080395.3568683453</v>
          </cell>
          <cell r="C200">
            <v>166462.75</v>
          </cell>
          <cell r="D200">
            <v>125926.78095421102</v>
          </cell>
          <cell r="E200">
            <v>40535.969045788974</v>
          </cell>
          <cell r="F200">
            <v>5954468.5759141343</v>
          </cell>
        </row>
        <row r="201">
          <cell r="A201">
            <v>40544</v>
          </cell>
          <cell r="B201">
            <v>5954468.5759141343</v>
          </cell>
          <cell r="C201">
            <v>166462.75</v>
          </cell>
          <cell r="D201">
            <v>126766.2928272391</v>
          </cell>
          <cell r="E201">
            <v>39696.4571727609</v>
          </cell>
          <cell r="F201">
            <v>5827702.283086895</v>
          </cell>
        </row>
        <row r="202">
          <cell r="A202">
            <v>40575</v>
          </cell>
          <cell r="B202">
            <v>5827702.283086895</v>
          </cell>
          <cell r="C202">
            <v>166462.75</v>
          </cell>
          <cell r="D202">
            <v>127611.40144608737</v>
          </cell>
          <cell r="E202">
            <v>38851.348553912634</v>
          </cell>
          <cell r="F202">
            <v>5700090.8816408077</v>
          </cell>
        </row>
        <row r="203">
          <cell r="A203">
            <v>40603</v>
          </cell>
          <cell r="B203">
            <v>5700090.8816408077</v>
          </cell>
          <cell r="C203">
            <v>166462.75</v>
          </cell>
          <cell r="D203">
            <v>128462.14412239462</v>
          </cell>
          <cell r="E203">
            <v>38000.605877605391</v>
          </cell>
          <cell r="F203">
            <v>5571628.737518413</v>
          </cell>
        </row>
        <row r="204">
          <cell r="A204">
            <v>40634</v>
          </cell>
          <cell r="B204">
            <v>5571628.737518413</v>
          </cell>
          <cell r="C204">
            <v>166462.75</v>
          </cell>
          <cell r="D204">
            <v>129318.55841654391</v>
          </cell>
          <cell r="E204">
            <v>37144.191583456086</v>
          </cell>
          <cell r="F204">
            <v>5442310.1791018695</v>
          </cell>
        </row>
        <row r="205">
          <cell r="A205">
            <v>40664</v>
          </cell>
          <cell r="B205">
            <v>5442310.1791018695</v>
          </cell>
          <cell r="C205">
            <v>166462.75</v>
          </cell>
          <cell r="D205">
            <v>130180.68213932087</v>
          </cell>
          <cell r="E205">
            <v>36282.067860679133</v>
          </cell>
          <cell r="F205">
            <v>5312129.4969625482</v>
          </cell>
        </row>
        <row r="206">
          <cell r="A206">
            <v>40695</v>
          </cell>
          <cell r="B206">
            <v>5312129.4969625482</v>
          </cell>
          <cell r="C206">
            <v>166462.75</v>
          </cell>
          <cell r="D206">
            <v>131048.553353583</v>
          </cell>
          <cell r="E206">
            <v>35414.196646416989</v>
          </cell>
          <cell r="F206">
            <v>5181080.9436089648</v>
          </cell>
        </row>
        <row r="207">
          <cell r="A207">
            <v>40725</v>
          </cell>
          <cell r="B207">
            <v>5181080.9436089648</v>
          </cell>
          <cell r="C207">
            <v>166462.75</v>
          </cell>
          <cell r="D207">
            <v>131922.21037594022</v>
          </cell>
          <cell r="E207">
            <v>34540.539624059769</v>
          </cell>
          <cell r="F207">
            <v>5049158.7332330244</v>
          </cell>
        </row>
        <row r="208">
          <cell r="A208">
            <v>40756</v>
          </cell>
          <cell r="B208">
            <v>5049158.7332330244</v>
          </cell>
          <cell r="C208">
            <v>166462.75</v>
          </cell>
          <cell r="D208">
            <v>132801.69177844649</v>
          </cell>
          <cell r="E208">
            <v>33661.058221553496</v>
          </cell>
          <cell r="F208">
            <v>4916357.0414545778</v>
          </cell>
        </row>
        <row r="209">
          <cell r="A209">
            <v>40787</v>
          </cell>
          <cell r="B209">
            <v>4916357.0414545778</v>
          </cell>
          <cell r="C209">
            <v>166462.75</v>
          </cell>
          <cell r="D209">
            <v>133687.03639030282</v>
          </cell>
          <cell r="E209">
            <v>32775.713609697188</v>
          </cell>
          <cell r="F209">
            <v>4782670.0050642751</v>
          </cell>
        </row>
        <row r="210">
          <cell r="A210">
            <v>40817</v>
          </cell>
          <cell r="B210">
            <v>4782670.0050642751</v>
          </cell>
          <cell r="C210">
            <v>166462.75</v>
          </cell>
          <cell r="D210">
            <v>134578.28329957149</v>
          </cell>
          <cell r="E210">
            <v>31884.466700428504</v>
          </cell>
          <cell r="F210">
            <v>4648091.7217647033</v>
          </cell>
        </row>
        <row r="211">
          <cell r="A211">
            <v>40848</v>
          </cell>
          <cell r="B211">
            <v>4648091.7217647033</v>
          </cell>
          <cell r="C211">
            <v>166462.75</v>
          </cell>
          <cell r="D211">
            <v>135475.47185490199</v>
          </cell>
          <cell r="E211">
            <v>30987.278145098026</v>
          </cell>
          <cell r="F211">
            <v>4512616.2499098014</v>
          </cell>
        </row>
        <row r="212">
          <cell r="A212">
            <v>40878</v>
          </cell>
          <cell r="B212">
            <v>4512616.2499098014</v>
          </cell>
          <cell r="C212">
            <v>166462.75</v>
          </cell>
          <cell r="D212">
            <v>136378.64166726798</v>
          </cell>
          <cell r="E212">
            <v>30084.108332732012</v>
          </cell>
          <cell r="F212">
            <v>4376237.6082425332</v>
          </cell>
        </row>
        <row r="213">
          <cell r="A213">
            <v>40909</v>
          </cell>
          <cell r="B213">
            <v>4376237.6082425332</v>
          </cell>
          <cell r="C213">
            <v>166462.75</v>
          </cell>
          <cell r="D213">
            <v>137287.83261171644</v>
          </cell>
          <cell r="E213">
            <v>29174.917388283557</v>
          </cell>
          <cell r="F213">
            <v>4238949.7756308168</v>
          </cell>
        </row>
        <row r="214">
          <cell r="A214">
            <v>40940</v>
          </cell>
          <cell r="B214">
            <v>4238949.7756308168</v>
          </cell>
          <cell r="C214">
            <v>166462.75</v>
          </cell>
          <cell r="D214">
            <v>138203.08482912788</v>
          </cell>
          <cell r="E214">
            <v>28259.665170872115</v>
          </cell>
          <cell r="F214">
            <v>4100746.6908016889</v>
          </cell>
        </row>
        <row r="215">
          <cell r="A215">
            <v>40969</v>
          </cell>
          <cell r="B215">
            <v>4100746.6908016889</v>
          </cell>
          <cell r="C215">
            <v>166462.75</v>
          </cell>
          <cell r="D215">
            <v>139124.43872798875</v>
          </cell>
          <cell r="E215">
            <v>27338.311272011262</v>
          </cell>
          <cell r="F215">
            <v>3961622.2520737001</v>
          </cell>
        </row>
        <row r="216">
          <cell r="A216">
            <v>41000</v>
          </cell>
          <cell r="B216">
            <v>3961622.2520737001</v>
          </cell>
          <cell r="C216">
            <v>166462.75</v>
          </cell>
          <cell r="D216">
            <v>140051.93498617533</v>
          </cell>
          <cell r="E216">
            <v>26410.815013824667</v>
          </cell>
          <cell r="F216">
            <v>3821570.3170875246</v>
          </cell>
        </row>
        <row r="217">
          <cell r="A217">
            <v>41030</v>
          </cell>
          <cell r="B217">
            <v>3821570.3170875246</v>
          </cell>
          <cell r="C217">
            <v>166462.75</v>
          </cell>
          <cell r="D217">
            <v>140985.61455274984</v>
          </cell>
          <cell r="E217">
            <v>25477.135447250166</v>
          </cell>
          <cell r="F217">
            <v>3680584.7025347748</v>
          </cell>
        </row>
        <row r="218">
          <cell r="A218">
            <v>41061</v>
          </cell>
          <cell r="B218">
            <v>3680584.7025347748</v>
          </cell>
          <cell r="C218">
            <v>166462.75</v>
          </cell>
          <cell r="D218">
            <v>141925.51864976817</v>
          </cell>
          <cell r="E218">
            <v>24537.231350231832</v>
          </cell>
          <cell r="F218">
            <v>3538659.1838850067</v>
          </cell>
        </row>
        <row r="219">
          <cell r="A219">
            <v>41091</v>
          </cell>
          <cell r="B219">
            <v>3538659.1838850067</v>
          </cell>
          <cell r="C219">
            <v>166462.75</v>
          </cell>
          <cell r="D219">
            <v>142871.68877409995</v>
          </cell>
          <cell r="E219">
            <v>23591.061225900045</v>
          </cell>
          <cell r="F219">
            <v>3395787.4951109067</v>
          </cell>
        </row>
        <row r="220">
          <cell r="A220">
            <v>41122</v>
          </cell>
          <cell r="B220">
            <v>3395787.4951109067</v>
          </cell>
          <cell r="C220">
            <v>166462.75</v>
          </cell>
          <cell r="D220">
            <v>143824.16669926062</v>
          </cell>
          <cell r="E220">
            <v>22638.583300739378</v>
          </cell>
          <cell r="F220">
            <v>3251963.3284116462</v>
          </cell>
        </row>
        <row r="221">
          <cell r="A221">
            <v>41153</v>
          </cell>
          <cell r="B221">
            <v>3251963.3284116462</v>
          </cell>
          <cell r="C221">
            <v>166462.75</v>
          </cell>
          <cell r="D221">
            <v>144782.99447725568</v>
          </cell>
          <cell r="E221">
            <v>21679.755522744308</v>
          </cell>
          <cell r="F221">
            <v>3107180.3339343905</v>
          </cell>
        </row>
        <row r="222">
          <cell r="A222">
            <v>41183</v>
          </cell>
          <cell r="B222">
            <v>3107180.3339343905</v>
          </cell>
          <cell r="C222">
            <v>166462.75</v>
          </cell>
          <cell r="D222">
            <v>145748.21444043738</v>
          </cell>
          <cell r="E222">
            <v>20714.535559562606</v>
          </cell>
          <cell r="F222">
            <v>2961432.119493953</v>
          </cell>
        </row>
        <row r="223">
          <cell r="A223">
            <v>41214</v>
          </cell>
          <cell r="B223">
            <v>2961432.119493953</v>
          </cell>
          <cell r="C223">
            <v>166462.75</v>
          </cell>
          <cell r="D223">
            <v>146719.86920337364</v>
          </cell>
          <cell r="E223">
            <v>19742.880796626356</v>
          </cell>
          <cell r="F223">
            <v>2814712.2502905792</v>
          </cell>
        </row>
        <row r="224">
          <cell r="A224">
            <v>41244</v>
          </cell>
          <cell r="B224">
            <v>2814712.2502905792</v>
          </cell>
          <cell r="C224">
            <v>166462.75</v>
          </cell>
          <cell r="D224">
            <v>147698.00166472947</v>
          </cell>
          <cell r="E224">
            <v>18764.748335270528</v>
          </cell>
          <cell r="F224">
            <v>2667014.2486258498</v>
          </cell>
        </row>
        <row r="225">
          <cell r="A225">
            <v>41275</v>
          </cell>
          <cell r="B225">
            <v>2667014.2486258498</v>
          </cell>
          <cell r="C225">
            <v>166462.75</v>
          </cell>
          <cell r="D225">
            <v>148682.65500916101</v>
          </cell>
          <cell r="E225">
            <v>17780.094990838999</v>
          </cell>
          <cell r="F225">
            <v>2518331.5936166886</v>
          </cell>
        </row>
        <row r="226">
          <cell r="A226">
            <v>41306</v>
          </cell>
          <cell r="B226">
            <v>2518331.5936166886</v>
          </cell>
          <cell r="C226">
            <v>166462.75</v>
          </cell>
          <cell r="D226">
            <v>149673.87270922208</v>
          </cell>
          <cell r="E226">
            <v>16788.877290777924</v>
          </cell>
          <cell r="F226">
            <v>2368657.7209074665</v>
          </cell>
        </row>
        <row r="227">
          <cell r="A227">
            <v>41334</v>
          </cell>
          <cell r="B227">
            <v>2368657.7209074665</v>
          </cell>
          <cell r="C227">
            <v>166462.75</v>
          </cell>
          <cell r="D227">
            <v>150671.69852728356</v>
          </cell>
          <cell r="E227">
            <v>15791.051472716445</v>
          </cell>
          <cell r="F227">
            <v>2217986.022380183</v>
          </cell>
        </row>
        <row r="228">
          <cell r="A228">
            <v>41365</v>
          </cell>
          <cell r="B228">
            <v>2217986.022380183</v>
          </cell>
          <cell r="C228">
            <v>166462.75</v>
          </cell>
          <cell r="D228">
            <v>151676.17651746544</v>
          </cell>
          <cell r="E228">
            <v>14786.573482534553</v>
          </cell>
          <cell r="F228">
            <v>2066309.8458627176</v>
          </cell>
        </row>
        <row r="229">
          <cell r="A229">
            <v>41395</v>
          </cell>
          <cell r="B229">
            <v>2066309.8458627176</v>
          </cell>
          <cell r="C229">
            <v>166462.75</v>
          </cell>
          <cell r="D229">
            <v>152687.35102758187</v>
          </cell>
          <cell r="E229">
            <v>13775.398972418117</v>
          </cell>
          <cell r="F229">
            <v>1913622.4948351358</v>
          </cell>
        </row>
        <row r="230">
          <cell r="A230">
            <v>41426</v>
          </cell>
          <cell r="B230">
            <v>1913622.4948351358</v>
          </cell>
          <cell r="C230">
            <v>166462.75</v>
          </cell>
          <cell r="D230">
            <v>153705.26670109908</v>
          </cell>
          <cell r="E230">
            <v>12757.483298900906</v>
          </cell>
          <cell r="F230">
            <v>1759917.2281340368</v>
          </cell>
        </row>
        <row r="231">
          <cell r="A231">
            <v>41456</v>
          </cell>
          <cell r="B231">
            <v>1759917.2281340368</v>
          </cell>
          <cell r="C231">
            <v>166462.75</v>
          </cell>
          <cell r="D231">
            <v>154729.96847910644</v>
          </cell>
          <cell r="E231">
            <v>11732.781520893579</v>
          </cell>
          <cell r="F231">
            <v>1605187.2596549303</v>
          </cell>
        </row>
        <row r="232">
          <cell r="A232">
            <v>41487</v>
          </cell>
          <cell r="B232">
            <v>1605187.2596549303</v>
          </cell>
          <cell r="C232">
            <v>166462.75</v>
          </cell>
          <cell r="D232">
            <v>155761.50160230047</v>
          </cell>
          <cell r="E232">
            <v>10701.248397699535</v>
          </cell>
          <cell r="F232">
            <v>1449425.7580526299</v>
          </cell>
        </row>
        <row r="233">
          <cell r="A233">
            <v>41518</v>
          </cell>
          <cell r="B233">
            <v>1449425.7580526299</v>
          </cell>
          <cell r="C233">
            <v>166462.75</v>
          </cell>
          <cell r="D233">
            <v>156799.91161298245</v>
          </cell>
          <cell r="E233">
            <v>9662.838387017533</v>
          </cell>
          <cell r="F233">
            <v>1292625.8464396475</v>
          </cell>
        </row>
        <row r="234">
          <cell r="A234">
            <v>41548</v>
          </cell>
          <cell r="B234">
            <v>1292625.8464396475</v>
          </cell>
          <cell r="C234">
            <v>166462.75</v>
          </cell>
          <cell r="D234">
            <v>157845.24435706902</v>
          </cell>
          <cell r="E234">
            <v>8617.5056429309843</v>
          </cell>
          <cell r="F234">
            <v>1134780.6020825785</v>
          </cell>
        </row>
        <row r="235">
          <cell r="A235">
            <v>41579</v>
          </cell>
          <cell r="B235">
            <v>1134780.6020825785</v>
          </cell>
          <cell r="C235">
            <v>166462.75</v>
          </cell>
          <cell r="D235">
            <v>158897.54598611614</v>
          </cell>
          <cell r="E235">
            <v>7565.2040138838565</v>
          </cell>
          <cell r="F235">
            <v>975883.0560964623</v>
          </cell>
        </row>
        <row r="236">
          <cell r="A236">
            <v>41609</v>
          </cell>
          <cell r="B236">
            <v>975883.0560964623</v>
          </cell>
          <cell r="C236">
            <v>166462.75</v>
          </cell>
          <cell r="D236">
            <v>159956.86295935692</v>
          </cell>
          <cell r="E236">
            <v>6505.8870406430824</v>
          </cell>
          <cell r="F236">
            <v>815926.19313710532</v>
          </cell>
        </row>
        <row r="237">
          <cell r="A237">
            <v>41640</v>
          </cell>
          <cell r="B237">
            <v>815926.19313710532</v>
          </cell>
          <cell r="C237">
            <v>166462.75</v>
          </cell>
          <cell r="D237">
            <v>161023.24204575262</v>
          </cell>
          <cell r="E237">
            <v>5439.5079542473695</v>
          </cell>
          <cell r="F237">
            <v>654902.95109135273</v>
          </cell>
        </row>
        <row r="238">
          <cell r="A238">
            <v>41671</v>
          </cell>
          <cell r="B238">
            <v>654902.95109135273</v>
          </cell>
          <cell r="C238">
            <v>166462.75</v>
          </cell>
          <cell r="D238">
            <v>162096.73032605764</v>
          </cell>
          <cell r="E238">
            <v>4366.0196739423518</v>
          </cell>
          <cell r="F238">
            <v>492806.22076529509</v>
          </cell>
        </row>
        <row r="239">
          <cell r="A239">
            <v>41699</v>
          </cell>
          <cell r="B239">
            <v>492806.22076529509</v>
          </cell>
          <cell r="C239">
            <v>166462.75</v>
          </cell>
          <cell r="D239">
            <v>163177.37519489802</v>
          </cell>
          <cell r="E239">
            <v>3285.3748051019675</v>
          </cell>
          <cell r="F239">
            <v>329628.8455703971</v>
          </cell>
        </row>
        <row r="240">
          <cell r="A240">
            <v>41730</v>
          </cell>
          <cell r="B240">
            <v>329628.8455703971</v>
          </cell>
          <cell r="C240">
            <v>166462.75</v>
          </cell>
          <cell r="D240">
            <v>164265.22436286401</v>
          </cell>
          <cell r="E240">
            <v>2197.525637135981</v>
          </cell>
          <cell r="F240">
            <v>165363.62120753308</v>
          </cell>
        </row>
        <row r="241">
          <cell r="A241">
            <v>41760</v>
          </cell>
          <cell r="B241">
            <v>165363.62120753308</v>
          </cell>
          <cell r="C241">
            <v>166462.75</v>
          </cell>
          <cell r="D241">
            <v>165360.32585861644</v>
          </cell>
          <cell r="E241">
            <v>1102.4241413835539</v>
          </cell>
          <cell r="F241">
            <v>3.295348916639341</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8">
          <cell r="F18">
            <v>3.2199999999999999E-2</v>
          </cell>
        </row>
      </sheetData>
      <sheetData sheetId="53"/>
      <sheetData sheetId="54"/>
      <sheetData sheetId="55"/>
      <sheetData sheetId="56"/>
      <sheetData sheetId="57"/>
      <sheetData sheetId="58"/>
      <sheetData sheetId="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ober Tariff kwh"/>
      <sheetName val="OctoberTariff(Old)"/>
      <sheetName val="#REF"/>
    </sheetNames>
    <sheetDataSet>
      <sheetData sheetId="0" refreshError="1">
        <row r="1">
          <cell r="A1" t="str">
            <v>ATLANTIC ELECTRIC</v>
          </cell>
          <cell r="E1" t="str">
            <v>COLUMN</v>
          </cell>
        </row>
        <row r="2">
          <cell r="A2" t="str">
            <v>KWH'S BY TARIFF</v>
          </cell>
          <cell r="E2" t="str">
            <v>NOT</v>
          </cell>
        </row>
        <row r="3">
          <cell r="A3" t="str">
            <v>FOR THE MONTH OF OCTOBER 1999</v>
          </cell>
          <cell r="E3" t="str">
            <v>USED</v>
          </cell>
        </row>
        <row r="4">
          <cell r="B4" t="str">
            <v xml:space="preserve">Adj bcd224d </v>
          </cell>
          <cell r="C4">
            <v>1</v>
          </cell>
        </row>
        <row r="5">
          <cell r="B5" t="str">
            <v>otra</v>
          </cell>
          <cell r="C5" t="str">
            <v>2</v>
          </cell>
          <cell r="E5" t="str">
            <v>remove fuel</v>
          </cell>
          <cell r="G5" t="str">
            <v>RateBlock</v>
          </cell>
        </row>
        <row r="6">
          <cell r="A6" t="str">
            <v xml:space="preserve">RATE </v>
          </cell>
          <cell r="B6" t="str">
            <v>SCC</v>
          </cell>
          <cell r="C6">
            <v>3</v>
          </cell>
          <cell r="D6" t="str">
            <v>BCD204(01)</v>
          </cell>
          <cell r="E6" t="str">
            <v xml:space="preserve">related </v>
          </cell>
          <cell r="G6" t="str">
            <v>BCD224B</v>
          </cell>
        </row>
        <row r="7">
          <cell r="A7" t="str">
            <v>SCHEDULE</v>
          </cell>
          <cell r="D7" t="str">
            <v>10/1/99</v>
          </cell>
          <cell r="E7" t="str">
            <v>kwh</v>
          </cell>
          <cell r="G7" t="str">
            <v>10/1/1999</v>
          </cell>
        </row>
        <row r="9">
          <cell r="A9" t="str">
            <v>RS Secondary</v>
          </cell>
        </row>
        <row r="10">
          <cell r="A10" t="str">
            <v xml:space="preserve">  1st Block Summer</v>
          </cell>
          <cell r="G10">
            <v>100748649</v>
          </cell>
        </row>
        <row r="11">
          <cell r="A11" t="str">
            <v xml:space="preserve">  1st Block Winter</v>
          </cell>
          <cell r="G11">
            <v>80106026</v>
          </cell>
        </row>
        <row r="13">
          <cell r="A13" t="str">
            <v xml:space="preserve">  2nd Block Summer</v>
          </cell>
          <cell r="G13">
            <v>31838091</v>
          </cell>
        </row>
        <row r="14">
          <cell r="A14" t="str">
            <v xml:space="preserve">  2nd Block Winter</v>
          </cell>
          <cell r="G14">
            <v>53708043</v>
          </cell>
        </row>
        <row r="15">
          <cell r="A15" t="str">
            <v xml:space="preserve">  Total RS</v>
          </cell>
          <cell r="D15">
            <v>260670661</v>
          </cell>
          <cell r="E15">
            <v>0</v>
          </cell>
          <cell r="G15">
            <v>266400809</v>
          </cell>
        </row>
        <row r="17">
          <cell r="A17" t="str">
            <v>RS TOU-D Secondary</v>
          </cell>
        </row>
        <row r="18">
          <cell r="A18" t="str">
            <v xml:space="preserve">  On Peak Summer</v>
          </cell>
          <cell r="G18">
            <v>13805</v>
          </cell>
        </row>
        <row r="19">
          <cell r="A19" t="str">
            <v xml:space="preserve">  Off Peak Summer</v>
          </cell>
          <cell r="G19">
            <v>41389</v>
          </cell>
        </row>
        <row r="20">
          <cell r="A20" t="str">
            <v xml:space="preserve">  On Peak Winter</v>
          </cell>
          <cell r="G20">
            <v>14242</v>
          </cell>
        </row>
        <row r="21">
          <cell r="A21" t="str">
            <v xml:space="preserve">  Off Peak Winter</v>
          </cell>
          <cell r="G21">
            <v>51617</v>
          </cell>
        </row>
        <row r="22">
          <cell r="A22" t="str">
            <v xml:space="preserve">  Total RS TOU-D</v>
          </cell>
          <cell r="D22">
            <v>127294</v>
          </cell>
          <cell r="E22">
            <v>0</v>
          </cell>
          <cell r="G22">
            <v>121053</v>
          </cell>
        </row>
        <row r="24">
          <cell r="A24" t="str">
            <v>RS TOU-E (Secondary)</v>
          </cell>
        </row>
        <row r="25">
          <cell r="A25" t="str">
            <v xml:space="preserve">  On Peak Summer</v>
          </cell>
          <cell r="G25">
            <v>1595916</v>
          </cell>
        </row>
        <row r="26">
          <cell r="A26" t="str">
            <v xml:space="preserve">  Off Peak Summer</v>
          </cell>
          <cell r="G26">
            <v>2763024</v>
          </cell>
        </row>
        <row r="27">
          <cell r="A27" t="str">
            <v xml:space="preserve">  On Peak Winter</v>
          </cell>
          <cell r="G27">
            <v>820198</v>
          </cell>
        </row>
        <row r="28">
          <cell r="A28" t="str">
            <v xml:space="preserve">  Off Peak Winter</v>
          </cell>
          <cell r="G28">
            <v>2462947</v>
          </cell>
        </row>
        <row r="29">
          <cell r="A29" t="str">
            <v xml:space="preserve">  Total RS TOU-E</v>
          </cell>
          <cell r="D29">
            <v>7319335</v>
          </cell>
          <cell r="E29">
            <v>0</v>
          </cell>
          <cell r="G29">
            <v>7642085</v>
          </cell>
        </row>
        <row r="31">
          <cell r="A31" t="str">
            <v xml:space="preserve">MGS </v>
          </cell>
          <cell r="D31" t="str">
            <v>(b)</v>
          </cell>
        </row>
        <row r="32">
          <cell r="A32" t="str">
            <v xml:space="preserve">  1st Block Summer Secondary</v>
          </cell>
          <cell r="G32">
            <v>4889449</v>
          </cell>
        </row>
        <row r="33">
          <cell r="A33" t="str">
            <v xml:space="preserve">  2nd Block Summer Secondary</v>
          </cell>
          <cell r="G33">
            <v>9951054</v>
          </cell>
        </row>
        <row r="34">
          <cell r="A34" t="str">
            <v xml:space="preserve">  3rd Block Summer Secondary</v>
          </cell>
          <cell r="G34">
            <v>41768504</v>
          </cell>
        </row>
        <row r="35">
          <cell r="A35" t="str">
            <v xml:space="preserve">  1st Block Winter Secondary</v>
          </cell>
          <cell r="G35">
            <v>4489498</v>
          </cell>
        </row>
        <row r="36">
          <cell r="A36" t="str">
            <v xml:space="preserve">  2nd Block Winter Secondary</v>
          </cell>
          <cell r="G36">
            <v>8890644</v>
          </cell>
        </row>
        <row r="37">
          <cell r="A37" t="str">
            <v xml:space="preserve">  3rd Block Winter Secondary</v>
          </cell>
          <cell r="G37">
            <v>39028898</v>
          </cell>
        </row>
        <row r="38">
          <cell r="A38" t="str">
            <v>Ceiling Rate Secondary</v>
          </cell>
          <cell r="G38">
            <v>5092618</v>
          </cell>
        </row>
        <row r="39">
          <cell r="A39" t="str">
            <v xml:space="preserve">    Total Secondary</v>
          </cell>
          <cell r="E39">
            <v>0</v>
          </cell>
          <cell r="G39">
            <v>114110665</v>
          </cell>
        </row>
        <row r="41">
          <cell r="A41" t="str">
            <v xml:space="preserve">  1st Block Summer Primary</v>
          </cell>
          <cell r="G41">
            <v>0</v>
          </cell>
        </row>
        <row r="42">
          <cell r="A42" t="str">
            <v xml:space="preserve">  2nd Block Summer Primary</v>
          </cell>
          <cell r="G42">
            <v>0</v>
          </cell>
        </row>
        <row r="43">
          <cell r="A43" t="str">
            <v xml:space="preserve">  3rd Block Summer Primary</v>
          </cell>
          <cell r="G43">
            <v>0</v>
          </cell>
        </row>
        <row r="44">
          <cell r="A44" t="str">
            <v xml:space="preserve">  1st Block Winter Primary</v>
          </cell>
          <cell r="G44">
            <v>0</v>
          </cell>
        </row>
        <row r="45">
          <cell r="A45" t="str">
            <v xml:space="preserve">  2nd Block Winter Primary</v>
          </cell>
          <cell r="G45">
            <v>0</v>
          </cell>
        </row>
        <row r="46">
          <cell r="A46" t="str">
            <v xml:space="preserve">  3rd Block Winter Primary</v>
          </cell>
          <cell r="G46">
            <v>0</v>
          </cell>
        </row>
        <row r="47">
          <cell r="A47" t="str">
            <v xml:space="preserve">Ceiling Rate Primary </v>
          </cell>
          <cell r="G47">
            <v>0</v>
          </cell>
        </row>
        <row r="48">
          <cell r="A48" t="str">
            <v xml:space="preserve">     Total Primary</v>
          </cell>
          <cell r="E48">
            <v>0</v>
          </cell>
        </row>
        <row r="49">
          <cell r="A49" t="str">
            <v xml:space="preserve">  Total MGS</v>
          </cell>
          <cell r="D49">
            <v>91206267</v>
          </cell>
          <cell r="E49">
            <v>0</v>
          </cell>
          <cell r="G49">
            <v>114110665</v>
          </cell>
        </row>
        <row r="53">
          <cell r="A53" t="str">
            <v xml:space="preserve">AGS </v>
          </cell>
          <cell r="D53" t="str">
            <v>( c)</v>
          </cell>
        </row>
        <row r="54">
          <cell r="A54" t="str">
            <v xml:space="preserve">  1st Block  Secondary</v>
          </cell>
          <cell r="G54">
            <v>80402693</v>
          </cell>
        </row>
        <row r="55">
          <cell r="A55" t="str">
            <v xml:space="preserve">  2nd Block Secondary</v>
          </cell>
          <cell r="G55">
            <v>22944935</v>
          </cell>
        </row>
        <row r="56">
          <cell r="A56" t="str">
            <v xml:space="preserve">  3rd Block Secondary </v>
          </cell>
          <cell r="G56">
            <v>22361229</v>
          </cell>
        </row>
        <row r="57">
          <cell r="A57" t="str">
            <v xml:space="preserve">  Total AGS Secondary</v>
          </cell>
          <cell r="E57">
            <v>0</v>
          </cell>
          <cell r="G57">
            <v>125708857</v>
          </cell>
        </row>
        <row r="59">
          <cell r="A59" t="str">
            <v xml:space="preserve">  1st Block  Primary</v>
          </cell>
          <cell r="G59">
            <v>0</v>
          </cell>
        </row>
        <row r="60">
          <cell r="A60" t="str">
            <v xml:space="preserve">  2nd Block Primary</v>
          </cell>
          <cell r="G60">
            <v>0</v>
          </cell>
        </row>
        <row r="61">
          <cell r="A61" t="str">
            <v xml:space="preserve">  3rd Block Primary </v>
          </cell>
          <cell r="G61">
            <v>0</v>
          </cell>
        </row>
        <row r="62">
          <cell r="A62" t="str">
            <v xml:space="preserve">  Total AGS Primary</v>
          </cell>
          <cell r="B62">
            <v>1593680</v>
          </cell>
          <cell r="C62">
            <v>2</v>
          </cell>
          <cell r="E62">
            <v>0</v>
          </cell>
          <cell r="G62">
            <v>0</v>
          </cell>
        </row>
        <row r="63">
          <cell r="A63" t="str">
            <v xml:space="preserve">    Total AGS</v>
          </cell>
          <cell r="B63">
            <v>0</v>
          </cell>
          <cell r="C63">
            <v>1</v>
          </cell>
          <cell r="D63">
            <v>130517290</v>
          </cell>
          <cell r="E63">
            <v>0</v>
          </cell>
          <cell r="G63">
            <v>125708857</v>
          </cell>
        </row>
        <row r="64">
          <cell r="A64" t="str">
            <v>total ags+sct 2ndary ags</v>
          </cell>
          <cell r="D64">
            <v>132110970</v>
          </cell>
        </row>
        <row r="65">
          <cell r="A65" t="str">
            <v>AGS-TOU</v>
          </cell>
        </row>
        <row r="66">
          <cell r="A66" t="str">
            <v xml:space="preserve">  On Peak Summer Secondary</v>
          </cell>
          <cell r="G66">
            <v>7568319</v>
          </cell>
        </row>
        <row r="67">
          <cell r="A67" t="str">
            <v xml:space="preserve">  Off Peak Summer Secondary</v>
          </cell>
          <cell r="G67">
            <v>9780279</v>
          </cell>
        </row>
        <row r="68">
          <cell r="A68" t="str">
            <v xml:space="preserve">  On Peak Winter Secondary</v>
          </cell>
          <cell r="G68">
            <v>30984273</v>
          </cell>
        </row>
        <row r="69">
          <cell r="A69" t="str">
            <v xml:space="preserve">  Off Peak Winter Secondary</v>
          </cell>
          <cell r="G69">
            <v>56023827</v>
          </cell>
        </row>
        <row r="70">
          <cell r="A70" t="str">
            <v xml:space="preserve">  On Peak Summer Primary</v>
          </cell>
          <cell r="G70">
            <v>0</v>
          </cell>
        </row>
        <row r="71">
          <cell r="A71" t="str">
            <v xml:space="preserve">  Off Peak Summer Primary</v>
          </cell>
          <cell r="G71">
            <v>0</v>
          </cell>
        </row>
        <row r="72">
          <cell r="A72" t="str">
            <v xml:space="preserve">  On Peak Winter Primary</v>
          </cell>
        </row>
        <row r="73">
          <cell r="A73" t="str">
            <v xml:space="preserve">  Off Peak Winter Primary</v>
          </cell>
        </row>
        <row r="74">
          <cell r="A74" t="str">
            <v xml:space="preserve">  On Peak Summer Sub-Trans</v>
          </cell>
          <cell r="G74">
            <v>0</v>
          </cell>
        </row>
        <row r="75">
          <cell r="A75" t="str">
            <v xml:space="preserve">  Off Peak Summer Sub-Trans</v>
          </cell>
          <cell r="G75">
            <v>0</v>
          </cell>
        </row>
        <row r="76">
          <cell r="A76" t="str">
            <v xml:space="preserve">  On Peak Winter Sub-Trans</v>
          </cell>
        </row>
        <row r="77">
          <cell r="A77" t="str">
            <v xml:space="preserve">  Off Peak Winter Sub-Trans</v>
          </cell>
        </row>
        <row r="78">
          <cell r="A78" t="str">
            <v xml:space="preserve">  On Peak Summer Transmission</v>
          </cell>
          <cell r="B78">
            <v>0</v>
          </cell>
          <cell r="C78">
            <v>3</v>
          </cell>
          <cell r="G78">
            <v>0</v>
          </cell>
        </row>
        <row r="79">
          <cell r="A79" t="str">
            <v xml:space="preserve">  Off Peak Summer Transmission</v>
          </cell>
          <cell r="B79">
            <v>0</v>
          </cell>
          <cell r="C79">
            <v>2</v>
          </cell>
          <cell r="G79">
            <v>0</v>
          </cell>
        </row>
        <row r="80">
          <cell r="A80" t="str">
            <v xml:space="preserve">  On Peak Winter Transmission</v>
          </cell>
        </row>
        <row r="81">
          <cell r="A81" t="str">
            <v xml:space="preserve">  Off Peak Winter Transmission</v>
          </cell>
        </row>
        <row r="82">
          <cell r="A82" t="str">
            <v xml:space="preserve">  Total AGS-TOU</v>
          </cell>
          <cell r="B82">
            <v>53511353</v>
          </cell>
          <cell r="C82">
            <v>1</v>
          </cell>
          <cell r="D82">
            <v>103932653</v>
          </cell>
          <cell r="G82">
            <v>104356698</v>
          </cell>
        </row>
        <row r="83">
          <cell r="A83" t="str">
            <v xml:space="preserve">   ags-tou+scc+sct(agt segment)</v>
          </cell>
          <cell r="D83">
            <v>163938557</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PHI Ret_Inputs"/>
      <sheetName val="All SERP_Inputs"/>
      <sheetName val="Conectiv SERP_Inputs"/>
      <sheetName val="PHI 106_Inputs"/>
      <sheetName val="Pension Summary"/>
      <sheetName val="OPEB Summary"/>
      <sheetName val="OPEB Summary_NO Part D"/>
      <sheetName val="FAS 158_Disc Summ"/>
      <sheetName val="SERPs_Bal Sheet"/>
      <sheetName val="Ret Plan_Bal Sheet"/>
      <sheetName val="Ret Welf_Bal Sheet"/>
    </sheetNames>
    <sheetDataSet>
      <sheetData sheetId="0">
        <row r="1">
          <cell r="B1">
            <v>39083</v>
          </cell>
        </row>
        <row r="3">
          <cell r="B3">
            <v>8.2500000000000004E-2</v>
          </cell>
        </row>
        <row r="4">
          <cell r="B4">
            <v>4.4999999999999998E-2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oleObject2.bin"/><Relationship Id="rId2" Type="http://schemas.openxmlformats.org/officeDocument/2006/relationships/printerSettings" Target="../printerSettings/printerSettings9.bin"/><Relationship Id="rId1" Type="http://schemas.openxmlformats.org/officeDocument/2006/relationships/hyperlink" Target="http://online.wsj.com/mdc/public/page/2_3020-libor.htm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 Id="rId9"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sheetPr>
  <dimension ref="A4:C22"/>
  <sheetViews>
    <sheetView workbookViewId="0">
      <selection activeCell="G34" sqref="G34"/>
    </sheetView>
  </sheetViews>
  <sheetFormatPr defaultRowHeight="15"/>
  <cols>
    <col min="1" max="1" width="10.109375" bestFit="1" customWidth="1"/>
    <col min="2" max="2" width="5.109375" style="1322" customWidth="1"/>
  </cols>
  <sheetData>
    <row r="4" spans="1:3">
      <c r="B4" s="1322" t="s">
        <v>603</v>
      </c>
    </row>
    <row r="6" spans="1:3">
      <c r="A6" t="s">
        <v>605</v>
      </c>
      <c r="B6" s="1337" t="s">
        <v>606</v>
      </c>
      <c r="C6" t="s">
        <v>607</v>
      </c>
    </row>
    <row r="7" spans="1:3">
      <c r="A7" t="s">
        <v>604</v>
      </c>
      <c r="B7" s="1337">
        <v>1</v>
      </c>
      <c r="C7" t="s">
        <v>611</v>
      </c>
    </row>
    <row r="8" spans="1:3">
      <c r="A8" t="s">
        <v>604</v>
      </c>
      <c r="B8" s="1337">
        <f>+B7+1</f>
        <v>2</v>
      </c>
      <c r="C8" t="s">
        <v>608</v>
      </c>
    </row>
    <row r="9" spans="1:3">
      <c r="A9" t="s">
        <v>604</v>
      </c>
      <c r="B9" s="1337">
        <f>+B8+1</f>
        <v>3</v>
      </c>
      <c r="C9" t="s">
        <v>610</v>
      </c>
    </row>
    <row r="10" spans="1:3">
      <c r="A10" t="s">
        <v>604</v>
      </c>
      <c r="B10" s="1337">
        <f>+B9+1</f>
        <v>4</v>
      </c>
      <c r="C10" t="s">
        <v>609</v>
      </c>
    </row>
    <row r="11" spans="1:3">
      <c r="A11" t="s">
        <v>604</v>
      </c>
      <c r="B11" s="1337">
        <f>+B10+1</f>
        <v>5</v>
      </c>
      <c r="C11" t="s">
        <v>612</v>
      </c>
    </row>
    <row r="12" spans="1:3">
      <c r="A12" t="s">
        <v>604</v>
      </c>
      <c r="B12" s="1337" t="s">
        <v>616</v>
      </c>
      <c r="C12" t="s">
        <v>613</v>
      </c>
    </row>
    <row r="13" spans="1:3">
      <c r="A13" t="str">
        <f>+A12</f>
        <v xml:space="preserve">Attachment </v>
      </c>
      <c r="B13" s="1337" t="s">
        <v>617</v>
      </c>
      <c r="C13" t="s">
        <v>614</v>
      </c>
    </row>
    <row r="14" spans="1:3">
      <c r="A14" t="s">
        <v>604</v>
      </c>
      <c r="B14" s="1337" t="s">
        <v>618</v>
      </c>
      <c r="C14" t="s">
        <v>619</v>
      </c>
    </row>
    <row r="15" spans="1:3">
      <c r="A15" t="s">
        <v>604</v>
      </c>
      <c r="B15" s="1337">
        <f>+B14+1</f>
        <v>8</v>
      </c>
      <c r="C15" t="s">
        <v>759</v>
      </c>
    </row>
    <row r="16" spans="1:3">
      <c r="A16" t="s">
        <v>604</v>
      </c>
      <c r="B16" s="1337">
        <f>+B15+1</f>
        <v>9</v>
      </c>
      <c r="C16" t="s">
        <v>615</v>
      </c>
    </row>
    <row r="17" spans="1:3">
      <c r="A17" t="s">
        <v>604</v>
      </c>
      <c r="B17" s="1123">
        <v>10</v>
      </c>
      <c r="C17" t="s">
        <v>924</v>
      </c>
    </row>
    <row r="18" spans="1:3">
      <c r="A18" t="str">
        <f>+A17</f>
        <v xml:space="preserve">Attachment </v>
      </c>
      <c r="B18" s="1123">
        <v>11</v>
      </c>
      <c r="C18" t="s">
        <v>925</v>
      </c>
    </row>
    <row r="19" spans="1:3">
      <c r="A19" t="str">
        <f>+A18</f>
        <v xml:space="preserve">Attachment </v>
      </c>
      <c r="B19" s="1123">
        <v>12</v>
      </c>
      <c r="C19" t="s">
        <v>1037</v>
      </c>
    </row>
    <row r="20" spans="1:3">
      <c r="A20" t="str">
        <f>+A19</f>
        <v xml:space="preserve">Attachment </v>
      </c>
      <c r="B20" s="1123">
        <v>13</v>
      </c>
      <c r="C20" t="s">
        <v>269</v>
      </c>
    </row>
    <row r="21" spans="1:3">
      <c r="A21" t="str">
        <f>+A20</f>
        <v xml:space="preserve">Attachment </v>
      </c>
      <c r="B21" s="1123">
        <v>14</v>
      </c>
      <c r="C21" t="s">
        <v>1036</v>
      </c>
    </row>
    <row r="22" spans="1:3">
      <c r="B22" s="1337"/>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U521"/>
  <sheetViews>
    <sheetView view="pageBreakPreview" zoomScale="60" zoomScaleNormal="50" workbookViewId="0">
      <selection activeCell="H83" sqref="H83"/>
    </sheetView>
  </sheetViews>
  <sheetFormatPr defaultColWidth="8.88671875" defaultRowHeight="15"/>
  <cols>
    <col min="1" max="1" width="5.33203125" style="455" customWidth="1"/>
    <col min="2" max="2" width="51.44140625" style="464" customWidth="1"/>
    <col min="3" max="3" width="22.109375" style="455" customWidth="1"/>
    <col min="4" max="4" width="22.21875" style="455" customWidth="1"/>
    <col min="5" max="5" width="20.21875" style="455" customWidth="1"/>
    <col min="6" max="6" width="16.6640625" style="455" customWidth="1"/>
    <col min="7" max="7" width="20.88671875" style="455" customWidth="1"/>
    <col min="8" max="8" width="114.77734375" style="455" bestFit="1" customWidth="1"/>
    <col min="9" max="16384" width="8.88671875" style="455"/>
  </cols>
  <sheetData>
    <row r="1" spans="1:21" ht="18">
      <c r="B1" s="1586" t="str">
        <f>+'Appendix III'!E8</f>
        <v>MidAmerican Central California Transco, LLC</v>
      </c>
      <c r="C1" s="1587"/>
      <c r="D1" s="1587"/>
      <c r="E1" s="1587"/>
      <c r="F1" s="1587"/>
      <c r="G1" s="1587"/>
      <c r="H1" s="1587"/>
      <c r="I1" s="454"/>
      <c r="J1" s="454"/>
    </row>
    <row r="2" spans="1:21" ht="18">
      <c r="B2" s="1586" t="s">
        <v>358</v>
      </c>
      <c r="C2" s="1586"/>
      <c r="D2" s="1586"/>
      <c r="E2" s="1586"/>
      <c r="F2" s="1586"/>
      <c r="G2" s="1586"/>
      <c r="H2" s="1586"/>
      <c r="I2" s="454"/>
      <c r="J2" s="454"/>
    </row>
    <row r="3" spans="1:21" ht="18">
      <c r="B3" s="1586" t="s">
        <v>199</v>
      </c>
      <c r="C3" s="1586"/>
      <c r="D3" s="1586"/>
      <c r="E3" s="1586"/>
      <c r="F3" s="1586"/>
      <c r="G3" s="1586"/>
      <c r="H3" s="1586"/>
      <c r="I3" s="454"/>
      <c r="J3" s="454"/>
    </row>
    <row r="4" spans="1:21" s="456" customFormat="1" ht="18">
      <c r="B4" s="499"/>
      <c r="C4" s="499"/>
      <c r="D4" s="499"/>
      <c r="E4" s="499"/>
      <c r="F4" s="499"/>
      <c r="G4" s="499"/>
      <c r="H4" s="499"/>
      <c r="I4" s="677"/>
      <c r="J4" s="677"/>
    </row>
    <row r="5" spans="1:21" s="456" customFormat="1" ht="18">
      <c r="B5" s="518"/>
      <c r="C5" s="519"/>
      <c r="D5" s="499"/>
      <c r="E5" s="499"/>
      <c r="F5" s="519"/>
      <c r="G5" s="499"/>
      <c r="H5" s="519"/>
    </row>
    <row r="6" spans="1:21" s="456" customFormat="1" ht="18">
      <c r="B6" s="518"/>
      <c r="C6" s="519"/>
      <c r="D6" s="500" t="s">
        <v>26</v>
      </c>
      <c r="E6" s="500" t="s">
        <v>331</v>
      </c>
      <c r="F6" s="500" t="s">
        <v>326</v>
      </c>
      <c r="G6" s="500" t="s">
        <v>21</v>
      </c>
      <c r="H6" s="519"/>
      <c r="J6" s="457"/>
      <c r="K6" s="457"/>
      <c r="L6" s="457"/>
      <c r="M6" s="457"/>
      <c r="N6" s="457"/>
      <c r="O6" s="457"/>
      <c r="P6" s="457"/>
      <c r="Q6" s="457"/>
      <c r="R6" s="457"/>
      <c r="S6" s="457"/>
      <c r="T6" s="457"/>
      <c r="U6" s="458"/>
    </row>
    <row r="7" spans="1:21" s="456" customFormat="1" ht="18">
      <c r="A7" s="456" t="s">
        <v>662</v>
      </c>
      <c r="B7" s="518" t="s">
        <v>268</v>
      </c>
      <c r="C7" s="519"/>
      <c r="D7" s="500" t="s">
        <v>332</v>
      </c>
      <c r="E7" s="500" t="s">
        <v>332</v>
      </c>
      <c r="F7" s="500" t="s">
        <v>332</v>
      </c>
      <c r="G7" s="500" t="s">
        <v>2</v>
      </c>
      <c r="H7" s="519"/>
      <c r="J7" s="457"/>
      <c r="K7" s="457"/>
      <c r="L7" s="457"/>
      <c r="M7" s="457"/>
      <c r="N7" s="457"/>
      <c r="O7" s="457"/>
      <c r="P7" s="457"/>
      <c r="Q7" s="457"/>
      <c r="R7" s="457"/>
      <c r="S7" s="457"/>
      <c r="T7" s="457"/>
      <c r="U7" s="458"/>
    </row>
    <row r="8" spans="1:21" s="456" customFormat="1" ht="18">
      <c r="B8" s="569"/>
      <c r="C8" s="519"/>
      <c r="D8" s="519"/>
      <c r="E8" s="519"/>
      <c r="F8" s="519"/>
      <c r="G8" s="519"/>
      <c r="H8" s="519"/>
    </row>
    <row r="9" spans="1:21" s="456" customFormat="1" ht="18">
      <c r="A9" s="456">
        <v>1</v>
      </c>
      <c r="B9" s="519" t="s">
        <v>333</v>
      </c>
      <c r="D9" s="520">
        <f>+E67</f>
        <v>0</v>
      </c>
      <c r="E9" s="520">
        <f>+F67</f>
        <v>0</v>
      </c>
      <c r="F9" s="520">
        <f>+G67</f>
        <v>0</v>
      </c>
      <c r="G9" s="520"/>
      <c r="H9" s="519" t="s">
        <v>334</v>
      </c>
    </row>
    <row r="10" spans="1:21" s="456" customFormat="1" ht="18">
      <c r="A10" s="456">
        <f>+A9+1</f>
        <v>2</v>
      </c>
      <c r="B10" s="519" t="s">
        <v>335</v>
      </c>
      <c r="D10" s="520">
        <f>+E96</f>
        <v>-691754.59</v>
      </c>
      <c r="E10" s="520">
        <f>+F96</f>
        <v>0</v>
      </c>
      <c r="F10" s="520">
        <f>+G96</f>
        <v>0</v>
      </c>
      <c r="G10" s="520"/>
      <c r="H10" s="519" t="s">
        <v>336</v>
      </c>
    </row>
    <row r="11" spans="1:21" s="456" customFormat="1" ht="18">
      <c r="A11" s="456">
        <f t="shared" ref="A11:A74" si="0">+A10+1</f>
        <v>3</v>
      </c>
      <c r="B11" s="519" t="s">
        <v>337</v>
      </c>
      <c r="D11" s="520">
        <f>E39</f>
        <v>0</v>
      </c>
      <c r="E11" s="520">
        <f>F39</f>
        <v>0</v>
      </c>
      <c r="F11" s="520">
        <f>G39</f>
        <v>0</v>
      </c>
      <c r="G11" s="520"/>
      <c r="H11" s="519" t="s">
        <v>338</v>
      </c>
    </row>
    <row r="12" spans="1:21" s="456" customFormat="1" ht="18">
      <c r="A12" s="456">
        <f t="shared" si="0"/>
        <v>4</v>
      </c>
      <c r="B12" s="519" t="s">
        <v>339</v>
      </c>
      <c r="D12" s="520">
        <f>SUM(D9:D11)</f>
        <v>-691754.59</v>
      </c>
      <c r="E12" s="520">
        <f>SUM(E9:E11)</f>
        <v>0</v>
      </c>
      <c r="F12" s="520">
        <f>SUM(F9:F11)</f>
        <v>0</v>
      </c>
      <c r="G12" s="520"/>
      <c r="H12" s="521"/>
    </row>
    <row r="13" spans="1:21" s="456" customFormat="1" ht="18">
      <c r="A13" s="456">
        <f t="shared" si="0"/>
        <v>5</v>
      </c>
      <c r="B13" s="519" t="s">
        <v>340</v>
      </c>
      <c r="D13" s="519"/>
      <c r="E13" s="519"/>
      <c r="F13" s="730">
        <f>+'Appendix III'!J196</f>
        <v>1</v>
      </c>
      <c r="G13" s="519"/>
      <c r="H13" s="519" t="s">
        <v>1039</v>
      </c>
    </row>
    <row r="14" spans="1:21" s="456" customFormat="1" ht="18">
      <c r="A14" s="456">
        <f t="shared" si="0"/>
        <v>6</v>
      </c>
      <c r="B14" s="519" t="s">
        <v>38</v>
      </c>
      <c r="D14" s="519"/>
      <c r="E14" s="523">
        <f>+'6b- ADIT'!E14</f>
        <v>1</v>
      </c>
      <c r="F14" s="519"/>
      <c r="G14" s="519"/>
      <c r="H14" s="519" t="s">
        <v>1040</v>
      </c>
    </row>
    <row r="15" spans="1:21" s="456" customFormat="1" ht="18">
      <c r="A15" s="456">
        <f t="shared" si="0"/>
        <v>7</v>
      </c>
      <c r="B15" s="519" t="s">
        <v>199</v>
      </c>
      <c r="D15" s="520">
        <f>+D12</f>
        <v>-691754.59</v>
      </c>
      <c r="E15" s="520">
        <f>+E14*E12</f>
        <v>0</v>
      </c>
      <c r="F15" s="520">
        <f>+F13*F12</f>
        <v>0</v>
      </c>
      <c r="G15" s="520">
        <f>+D15+E15+F15</f>
        <v>-691754.59</v>
      </c>
      <c r="H15" s="522"/>
    </row>
    <row r="16" spans="1:21" s="456" customFormat="1" ht="18">
      <c r="A16" s="456">
        <f t="shared" si="0"/>
        <v>8</v>
      </c>
      <c r="B16" s="519" t="str">
        <f>"End of year from Attachment 6b, line "&amp;'6b- ADIT'!A15&amp;""</f>
        <v>End of year from Attachment 6b, line 7</v>
      </c>
      <c r="D16" s="520">
        <f>+'6b- ADIT'!D15</f>
        <v>-553403.67000000004</v>
      </c>
      <c r="E16" s="520">
        <f>+'6b- ADIT'!E15</f>
        <v>0</v>
      </c>
      <c r="F16" s="520">
        <f>+'6b- ADIT'!F15</f>
        <v>0</v>
      </c>
      <c r="G16" s="520">
        <f>+D16+E16+F16</f>
        <v>-553403.67000000004</v>
      </c>
      <c r="H16" s="522"/>
    </row>
    <row r="17" spans="1:9" s="456" customFormat="1" ht="18">
      <c r="A17" s="456">
        <f t="shared" si="0"/>
        <v>9</v>
      </c>
      <c r="B17" s="519" t="s">
        <v>361</v>
      </c>
      <c r="D17" s="520">
        <f>+D15/2+D16/2</f>
        <v>-622579.13</v>
      </c>
      <c r="E17" s="520">
        <f>+E15/2+E16/2</f>
        <v>0</v>
      </c>
      <c r="F17" s="520">
        <f>+F15/2+F16/2</f>
        <v>0</v>
      </c>
      <c r="G17" s="520">
        <f>+D17+E17+F17</f>
        <v>-622579.13</v>
      </c>
      <c r="H17" s="522" t="str">
        <f>"Enter as negative Appendix III, line "&amp;'Appendix III'!A73&amp;"."</f>
        <v>Enter as negative Appendix III, line 17.</v>
      </c>
    </row>
    <row r="18" spans="1:9" s="456" customFormat="1" ht="18">
      <c r="A18" s="456">
        <f t="shared" si="0"/>
        <v>10</v>
      </c>
      <c r="B18" s="519"/>
      <c r="C18" s="519"/>
      <c r="D18" s="521"/>
      <c r="E18" s="519"/>
      <c r="F18" s="519"/>
      <c r="G18" s="519"/>
      <c r="H18" s="520"/>
    </row>
    <row r="19" spans="1:9" s="456" customFormat="1" ht="18">
      <c r="A19" s="456">
        <f t="shared" si="0"/>
        <v>11</v>
      </c>
      <c r="B19" s="519"/>
      <c r="C19" s="519"/>
      <c r="D19" s="519"/>
      <c r="E19" s="519"/>
      <c r="F19" s="519"/>
      <c r="G19" s="519"/>
      <c r="H19" s="523"/>
    </row>
    <row r="20" spans="1:9" s="456" customFormat="1" ht="18">
      <c r="A20" s="456">
        <f t="shared" si="0"/>
        <v>12</v>
      </c>
      <c r="B20" s="518" t="s">
        <v>342</v>
      </c>
      <c r="C20" s="519"/>
      <c r="D20" s="519"/>
      <c r="E20" s="519"/>
      <c r="F20" s="519"/>
      <c r="G20" s="519"/>
      <c r="H20" s="519"/>
    </row>
    <row r="21" spans="1:9" s="456" customFormat="1" ht="18">
      <c r="A21" s="456">
        <f t="shared" si="0"/>
        <v>13</v>
      </c>
      <c r="B21" s="518" t="s">
        <v>502</v>
      </c>
      <c r="C21" s="519"/>
      <c r="D21" s="519"/>
      <c r="E21" s="519"/>
      <c r="F21" s="519"/>
      <c r="G21" s="519"/>
      <c r="H21" s="519"/>
    </row>
    <row r="22" spans="1:9" s="456" customFormat="1" ht="18">
      <c r="A22" s="456">
        <f t="shared" si="0"/>
        <v>14</v>
      </c>
      <c r="B22" s="499" t="s">
        <v>77</v>
      </c>
      <c r="C22" s="499" t="s">
        <v>78</v>
      </c>
      <c r="D22" s="499" t="s">
        <v>79</v>
      </c>
      <c r="E22" s="499" t="s">
        <v>80</v>
      </c>
      <c r="F22" s="499" t="s">
        <v>81</v>
      </c>
      <c r="G22" s="499" t="s">
        <v>82</v>
      </c>
      <c r="H22" s="499" t="s">
        <v>84</v>
      </c>
    </row>
    <row r="23" spans="1:9" s="456" customFormat="1" ht="18">
      <c r="A23" s="456">
        <f t="shared" si="0"/>
        <v>15</v>
      </c>
      <c r="B23" s="518"/>
      <c r="C23" s="500" t="s">
        <v>21</v>
      </c>
      <c r="D23" s="500" t="s">
        <v>343</v>
      </c>
      <c r="E23" s="499"/>
      <c r="F23" s="499"/>
      <c r="G23" s="499"/>
      <c r="H23" s="519"/>
    </row>
    <row r="24" spans="1:9" s="456" customFormat="1" ht="18">
      <c r="A24" s="456">
        <f t="shared" si="0"/>
        <v>16</v>
      </c>
      <c r="B24" s="518" t="s">
        <v>337</v>
      </c>
      <c r="C24" s="500"/>
      <c r="D24" s="500" t="s">
        <v>344</v>
      </c>
      <c r="E24" s="500" t="s">
        <v>26</v>
      </c>
      <c r="F24" s="500" t="s">
        <v>331</v>
      </c>
      <c r="G24" s="500" t="s">
        <v>326</v>
      </c>
      <c r="H24" s="519"/>
    </row>
    <row r="25" spans="1:9" s="456" customFormat="1" ht="18">
      <c r="A25" s="456">
        <f t="shared" si="0"/>
        <v>17</v>
      </c>
      <c r="B25" s="518"/>
      <c r="C25" s="500"/>
      <c r="D25" s="500" t="s">
        <v>332</v>
      </c>
      <c r="E25" s="500" t="s">
        <v>332</v>
      </c>
      <c r="F25" s="500" t="s">
        <v>332</v>
      </c>
      <c r="G25" s="500" t="s">
        <v>332</v>
      </c>
      <c r="H25" s="499" t="s">
        <v>345</v>
      </c>
    </row>
    <row r="26" spans="1:9" ht="35.1" customHeight="1">
      <c r="A26" s="456">
        <f t="shared" si="0"/>
        <v>18</v>
      </c>
      <c r="B26" s="524"/>
      <c r="C26" s="472"/>
      <c r="D26" s="473"/>
      <c r="E26" s="473"/>
      <c r="F26" s="473"/>
      <c r="G26" s="473"/>
      <c r="H26" s="527"/>
      <c r="I26" s="459"/>
    </row>
    <row r="27" spans="1:9" ht="35.1" customHeight="1">
      <c r="A27" s="456">
        <f t="shared" si="0"/>
        <v>19</v>
      </c>
      <c r="B27" s="528"/>
      <c r="C27" s="472"/>
      <c r="D27" s="473"/>
      <c r="E27" s="473"/>
      <c r="F27" s="473"/>
      <c r="G27" s="473"/>
      <c r="H27" s="527"/>
      <c r="I27" s="459"/>
    </row>
    <row r="28" spans="1:9" ht="35.1" customHeight="1">
      <c r="A28" s="456">
        <f t="shared" si="0"/>
        <v>20</v>
      </c>
      <c r="B28" s="528"/>
      <c r="C28" s="472"/>
      <c r="D28" s="473"/>
      <c r="E28" s="473"/>
      <c r="F28" s="473"/>
      <c r="G28" s="473"/>
      <c r="H28" s="527"/>
      <c r="I28" s="459"/>
    </row>
    <row r="29" spans="1:9" ht="35.1" customHeight="1">
      <c r="A29" s="456">
        <f t="shared" si="0"/>
        <v>21</v>
      </c>
      <c r="B29" s="528"/>
      <c r="C29" s="472"/>
      <c r="D29" s="473"/>
      <c r="E29" s="473"/>
      <c r="F29" s="473"/>
      <c r="G29" s="473"/>
      <c r="H29" s="527"/>
      <c r="I29" s="459"/>
    </row>
    <row r="30" spans="1:9" ht="35.1" customHeight="1">
      <c r="A30" s="456">
        <f t="shared" si="0"/>
        <v>22</v>
      </c>
      <c r="B30" s="528"/>
      <c r="C30" s="525"/>
      <c r="D30" s="526"/>
      <c r="E30" s="526"/>
      <c r="F30" s="526"/>
      <c r="G30" s="526"/>
      <c r="H30" s="527"/>
      <c r="I30" s="459"/>
    </row>
    <row r="31" spans="1:9" ht="35.1" customHeight="1">
      <c r="A31" s="456">
        <f t="shared" si="0"/>
        <v>23</v>
      </c>
      <c r="B31" s="528"/>
      <c r="C31" s="525"/>
      <c r="D31" s="526"/>
      <c r="E31" s="526"/>
      <c r="F31" s="526"/>
      <c r="G31" s="526"/>
      <c r="H31" s="527"/>
      <c r="I31" s="459"/>
    </row>
    <row r="32" spans="1:9" ht="35.1" customHeight="1">
      <c r="A32" s="456">
        <f t="shared" si="0"/>
        <v>24</v>
      </c>
      <c r="B32" s="528"/>
      <c r="C32" s="525"/>
      <c r="D32" s="526"/>
      <c r="E32" s="526"/>
      <c r="F32" s="526"/>
      <c r="G32" s="526"/>
      <c r="H32" s="527"/>
      <c r="I32" s="459"/>
    </row>
    <row r="33" spans="1:9" ht="35.1" customHeight="1">
      <c r="A33" s="456">
        <f t="shared" si="0"/>
        <v>25</v>
      </c>
      <c r="B33" s="528"/>
      <c r="C33" s="525"/>
      <c r="D33" s="529"/>
      <c r="E33" s="526"/>
      <c r="F33" s="526"/>
      <c r="G33" s="526"/>
      <c r="H33" s="527"/>
      <c r="I33" s="459"/>
    </row>
    <row r="34" spans="1:9" ht="35.1" customHeight="1">
      <c r="A34" s="456">
        <f t="shared" si="0"/>
        <v>26</v>
      </c>
      <c r="B34" s="528"/>
      <c r="C34" s="525"/>
      <c r="D34" s="526"/>
      <c r="E34" s="526"/>
      <c r="F34" s="526"/>
      <c r="G34" s="526"/>
      <c r="H34" s="527"/>
      <c r="I34" s="459"/>
    </row>
    <row r="35" spans="1:9" ht="35.1" customHeight="1">
      <c r="A35" s="456">
        <f t="shared" si="0"/>
        <v>27</v>
      </c>
      <c r="B35" s="528"/>
      <c r="C35" s="525"/>
      <c r="D35" s="525"/>
      <c r="E35" s="525"/>
      <c r="F35" s="525"/>
      <c r="G35" s="525"/>
      <c r="H35" s="527"/>
      <c r="I35" s="459"/>
    </row>
    <row r="36" spans="1:9" ht="35.1" customHeight="1">
      <c r="A36" s="456">
        <f t="shared" si="0"/>
        <v>28</v>
      </c>
      <c r="B36" s="553" t="s">
        <v>346</v>
      </c>
      <c r="C36" s="554">
        <f>SUBTOTAL(9,C26:C35)</f>
        <v>0</v>
      </c>
      <c r="D36" s="542">
        <f>SUM(D26:D35)</f>
        <v>0</v>
      </c>
      <c r="E36" s="542">
        <f>SUM(E26:E35)</f>
        <v>0</v>
      </c>
      <c r="F36" s="542">
        <f>SUM(F26:F35)</f>
        <v>0</v>
      </c>
      <c r="G36" s="542">
        <f>SUM(G26:G35)</f>
        <v>0</v>
      </c>
      <c r="H36" s="530"/>
      <c r="I36" s="459"/>
    </row>
    <row r="37" spans="1:9" ht="35.1" customHeight="1">
      <c r="A37" s="456">
        <f t="shared" si="0"/>
        <v>29</v>
      </c>
      <c r="B37" s="555" t="s">
        <v>347</v>
      </c>
      <c r="C37" s="531"/>
      <c r="D37" s="531"/>
      <c r="E37" s="531"/>
      <c r="F37" s="532"/>
      <c r="G37" s="533"/>
      <c r="H37" s="527"/>
      <c r="I37" s="459"/>
    </row>
    <row r="38" spans="1:9" ht="35.1" customHeight="1">
      <c r="A38" s="456">
        <f t="shared" si="0"/>
        <v>30</v>
      </c>
      <c r="B38" s="556" t="s">
        <v>348</v>
      </c>
      <c r="C38" s="534"/>
      <c r="D38" s="534"/>
      <c r="E38" s="534"/>
      <c r="F38" s="534"/>
      <c r="G38" s="534"/>
      <c r="H38" s="535"/>
      <c r="I38" s="459"/>
    </row>
    <row r="39" spans="1:9" ht="35.1" customHeight="1" thickBot="1">
      <c r="A39" s="456">
        <f t="shared" si="0"/>
        <v>31</v>
      </c>
      <c r="B39" s="557" t="s">
        <v>21</v>
      </c>
      <c r="C39" s="558">
        <f>+C36-C37-C38</f>
        <v>0</v>
      </c>
      <c r="D39" s="558">
        <f>+D36-D37-D38</f>
        <v>0</v>
      </c>
      <c r="E39" s="558">
        <f>+E36-E37-E38</f>
        <v>0</v>
      </c>
      <c r="F39" s="558">
        <f>+F36-F37-F38</f>
        <v>0</v>
      </c>
      <c r="G39" s="558">
        <f>+G36-G37-G38</f>
        <v>0</v>
      </c>
      <c r="H39" s="559"/>
      <c r="I39" s="459"/>
    </row>
    <row r="40" spans="1:9" ht="35.1" customHeight="1" thickTop="1">
      <c r="A40" s="456">
        <f t="shared" si="0"/>
        <v>32</v>
      </c>
      <c r="B40" s="543" t="s">
        <v>349</v>
      </c>
      <c r="C40" s="544"/>
      <c r="D40" s="546"/>
      <c r="E40" s="545"/>
      <c r="F40" s="536"/>
      <c r="G40" s="560"/>
      <c r="H40" s="536"/>
    </row>
    <row r="41" spans="1:9" ht="35.1" customHeight="1">
      <c r="A41" s="456">
        <f t="shared" si="0"/>
        <v>33</v>
      </c>
      <c r="B41" s="1588" t="s">
        <v>350</v>
      </c>
      <c r="C41" s="1589"/>
      <c r="D41" s="1589"/>
      <c r="E41" s="1589"/>
      <c r="F41" s="1589"/>
      <c r="G41" s="1589"/>
      <c r="H41" s="536"/>
    </row>
    <row r="42" spans="1:9" ht="35.1" customHeight="1">
      <c r="A42" s="456">
        <f t="shared" si="0"/>
        <v>34</v>
      </c>
      <c r="B42" s="551" t="s">
        <v>351</v>
      </c>
      <c r="C42" s="536"/>
      <c r="D42" s="543"/>
      <c r="E42" s="543"/>
      <c r="F42" s="545"/>
      <c r="G42" s="545"/>
      <c r="H42" s="536"/>
    </row>
    <row r="43" spans="1:9" ht="35.1" customHeight="1">
      <c r="A43" s="456">
        <f t="shared" si="0"/>
        <v>35</v>
      </c>
      <c r="B43" s="551" t="s">
        <v>352</v>
      </c>
      <c r="C43" s="536"/>
      <c r="D43" s="543"/>
      <c r="E43" s="543"/>
      <c r="F43" s="545"/>
      <c r="G43" s="545"/>
      <c r="H43" s="536"/>
    </row>
    <row r="44" spans="1:9" ht="35.1" customHeight="1">
      <c r="A44" s="456">
        <f t="shared" si="0"/>
        <v>36</v>
      </c>
      <c r="B44" s="551" t="s">
        <v>353</v>
      </c>
      <c r="C44" s="536"/>
      <c r="D44" s="543"/>
      <c r="E44" s="543"/>
      <c r="F44" s="545"/>
      <c r="G44" s="545"/>
      <c r="H44" s="536"/>
    </row>
    <row r="45" spans="1:9" ht="35.1" customHeight="1">
      <c r="A45" s="456">
        <f t="shared" si="0"/>
        <v>37</v>
      </c>
      <c r="B45" s="1588" t="s">
        <v>580</v>
      </c>
      <c r="C45" s="1588"/>
      <c r="D45" s="1588"/>
      <c r="E45" s="1588"/>
      <c r="F45" s="1588"/>
      <c r="G45" s="1588"/>
      <c r="H45" s="537"/>
    </row>
    <row r="46" spans="1:9" ht="35.1" customHeight="1">
      <c r="A46" s="456">
        <f t="shared" si="0"/>
        <v>38</v>
      </c>
      <c r="B46" s="549"/>
      <c r="C46" s="549"/>
      <c r="D46" s="549"/>
      <c r="E46" s="549"/>
      <c r="F46" s="549"/>
      <c r="G46" s="549"/>
      <c r="H46" s="537"/>
    </row>
    <row r="47" spans="1:9" s="677" customFormat="1" ht="24.95" customHeight="1">
      <c r="A47" s="456">
        <f t="shared" si="0"/>
        <v>39</v>
      </c>
      <c r="B47" s="1586" t="str">
        <f>+B1</f>
        <v>MidAmerican Central California Transco, LLC</v>
      </c>
      <c r="C47" s="1587"/>
      <c r="D47" s="1587"/>
      <c r="E47" s="1587"/>
      <c r="F47" s="1587"/>
      <c r="G47" s="1587"/>
      <c r="H47" s="1587"/>
      <c r="I47" s="678"/>
    </row>
    <row r="48" spans="1:9" s="677" customFormat="1" ht="24.95" customHeight="1">
      <c r="A48" s="456">
        <f t="shared" si="0"/>
        <v>40</v>
      </c>
      <c r="B48" s="1586" t="s">
        <v>358</v>
      </c>
      <c r="C48" s="1586"/>
      <c r="D48" s="1586"/>
      <c r="E48" s="1586"/>
      <c r="F48" s="1586"/>
      <c r="G48" s="1586"/>
      <c r="H48" s="1586"/>
      <c r="I48" s="678"/>
    </row>
    <row r="49" spans="1:9" s="677" customFormat="1" ht="24.95" customHeight="1">
      <c r="A49" s="456">
        <f t="shared" si="0"/>
        <v>41</v>
      </c>
      <c r="B49" s="1586" t="s">
        <v>199</v>
      </c>
      <c r="C49" s="1586"/>
      <c r="D49" s="1586"/>
      <c r="E49" s="1586"/>
      <c r="F49" s="1586"/>
      <c r="G49" s="1586"/>
      <c r="H49" s="1586"/>
      <c r="I49" s="678"/>
    </row>
    <row r="50" spans="1:9" s="456" customFormat="1" ht="24.95" customHeight="1">
      <c r="A50" s="456">
        <f t="shared" si="0"/>
        <v>42</v>
      </c>
      <c r="B50" s="679"/>
      <c r="C50" s="679"/>
      <c r="D50" s="679"/>
      <c r="E50" s="679"/>
      <c r="F50" s="679"/>
      <c r="G50" s="679"/>
      <c r="H50" s="679"/>
      <c r="I50" s="461"/>
    </row>
    <row r="51" spans="1:9" s="456" customFormat="1" ht="24.95" customHeight="1">
      <c r="A51" s="456">
        <f t="shared" si="0"/>
        <v>43</v>
      </c>
      <c r="B51" s="499" t="s">
        <v>77</v>
      </c>
      <c r="C51" s="499" t="s">
        <v>78</v>
      </c>
      <c r="D51" s="499" t="s">
        <v>79</v>
      </c>
      <c r="E51" s="499" t="s">
        <v>80</v>
      </c>
      <c r="F51" s="499" t="s">
        <v>81</v>
      </c>
      <c r="G51" s="499" t="s">
        <v>82</v>
      </c>
      <c r="H51" s="499" t="s">
        <v>84</v>
      </c>
      <c r="I51" s="461"/>
    </row>
    <row r="52" spans="1:9" s="456" customFormat="1" ht="24.95" customHeight="1">
      <c r="A52" s="456">
        <f t="shared" si="0"/>
        <v>44</v>
      </c>
      <c r="B52" s="519"/>
      <c r="C52" s="500" t="s">
        <v>21</v>
      </c>
      <c r="D52" s="500" t="s">
        <v>343</v>
      </c>
      <c r="E52" s="499"/>
      <c r="F52" s="499"/>
      <c r="G52" s="499"/>
      <c r="H52" s="519"/>
      <c r="I52" s="461"/>
    </row>
    <row r="53" spans="1:9" s="456" customFormat="1" ht="24.95" customHeight="1">
      <c r="A53" s="456">
        <f t="shared" si="0"/>
        <v>45</v>
      </c>
      <c r="B53" s="543" t="s">
        <v>333</v>
      </c>
      <c r="C53" s="500"/>
      <c r="D53" s="500" t="s">
        <v>344</v>
      </c>
      <c r="E53" s="500" t="s">
        <v>26</v>
      </c>
      <c r="F53" s="500" t="s">
        <v>331</v>
      </c>
      <c r="G53" s="500" t="s">
        <v>326</v>
      </c>
      <c r="H53" s="519"/>
      <c r="I53" s="461"/>
    </row>
    <row r="54" spans="1:9" s="456" customFormat="1" ht="24.95" customHeight="1">
      <c r="A54" s="456">
        <f t="shared" si="0"/>
        <v>46</v>
      </c>
      <c r="B54" s="551"/>
      <c r="C54" s="500"/>
      <c r="D54" s="500" t="s">
        <v>332</v>
      </c>
      <c r="E54" s="500" t="s">
        <v>332</v>
      </c>
      <c r="F54" s="500" t="s">
        <v>332</v>
      </c>
      <c r="G54" s="500" t="s">
        <v>332</v>
      </c>
      <c r="H54" s="499" t="s">
        <v>345</v>
      </c>
      <c r="I54" s="461"/>
    </row>
    <row r="55" spans="1:9" ht="35.1" customHeight="1">
      <c r="A55" s="456">
        <f t="shared" si="0"/>
        <v>47</v>
      </c>
      <c r="I55" s="459"/>
    </row>
    <row r="56" spans="1:9" ht="35.1" customHeight="1">
      <c r="A56" s="456">
        <f t="shared" si="0"/>
        <v>48</v>
      </c>
      <c r="B56" s="528"/>
      <c r="C56" s="472"/>
      <c r="D56" s="473"/>
      <c r="E56" s="473"/>
      <c r="F56" s="473"/>
      <c r="G56" s="473"/>
      <c r="H56" s="527"/>
      <c r="I56" s="459"/>
    </row>
    <row r="57" spans="1:9" ht="35.1" customHeight="1">
      <c r="A57" s="456">
        <f t="shared" si="0"/>
        <v>49</v>
      </c>
      <c r="B57" s="528"/>
      <c r="C57" s="472"/>
      <c r="D57" s="473"/>
      <c r="E57" s="473"/>
      <c r="F57" s="473"/>
      <c r="G57" s="473"/>
      <c r="H57" s="527"/>
      <c r="I57" s="459"/>
    </row>
    <row r="58" spans="1:9" ht="35.1" customHeight="1">
      <c r="A58" s="456">
        <f t="shared" si="0"/>
        <v>50</v>
      </c>
      <c r="B58" s="528"/>
      <c r="C58" s="472"/>
      <c r="D58" s="473"/>
      <c r="E58" s="473"/>
      <c r="F58" s="473"/>
      <c r="G58" s="473"/>
      <c r="H58" s="527"/>
      <c r="I58" s="459"/>
    </row>
    <row r="59" spans="1:9" ht="35.1" customHeight="1">
      <c r="A59" s="456">
        <f t="shared" si="0"/>
        <v>51</v>
      </c>
      <c r="B59" s="528"/>
      <c r="C59" s="526"/>
      <c r="D59" s="526"/>
      <c r="E59" s="526"/>
      <c r="F59" s="526"/>
      <c r="G59" s="526"/>
      <c r="H59" s="527"/>
      <c r="I59" s="459"/>
    </row>
    <row r="60" spans="1:9" ht="35.1" customHeight="1">
      <c r="A60" s="456">
        <f t="shared" si="0"/>
        <v>52</v>
      </c>
      <c r="B60" s="528"/>
      <c r="C60" s="526"/>
      <c r="D60" s="526"/>
      <c r="E60" s="526"/>
      <c r="F60" s="526"/>
      <c r="G60" s="526"/>
      <c r="H60" s="527"/>
      <c r="I60" s="459"/>
    </row>
    <row r="61" spans="1:9" ht="35.1" customHeight="1">
      <c r="A61" s="456">
        <f t="shared" si="0"/>
        <v>53</v>
      </c>
      <c r="B61" s="539"/>
      <c r="C61" s="540"/>
      <c r="D61" s="540"/>
      <c r="E61" s="540"/>
      <c r="F61" s="540"/>
      <c r="G61" s="540"/>
      <c r="H61" s="527"/>
      <c r="I61" s="459"/>
    </row>
    <row r="62" spans="1:9" ht="35.1" customHeight="1">
      <c r="A62" s="456">
        <f t="shared" si="0"/>
        <v>54</v>
      </c>
      <c r="B62" s="541"/>
      <c r="C62" s="540"/>
      <c r="D62" s="540"/>
      <c r="E62" s="540"/>
      <c r="F62" s="540"/>
      <c r="G62" s="540"/>
      <c r="H62" s="527"/>
      <c r="I62" s="459"/>
    </row>
    <row r="63" spans="1:9" ht="35.1" customHeight="1">
      <c r="A63" s="456">
        <f t="shared" si="0"/>
        <v>55</v>
      </c>
      <c r="B63" s="541"/>
      <c r="C63" s="540"/>
      <c r="D63" s="540"/>
      <c r="E63" s="540"/>
      <c r="F63" s="540"/>
      <c r="G63" s="540"/>
      <c r="H63" s="527"/>
      <c r="I63" s="459"/>
    </row>
    <row r="64" spans="1:9" ht="35.1" customHeight="1">
      <c r="A64" s="456">
        <f t="shared" si="0"/>
        <v>56</v>
      </c>
      <c r="B64" s="561" t="s">
        <v>354</v>
      </c>
      <c r="C64" s="542">
        <f>SUBTOTAL(9,C56:C63)</f>
        <v>0</v>
      </c>
      <c r="D64" s="542">
        <f>SUM(D56:D63)</f>
        <v>0</v>
      </c>
      <c r="E64" s="542">
        <f>SUM(E56:E63)</f>
        <v>0</v>
      </c>
      <c r="F64" s="542">
        <f>SUM(F56:F63)</f>
        <v>0</v>
      </c>
      <c r="G64" s="542">
        <f>SUM(G56:G63)</f>
        <v>0</v>
      </c>
      <c r="H64" s="530"/>
      <c r="I64" s="459"/>
    </row>
    <row r="65" spans="1:9" ht="35.1" customHeight="1">
      <c r="A65" s="456">
        <f t="shared" si="0"/>
        <v>57</v>
      </c>
      <c r="B65" s="562" t="s">
        <v>347</v>
      </c>
      <c r="C65" s="531"/>
      <c r="D65" s="531"/>
      <c r="E65" s="531"/>
      <c r="F65" s="531"/>
      <c r="G65" s="531"/>
      <c r="H65" s="527"/>
      <c r="I65" s="459"/>
    </row>
    <row r="66" spans="1:9" ht="35.1" customHeight="1">
      <c r="A66" s="456">
        <f t="shared" si="0"/>
        <v>58</v>
      </c>
      <c r="B66" s="563" t="s">
        <v>348</v>
      </c>
      <c r="C66" s="534"/>
      <c r="D66" s="534"/>
      <c r="E66" s="534"/>
      <c r="F66" s="534"/>
      <c r="G66" s="534"/>
      <c r="H66" s="535"/>
      <c r="I66" s="459"/>
    </row>
    <row r="67" spans="1:9" ht="35.1" customHeight="1" thickBot="1">
      <c r="A67" s="456">
        <f t="shared" si="0"/>
        <v>59</v>
      </c>
      <c r="B67" s="557" t="s">
        <v>21</v>
      </c>
      <c r="C67" s="558">
        <f>+C64-C65-C66</f>
        <v>0</v>
      </c>
      <c r="D67" s="558">
        <f>+D64-D65-D66</f>
        <v>0</v>
      </c>
      <c r="E67" s="558">
        <f>+E64-E65-E66</f>
        <v>0</v>
      </c>
      <c r="F67" s="558">
        <f>+F64-F65-F66</f>
        <v>0</v>
      </c>
      <c r="G67" s="558">
        <f>+G64-G65-G66</f>
        <v>0</v>
      </c>
      <c r="H67" s="559"/>
      <c r="I67" s="459"/>
    </row>
    <row r="68" spans="1:9" ht="35.1" customHeight="1" thickTop="1">
      <c r="A68" s="456">
        <f t="shared" si="0"/>
        <v>60</v>
      </c>
      <c r="B68" s="538"/>
      <c r="C68" s="536"/>
      <c r="D68" s="543"/>
      <c r="E68" s="544"/>
      <c r="F68" s="545"/>
      <c r="G68" s="546"/>
      <c r="H68" s="537"/>
      <c r="I68" s="459"/>
    </row>
    <row r="69" spans="1:9" ht="35.1" customHeight="1">
      <c r="A69" s="456">
        <f t="shared" si="0"/>
        <v>61</v>
      </c>
      <c r="B69" s="543" t="s">
        <v>355</v>
      </c>
      <c r="C69" s="543"/>
      <c r="D69" s="545"/>
      <c r="E69" s="546"/>
      <c r="F69" s="536"/>
      <c r="G69" s="537"/>
      <c r="H69" s="536"/>
    </row>
    <row r="70" spans="1:9" ht="35.1" customHeight="1">
      <c r="A70" s="456">
        <f t="shared" si="0"/>
        <v>62</v>
      </c>
      <c r="B70" s="1588" t="s">
        <v>350</v>
      </c>
      <c r="C70" s="1589"/>
      <c r="D70" s="1589"/>
      <c r="E70" s="1589"/>
      <c r="F70" s="1589"/>
      <c r="G70" s="1589"/>
      <c r="H70" s="536"/>
    </row>
    <row r="71" spans="1:9" ht="35.1" customHeight="1">
      <c r="A71" s="456">
        <f t="shared" si="0"/>
        <v>63</v>
      </c>
      <c r="B71" s="551" t="s">
        <v>351</v>
      </c>
      <c r="C71" s="536"/>
      <c r="D71" s="543"/>
      <c r="E71" s="543"/>
      <c r="F71" s="545"/>
      <c r="G71" s="545"/>
      <c r="H71" s="536"/>
    </row>
    <row r="72" spans="1:9" ht="35.1" customHeight="1">
      <c r="A72" s="456">
        <f t="shared" si="0"/>
        <v>64</v>
      </c>
      <c r="B72" s="551" t="s">
        <v>352</v>
      </c>
      <c r="C72" s="536"/>
      <c r="D72" s="543"/>
      <c r="E72" s="543"/>
      <c r="F72" s="545"/>
      <c r="G72" s="545"/>
      <c r="H72" s="536"/>
    </row>
    <row r="73" spans="1:9" ht="35.1" customHeight="1">
      <c r="A73" s="456">
        <f t="shared" si="0"/>
        <v>65</v>
      </c>
      <c r="B73" s="551" t="s">
        <v>353</v>
      </c>
      <c r="C73" s="536"/>
      <c r="D73" s="543"/>
      <c r="E73" s="543"/>
      <c r="F73" s="545"/>
      <c r="G73" s="545"/>
      <c r="H73" s="536"/>
    </row>
    <row r="74" spans="1:9" ht="35.1" customHeight="1">
      <c r="A74" s="456">
        <f t="shared" si="0"/>
        <v>66</v>
      </c>
      <c r="B74" s="1588" t="s">
        <v>580</v>
      </c>
      <c r="C74" s="1588"/>
      <c r="D74" s="1588"/>
      <c r="E74" s="1588"/>
      <c r="F74" s="1588"/>
      <c r="G74" s="1588"/>
      <c r="H74" s="537"/>
    </row>
    <row r="75" spans="1:9" s="677" customFormat="1" ht="24.95" customHeight="1">
      <c r="A75" s="456">
        <f t="shared" ref="A75:A102" si="1">+A74+1</f>
        <v>67</v>
      </c>
      <c r="B75" s="1586" t="str">
        <f>+B47</f>
        <v>MidAmerican Central California Transco, LLC</v>
      </c>
      <c r="C75" s="1587"/>
      <c r="D75" s="1587"/>
      <c r="E75" s="1587"/>
      <c r="F75" s="1587"/>
      <c r="G75" s="1587"/>
      <c r="H75" s="1587"/>
      <c r="I75" s="678"/>
    </row>
    <row r="76" spans="1:9" s="677" customFormat="1" ht="24.95" customHeight="1">
      <c r="A76" s="456">
        <f t="shared" si="1"/>
        <v>68</v>
      </c>
      <c r="B76" s="1586" t="s">
        <v>358</v>
      </c>
      <c r="C76" s="1586"/>
      <c r="D76" s="1586"/>
      <c r="E76" s="1586"/>
      <c r="F76" s="1586"/>
      <c r="G76" s="1586"/>
      <c r="H76" s="1586"/>
      <c r="I76" s="678"/>
    </row>
    <row r="77" spans="1:9" s="677" customFormat="1" ht="24.95" customHeight="1">
      <c r="A77" s="456">
        <f t="shared" si="1"/>
        <v>69</v>
      </c>
      <c r="B77" s="1586" t="s">
        <v>199</v>
      </c>
      <c r="C77" s="1586"/>
      <c r="D77" s="1586"/>
      <c r="E77" s="1586"/>
      <c r="F77" s="1586"/>
      <c r="G77" s="1586"/>
      <c r="H77" s="1586"/>
      <c r="I77" s="678"/>
    </row>
    <row r="78" spans="1:9" s="456" customFormat="1" ht="24.95" customHeight="1">
      <c r="A78" s="456">
        <f t="shared" si="1"/>
        <v>70</v>
      </c>
      <c r="B78" s="551"/>
      <c r="C78" s="543"/>
      <c r="D78" s="543"/>
      <c r="E78" s="543"/>
      <c r="F78" s="543"/>
      <c r="G78" s="543"/>
      <c r="H78" s="537"/>
      <c r="I78" s="461"/>
    </row>
    <row r="79" spans="1:9" s="456" customFormat="1" ht="18">
      <c r="A79" s="456">
        <f t="shared" si="1"/>
        <v>71</v>
      </c>
      <c r="B79" s="499" t="s">
        <v>77</v>
      </c>
      <c r="C79" s="499" t="s">
        <v>78</v>
      </c>
      <c r="D79" s="499" t="s">
        <v>79</v>
      </c>
      <c r="E79" s="499" t="s">
        <v>80</v>
      </c>
      <c r="F79" s="499" t="s">
        <v>81</v>
      </c>
      <c r="G79" s="499" t="s">
        <v>82</v>
      </c>
      <c r="H79" s="499" t="s">
        <v>84</v>
      </c>
      <c r="I79" s="461"/>
    </row>
    <row r="80" spans="1:9" s="456" customFormat="1" ht="18">
      <c r="A80" s="456">
        <f t="shared" si="1"/>
        <v>72</v>
      </c>
      <c r="B80" s="499"/>
      <c r="C80" s="500" t="s">
        <v>21</v>
      </c>
      <c r="D80" s="500" t="s">
        <v>343</v>
      </c>
      <c r="E80" s="499"/>
      <c r="F80" s="499"/>
      <c r="G80" s="499"/>
      <c r="H80" s="499"/>
      <c r="I80" s="461"/>
    </row>
    <row r="81" spans="1:9" s="456" customFormat="1" ht="18">
      <c r="A81" s="456">
        <f t="shared" si="1"/>
        <v>73</v>
      </c>
      <c r="B81" s="543" t="s">
        <v>362</v>
      </c>
      <c r="C81" s="500"/>
      <c r="D81" s="500" t="s">
        <v>344</v>
      </c>
      <c r="E81" s="500" t="s">
        <v>26</v>
      </c>
      <c r="F81" s="500" t="s">
        <v>331</v>
      </c>
      <c r="G81" s="500" t="s">
        <v>326</v>
      </c>
      <c r="H81" s="499"/>
      <c r="I81" s="461"/>
    </row>
    <row r="82" spans="1:9" s="456" customFormat="1" ht="18">
      <c r="A82" s="456">
        <f t="shared" si="1"/>
        <v>74</v>
      </c>
      <c r="B82" s="543"/>
      <c r="C82" s="500"/>
      <c r="D82" s="500" t="s">
        <v>332</v>
      </c>
      <c r="E82" s="500" t="s">
        <v>332</v>
      </c>
      <c r="F82" s="500" t="s">
        <v>332</v>
      </c>
      <c r="G82" s="500" t="s">
        <v>332</v>
      </c>
      <c r="H82" s="519"/>
      <c r="I82" s="461"/>
    </row>
    <row r="83" spans="1:9" ht="35.1" customHeight="1">
      <c r="A83" s="456">
        <f t="shared" si="1"/>
        <v>75</v>
      </c>
      <c r="B83" s="1509" t="s">
        <v>1089</v>
      </c>
      <c r="C83" s="1510">
        <v>-691754.59</v>
      </c>
      <c r="D83" s="473"/>
      <c r="E83" s="1511">
        <v>-691754.59</v>
      </c>
      <c r="F83" s="473"/>
      <c r="G83" s="473"/>
      <c r="H83" s="527" t="s">
        <v>1090</v>
      </c>
      <c r="I83" s="459"/>
    </row>
    <row r="84" spans="1:9" ht="35.1" customHeight="1">
      <c r="A84" s="456">
        <f t="shared" si="1"/>
        <v>76</v>
      </c>
      <c r="B84" s="528"/>
      <c r="C84" s="472"/>
      <c r="D84" s="473"/>
      <c r="E84" s="473"/>
      <c r="F84" s="473"/>
      <c r="G84" s="473"/>
      <c r="H84" s="527"/>
      <c r="I84" s="459"/>
    </row>
    <row r="85" spans="1:9" ht="35.1" customHeight="1">
      <c r="A85" s="456">
        <f t="shared" si="1"/>
        <v>77</v>
      </c>
      <c r="B85" s="528"/>
      <c r="C85" s="472"/>
      <c r="D85" s="473"/>
      <c r="E85" s="473"/>
      <c r="F85" s="473"/>
      <c r="G85" s="473"/>
      <c r="H85" s="527"/>
      <c r="I85" s="459"/>
    </row>
    <row r="86" spans="1:9" ht="35.1" customHeight="1">
      <c r="A86" s="456">
        <f t="shared" si="1"/>
        <v>78</v>
      </c>
      <c r="B86" s="528"/>
      <c r="C86" s="472"/>
      <c r="D86" s="473"/>
      <c r="E86" s="473"/>
      <c r="F86" s="473"/>
      <c r="G86" s="473"/>
      <c r="H86" s="527"/>
      <c r="I86" s="459"/>
    </row>
    <row r="87" spans="1:9" ht="35.1" customHeight="1">
      <c r="A87" s="456">
        <f t="shared" si="1"/>
        <v>79</v>
      </c>
      <c r="B87" s="528"/>
      <c r="C87" s="526"/>
      <c r="D87" s="540"/>
      <c r="E87" s="526"/>
      <c r="F87" s="526"/>
      <c r="G87" s="526"/>
      <c r="H87" s="527"/>
      <c r="I87" s="459"/>
    </row>
    <row r="88" spans="1:9" ht="35.1" customHeight="1">
      <c r="A88" s="456">
        <f t="shared" si="1"/>
        <v>80</v>
      </c>
      <c r="B88" s="528"/>
      <c r="C88" s="526"/>
      <c r="D88" s="540"/>
      <c r="E88" s="526"/>
      <c r="F88" s="526"/>
      <c r="G88" s="526"/>
      <c r="H88" s="527"/>
      <c r="I88" s="459"/>
    </row>
    <row r="89" spans="1:9" ht="35.1" customHeight="1">
      <c r="A89" s="456">
        <f t="shared" si="1"/>
        <v>81</v>
      </c>
      <c r="B89" s="528"/>
      <c r="C89" s="526"/>
      <c r="D89" s="540"/>
      <c r="E89" s="526"/>
      <c r="F89" s="526"/>
      <c r="G89" s="526"/>
      <c r="H89" s="527"/>
      <c r="I89" s="459"/>
    </row>
    <row r="90" spans="1:9" ht="35.1" customHeight="1">
      <c r="A90" s="456">
        <f t="shared" si="1"/>
        <v>82</v>
      </c>
      <c r="B90" s="528"/>
      <c r="C90" s="526"/>
      <c r="D90" s="529"/>
      <c r="E90" s="526"/>
      <c r="F90" s="526"/>
      <c r="G90" s="526"/>
      <c r="H90" s="527"/>
      <c r="I90" s="459"/>
    </row>
    <row r="91" spans="1:9" ht="35.1" customHeight="1">
      <c r="A91" s="456">
        <f t="shared" si="1"/>
        <v>83</v>
      </c>
      <c r="B91" s="528"/>
      <c r="C91" s="526"/>
      <c r="D91" s="526"/>
      <c r="E91" s="526"/>
      <c r="F91" s="526"/>
      <c r="G91" s="526"/>
      <c r="H91" s="527"/>
      <c r="I91" s="459"/>
    </row>
    <row r="92" spans="1:9" ht="35.1" customHeight="1">
      <c r="A92" s="456">
        <f t="shared" si="1"/>
        <v>84</v>
      </c>
      <c r="B92" s="528"/>
      <c r="C92" s="526"/>
      <c r="D92" s="526"/>
      <c r="E92" s="526"/>
      <c r="F92" s="526"/>
      <c r="G92" s="526"/>
      <c r="H92" s="527"/>
      <c r="I92" s="459"/>
    </row>
    <row r="93" spans="1:9" ht="20.100000000000001" customHeight="1">
      <c r="A93" s="456">
        <f t="shared" si="1"/>
        <v>85</v>
      </c>
      <c r="B93" s="564" t="s">
        <v>356</v>
      </c>
      <c r="C93" s="554">
        <f>SUBTOTAL(9,C83:C92)</f>
        <v>-691754.59</v>
      </c>
      <c r="D93" s="554">
        <f>SUM(D83:D92)</f>
        <v>0</v>
      </c>
      <c r="E93" s="554">
        <f>SUM(E83:E92)</f>
        <v>-691754.59</v>
      </c>
      <c r="F93" s="554">
        <f>SUM(F83:F92)</f>
        <v>0</v>
      </c>
      <c r="G93" s="554">
        <f>SUM(G83:G92)</f>
        <v>0</v>
      </c>
      <c r="H93" s="527"/>
      <c r="I93" s="459"/>
    </row>
    <row r="94" spans="1:9" ht="20.100000000000001" customHeight="1">
      <c r="A94" s="456">
        <f t="shared" si="1"/>
        <v>86</v>
      </c>
      <c r="B94" s="565" t="s">
        <v>347</v>
      </c>
      <c r="C94" s="532"/>
      <c r="D94" s="532"/>
      <c r="E94" s="532"/>
      <c r="F94" s="532"/>
      <c r="G94" s="532"/>
      <c r="H94" s="527"/>
      <c r="I94" s="459"/>
    </row>
    <row r="95" spans="1:9" ht="20.100000000000001" customHeight="1">
      <c r="A95" s="456">
        <f t="shared" si="1"/>
        <v>87</v>
      </c>
      <c r="B95" s="566" t="s">
        <v>348</v>
      </c>
      <c r="C95" s="547"/>
      <c r="D95" s="547"/>
      <c r="E95" s="547"/>
      <c r="F95" s="547"/>
      <c r="G95" s="547"/>
      <c r="H95" s="535"/>
      <c r="I95" s="459"/>
    </row>
    <row r="96" spans="1:9" ht="20.100000000000001" customHeight="1" thickBot="1">
      <c r="A96" s="456">
        <f t="shared" si="1"/>
        <v>88</v>
      </c>
      <c r="B96" s="557" t="s">
        <v>21</v>
      </c>
      <c r="C96" s="567">
        <f>+C93-C94-C95</f>
        <v>-691754.59</v>
      </c>
      <c r="D96" s="567">
        <f>+D93-D94-D95</f>
        <v>0</v>
      </c>
      <c r="E96" s="567">
        <f>+E93-E94-E95</f>
        <v>-691754.59</v>
      </c>
      <c r="F96" s="567">
        <f>+F93-F94-F95</f>
        <v>0</v>
      </c>
      <c r="G96" s="567">
        <f>+G93-G94-G95</f>
        <v>0</v>
      </c>
      <c r="H96" s="559"/>
      <c r="I96" s="459"/>
    </row>
    <row r="97" spans="1:9" ht="35.1" customHeight="1" thickTop="1">
      <c r="A97" s="456">
        <f t="shared" si="1"/>
        <v>89</v>
      </c>
      <c r="B97" s="543" t="s">
        <v>357</v>
      </c>
      <c r="C97" s="543"/>
      <c r="D97" s="543"/>
      <c r="E97" s="545"/>
      <c r="F97" s="545"/>
      <c r="G97" s="536"/>
      <c r="H97" s="548"/>
      <c r="I97" s="459"/>
    </row>
    <row r="98" spans="1:9" ht="20.100000000000001" customHeight="1">
      <c r="A98" s="456">
        <f t="shared" si="1"/>
        <v>90</v>
      </c>
      <c r="B98" s="1588" t="s">
        <v>350</v>
      </c>
      <c r="C98" s="1589"/>
      <c r="D98" s="1589"/>
      <c r="E98" s="1589"/>
      <c r="F98" s="1589"/>
      <c r="G98" s="1589"/>
      <c r="H98" s="536"/>
    </row>
    <row r="99" spans="1:9" ht="20.100000000000001" customHeight="1">
      <c r="A99" s="456">
        <f t="shared" si="1"/>
        <v>91</v>
      </c>
      <c r="B99" s="551" t="s">
        <v>351</v>
      </c>
      <c r="C99" s="536"/>
      <c r="D99" s="543"/>
      <c r="E99" s="543"/>
      <c r="F99" s="545"/>
      <c r="G99" s="545"/>
      <c r="H99" s="536"/>
    </row>
    <row r="100" spans="1:9" ht="20.100000000000001" customHeight="1">
      <c r="A100" s="456">
        <f t="shared" si="1"/>
        <v>92</v>
      </c>
      <c r="B100" s="551" t="s">
        <v>352</v>
      </c>
      <c r="C100" s="536"/>
      <c r="D100" s="543"/>
      <c r="E100" s="543"/>
      <c r="F100" s="545"/>
      <c r="G100" s="545"/>
      <c r="H100" s="536"/>
    </row>
    <row r="101" spans="1:9" ht="20.100000000000001" customHeight="1">
      <c r="A101" s="456">
        <f t="shared" si="1"/>
        <v>93</v>
      </c>
      <c r="B101" s="551" t="s">
        <v>353</v>
      </c>
      <c r="C101" s="536"/>
      <c r="D101" s="543"/>
      <c r="E101" s="543"/>
      <c r="F101" s="545"/>
      <c r="G101" s="545"/>
      <c r="H101" s="536"/>
    </row>
    <row r="102" spans="1:9" ht="35.1" customHeight="1">
      <c r="A102" s="456">
        <f t="shared" si="1"/>
        <v>94</v>
      </c>
      <c r="B102" s="1588" t="s">
        <v>580</v>
      </c>
      <c r="C102" s="1588"/>
      <c r="D102" s="1588"/>
      <c r="E102" s="1588"/>
      <c r="F102" s="1588"/>
      <c r="G102" s="1588"/>
      <c r="H102" s="536"/>
    </row>
    <row r="103" spans="1:9" ht="18">
      <c r="B103" s="538"/>
      <c r="C103" s="536"/>
      <c r="D103" s="536"/>
      <c r="E103" s="536"/>
      <c r="F103" s="536"/>
      <c r="G103" s="536"/>
      <c r="H103" s="536"/>
      <c r="I103" s="459"/>
    </row>
    <row r="104" spans="1:9" ht="15.75" customHeight="1">
      <c r="B104" s="550"/>
      <c r="C104" s="550"/>
      <c r="D104" s="550"/>
      <c r="E104" s="550"/>
      <c r="F104" s="550"/>
      <c r="G104" s="550"/>
      <c r="H104" s="550"/>
      <c r="I104" s="459"/>
    </row>
    <row r="105" spans="1:9" ht="18">
      <c r="B105" s="1590"/>
      <c r="C105" s="1590"/>
      <c r="D105" s="1590"/>
      <c r="E105" s="1590"/>
      <c r="F105" s="1590"/>
      <c r="G105" s="1590"/>
      <c r="H105" s="1590"/>
      <c r="I105" s="460"/>
    </row>
    <row r="106" spans="1:9" ht="18">
      <c r="B106" s="543"/>
      <c r="C106" s="543"/>
      <c r="D106" s="543"/>
      <c r="E106" s="543"/>
      <c r="F106" s="543"/>
      <c r="G106" s="543"/>
      <c r="H106" s="543"/>
      <c r="I106" s="459"/>
    </row>
    <row r="107" spans="1:9" ht="18">
      <c r="B107" s="543"/>
      <c r="C107" s="543"/>
      <c r="D107" s="543"/>
      <c r="E107" s="543"/>
      <c r="F107" s="543"/>
      <c r="G107" s="543"/>
      <c r="H107" s="543"/>
      <c r="I107" s="459"/>
    </row>
    <row r="108" spans="1:9" ht="15.75" customHeight="1">
      <c r="B108" s="543"/>
      <c r="C108" s="543"/>
      <c r="D108" s="543"/>
      <c r="E108" s="543"/>
      <c r="F108" s="543"/>
      <c r="G108" s="543"/>
      <c r="H108" s="543"/>
      <c r="I108" s="459"/>
    </row>
    <row r="109" spans="1:9" ht="18">
      <c r="B109" s="543"/>
      <c r="C109" s="543"/>
      <c r="D109" s="568"/>
      <c r="E109" s="568"/>
      <c r="F109" s="568"/>
      <c r="G109" s="568"/>
      <c r="H109" s="568"/>
      <c r="I109" s="462"/>
    </row>
    <row r="110" spans="1:9" ht="18">
      <c r="B110" s="543"/>
      <c r="C110" s="543"/>
      <c r="D110" s="568"/>
      <c r="E110" s="568"/>
      <c r="F110" s="568"/>
      <c r="G110" s="568"/>
      <c r="H110" s="568"/>
      <c r="I110" s="462"/>
    </row>
    <row r="111" spans="1:9" ht="18">
      <c r="B111" s="551"/>
      <c r="C111" s="543"/>
      <c r="D111" s="545"/>
      <c r="E111" s="545"/>
      <c r="F111" s="543"/>
      <c r="G111" s="543"/>
      <c r="H111" s="543"/>
      <c r="I111" s="459"/>
    </row>
    <row r="112" spans="1:9" ht="18">
      <c r="B112" s="551"/>
      <c r="C112" s="543"/>
      <c r="D112" s="552"/>
      <c r="E112" s="552"/>
      <c r="F112" s="543"/>
      <c r="G112" s="543"/>
      <c r="H112" s="543"/>
      <c r="I112" s="459"/>
    </row>
    <row r="113" spans="2:9" ht="18">
      <c r="B113" s="551"/>
      <c r="C113" s="543"/>
      <c r="D113" s="552"/>
      <c r="E113" s="552"/>
      <c r="F113" s="543"/>
      <c r="G113" s="543"/>
      <c r="H113" s="543"/>
      <c r="I113" s="459"/>
    </row>
    <row r="114" spans="2:9" ht="18">
      <c r="B114" s="551"/>
      <c r="C114" s="543"/>
      <c r="D114" s="552"/>
      <c r="E114" s="552"/>
      <c r="F114" s="543"/>
      <c r="G114" s="543"/>
      <c r="H114" s="543"/>
      <c r="I114" s="459"/>
    </row>
    <row r="115" spans="2:9" ht="18">
      <c r="B115" s="551"/>
      <c r="C115" s="543"/>
      <c r="D115" s="552"/>
      <c r="E115" s="552"/>
      <c r="F115" s="543"/>
      <c r="G115" s="543"/>
      <c r="H115" s="543"/>
      <c r="I115" s="459"/>
    </row>
    <row r="116" spans="2:9" ht="18">
      <c r="B116" s="551"/>
      <c r="C116" s="543"/>
      <c r="D116" s="552"/>
      <c r="E116" s="552"/>
      <c r="F116" s="543"/>
      <c r="G116" s="543"/>
      <c r="H116" s="543"/>
      <c r="I116" s="459"/>
    </row>
    <row r="117" spans="2:9" ht="18">
      <c r="B117" s="551"/>
      <c r="C117" s="543"/>
      <c r="D117" s="552"/>
      <c r="E117" s="552"/>
      <c r="F117" s="543"/>
      <c r="G117" s="543"/>
      <c r="H117" s="543"/>
      <c r="I117" s="459"/>
    </row>
    <row r="118" spans="2:9" ht="18">
      <c r="B118" s="551"/>
      <c r="C118" s="543"/>
      <c r="D118" s="552"/>
      <c r="E118" s="552"/>
      <c r="F118" s="543"/>
      <c r="G118" s="543"/>
      <c r="H118" s="543"/>
      <c r="I118" s="459"/>
    </row>
    <row r="119" spans="2:9" ht="18">
      <c r="B119" s="551"/>
      <c r="C119" s="543"/>
      <c r="D119" s="552"/>
      <c r="E119" s="552"/>
      <c r="F119" s="543"/>
      <c r="G119" s="543"/>
      <c r="H119" s="543"/>
      <c r="I119" s="459"/>
    </row>
    <row r="120" spans="2:9" ht="18">
      <c r="B120" s="551"/>
      <c r="C120" s="543"/>
      <c r="D120" s="552"/>
      <c r="E120" s="552"/>
      <c r="F120" s="543"/>
      <c r="G120" s="543"/>
      <c r="H120" s="543"/>
      <c r="I120" s="459"/>
    </row>
    <row r="121" spans="2:9" ht="18">
      <c r="B121" s="551"/>
      <c r="C121" s="543"/>
      <c r="D121" s="552"/>
      <c r="E121" s="552"/>
      <c r="F121" s="543"/>
      <c r="G121" s="543"/>
      <c r="H121" s="543"/>
      <c r="I121" s="459"/>
    </row>
    <row r="122" spans="2:9" ht="18">
      <c r="B122" s="543"/>
      <c r="C122" s="543"/>
      <c r="D122" s="552"/>
      <c r="E122" s="552"/>
      <c r="F122" s="543"/>
      <c r="G122" s="543"/>
      <c r="H122" s="543"/>
      <c r="I122" s="459"/>
    </row>
    <row r="123" spans="2:9" ht="18">
      <c r="B123" s="551"/>
      <c r="C123" s="543"/>
      <c r="D123" s="552"/>
      <c r="E123" s="552"/>
      <c r="F123" s="543"/>
      <c r="G123" s="543"/>
      <c r="H123" s="543"/>
      <c r="I123" s="459"/>
    </row>
    <row r="124" spans="2:9" ht="18">
      <c r="B124" s="543"/>
      <c r="C124" s="543"/>
      <c r="D124" s="552"/>
      <c r="E124" s="552"/>
      <c r="F124" s="543"/>
      <c r="G124" s="543"/>
      <c r="H124" s="543"/>
      <c r="I124" s="459"/>
    </row>
    <row r="125" spans="2:9" ht="18">
      <c r="B125" s="551"/>
      <c r="C125" s="543"/>
      <c r="D125" s="543"/>
      <c r="E125" s="543"/>
      <c r="F125" s="543"/>
      <c r="G125" s="543"/>
      <c r="H125" s="543"/>
      <c r="I125" s="459"/>
    </row>
    <row r="126" spans="2:9" ht="18">
      <c r="B126" s="551"/>
      <c r="C126" s="543"/>
      <c r="D126" s="543"/>
      <c r="E126" s="543"/>
      <c r="F126" s="543"/>
      <c r="G126" s="543"/>
      <c r="H126" s="543"/>
    </row>
    <row r="127" spans="2:9" ht="18">
      <c r="B127" s="551"/>
      <c r="C127" s="543"/>
      <c r="D127" s="543"/>
      <c r="E127" s="543"/>
      <c r="F127" s="543"/>
      <c r="G127" s="543"/>
      <c r="H127" s="543"/>
    </row>
    <row r="128" spans="2:9" ht="18">
      <c r="B128" s="551"/>
      <c r="C128" s="543"/>
      <c r="D128" s="543"/>
      <c r="E128" s="543"/>
      <c r="F128" s="543"/>
      <c r="G128" s="543"/>
      <c r="H128" s="543"/>
    </row>
    <row r="129" spans="2:8" ht="18">
      <c r="B129" s="551"/>
      <c r="C129" s="543"/>
      <c r="D129" s="543"/>
      <c r="E129" s="543"/>
      <c r="F129" s="543"/>
      <c r="G129" s="543"/>
      <c r="H129" s="543"/>
    </row>
    <row r="130" spans="2:8" ht="18">
      <c r="B130" s="551"/>
      <c r="C130" s="543"/>
      <c r="D130" s="543"/>
      <c r="E130" s="543"/>
      <c r="F130" s="543"/>
      <c r="G130" s="543"/>
      <c r="H130" s="543"/>
    </row>
    <row r="131" spans="2:8" ht="18">
      <c r="B131" s="551"/>
      <c r="C131" s="543"/>
      <c r="D131" s="543"/>
      <c r="E131" s="543"/>
      <c r="F131" s="543"/>
      <c r="G131" s="543"/>
      <c r="H131" s="543"/>
    </row>
    <row r="132" spans="2:8" ht="18">
      <c r="B132" s="551"/>
      <c r="C132" s="543"/>
      <c r="D132" s="543"/>
      <c r="E132" s="543"/>
      <c r="F132" s="543"/>
      <c r="G132" s="543"/>
      <c r="H132" s="543"/>
    </row>
    <row r="133" spans="2:8" ht="18">
      <c r="B133" s="551"/>
      <c r="C133" s="543"/>
      <c r="D133" s="543"/>
      <c r="E133" s="543"/>
      <c r="F133" s="543"/>
      <c r="G133" s="543"/>
      <c r="H133" s="543"/>
    </row>
    <row r="134" spans="2:8" ht="18">
      <c r="B134" s="551"/>
      <c r="C134" s="543"/>
      <c r="D134" s="543"/>
      <c r="E134" s="543"/>
      <c r="F134" s="543"/>
      <c r="G134" s="543"/>
      <c r="H134" s="543"/>
    </row>
    <row r="135" spans="2:8" ht="18">
      <c r="B135" s="551"/>
      <c r="C135" s="543"/>
      <c r="D135" s="543"/>
      <c r="E135" s="543"/>
      <c r="F135" s="543"/>
      <c r="G135" s="543"/>
      <c r="H135" s="543"/>
    </row>
    <row r="136" spans="2:8" ht="18">
      <c r="B136" s="551"/>
      <c r="C136" s="543"/>
      <c r="D136" s="543"/>
      <c r="E136" s="543"/>
      <c r="F136" s="543"/>
      <c r="G136" s="543"/>
      <c r="H136" s="543"/>
    </row>
    <row r="137" spans="2:8" ht="18">
      <c r="B137" s="551"/>
      <c r="C137" s="543"/>
      <c r="D137" s="543"/>
      <c r="E137" s="543"/>
      <c r="F137" s="543"/>
      <c r="G137" s="543"/>
      <c r="H137" s="543"/>
    </row>
    <row r="138" spans="2:8" ht="18">
      <c r="B138" s="551"/>
      <c r="C138" s="543"/>
      <c r="D138" s="543"/>
      <c r="E138" s="543"/>
      <c r="F138" s="543"/>
      <c r="G138" s="543"/>
      <c r="H138" s="543"/>
    </row>
    <row r="139" spans="2:8" ht="18">
      <c r="B139" s="551"/>
      <c r="C139" s="543"/>
      <c r="D139" s="543"/>
      <c r="E139" s="543"/>
      <c r="F139" s="543"/>
      <c r="G139" s="543"/>
      <c r="H139" s="543"/>
    </row>
    <row r="140" spans="2:8" ht="18">
      <c r="B140" s="551"/>
      <c r="C140" s="543"/>
      <c r="D140" s="543"/>
      <c r="E140" s="543"/>
      <c r="F140" s="543"/>
      <c r="G140" s="543"/>
      <c r="H140" s="543"/>
    </row>
    <row r="141" spans="2:8" ht="18">
      <c r="B141" s="551"/>
      <c r="C141" s="543"/>
      <c r="D141" s="543"/>
      <c r="E141" s="543"/>
      <c r="F141" s="543"/>
      <c r="G141" s="543"/>
      <c r="H141" s="543"/>
    </row>
    <row r="142" spans="2:8" ht="18">
      <c r="B142" s="551"/>
      <c r="C142" s="543"/>
      <c r="D142" s="543"/>
      <c r="E142" s="543"/>
      <c r="F142" s="543"/>
      <c r="G142" s="543"/>
      <c r="H142" s="543"/>
    </row>
    <row r="143" spans="2:8" ht="18">
      <c r="B143" s="551"/>
      <c r="C143" s="543"/>
      <c r="D143" s="543"/>
      <c r="E143" s="543"/>
      <c r="F143" s="543"/>
      <c r="G143" s="543"/>
      <c r="H143" s="543"/>
    </row>
    <row r="144" spans="2:8" ht="18">
      <c r="B144" s="551"/>
      <c r="C144" s="543"/>
      <c r="D144" s="543"/>
      <c r="E144" s="543"/>
      <c r="F144" s="543"/>
      <c r="G144" s="543"/>
      <c r="H144" s="543"/>
    </row>
    <row r="145" spans="2:8" ht="18">
      <c r="B145" s="551"/>
      <c r="C145" s="543"/>
      <c r="D145" s="543"/>
      <c r="E145" s="543"/>
      <c r="F145" s="543"/>
      <c r="G145" s="543"/>
      <c r="H145" s="543"/>
    </row>
    <row r="146" spans="2:8" ht="18">
      <c r="B146" s="551"/>
      <c r="C146" s="543"/>
      <c r="D146" s="543"/>
      <c r="E146" s="543"/>
      <c r="F146" s="543"/>
      <c r="G146" s="543"/>
      <c r="H146" s="543"/>
    </row>
    <row r="147" spans="2:8" ht="18">
      <c r="B147" s="551"/>
      <c r="C147" s="543"/>
      <c r="D147" s="543"/>
      <c r="E147" s="543"/>
      <c r="F147" s="543"/>
      <c r="G147" s="543"/>
      <c r="H147" s="543"/>
    </row>
    <row r="148" spans="2:8" ht="18">
      <c r="B148" s="551"/>
      <c r="C148" s="543"/>
      <c r="D148" s="543"/>
      <c r="E148" s="543"/>
      <c r="F148" s="543"/>
      <c r="G148" s="543"/>
      <c r="H148" s="543"/>
    </row>
    <row r="149" spans="2:8" ht="18">
      <c r="B149" s="551"/>
      <c r="C149" s="543"/>
      <c r="D149" s="543"/>
      <c r="E149" s="543"/>
      <c r="F149" s="543"/>
      <c r="G149" s="543"/>
      <c r="H149" s="543"/>
    </row>
    <row r="150" spans="2:8" ht="18">
      <c r="B150" s="551"/>
      <c r="C150" s="543"/>
      <c r="D150" s="543"/>
      <c r="E150" s="543"/>
      <c r="F150" s="543"/>
      <c r="G150" s="543"/>
      <c r="H150" s="543"/>
    </row>
    <row r="151" spans="2:8" ht="18">
      <c r="B151" s="551"/>
      <c r="C151" s="543"/>
      <c r="D151" s="543"/>
      <c r="E151" s="543"/>
      <c r="F151" s="543"/>
      <c r="G151" s="543"/>
      <c r="H151" s="543"/>
    </row>
    <row r="152" spans="2:8" ht="18">
      <c r="B152" s="551"/>
      <c r="C152" s="543"/>
      <c r="D152" s="543"/>
      <c r="E152" s="543"/>
      <c r="F152" s="543"/>
      <c r="G152" s="543"/>
      <c r="H152" s="543"/>
    </row>
    <row r="153" spans="2:8" ht="18">
      <c r="B153" s="551"/>
      <c r="C153" s="543"/>
      <c r="D153" s="543"/>
      <c r="E153" s="543"/>
      <c r="F153" s="543"/>
      <c r="G153" s="543"/>
      <c r="H153" s="543"/>
    </row>
    <row r="154" spans="2:8" ht="18">
      <c r="B154" s="551"/>
      <c r="C154" s="543"/>
      <c r="D154" s="543"/>
      <c r="E154" s="543"/>
      <c r="F154" s="543"/>
      <c r="G154" s="543"/>
      <c r="H154" s="543"/>
    </row>
    <row r="155" spans="2:8" ht="18">
      <c r="B155" s="551"/>
      <c r="C155" s="543"/>
      <c r="D155" s="543"/>
      <c r="E155" s="543"/>
      <c r="F155" s="543"/>
      <c r="G155" s="543"/>
      <c r="H155" s="543"/>
    </row>
    <row r="156" spans="2:8" ht="18">
      <c r="B156" s="551"/>
      <c r="C156" s="543"/>
      <c r="D156" s="543"/>
      <c r="E156" s="543"/>
      <c r="F156" s="543"/>
      <c r="G156" s="543"/>
      <c r="H156" s="543"/>
    </row>
    <row r="157" spans="2:8" ht="18">
      <c r="B157" s="551"/>
      <c r="C157" s="543"/>
      <c r="D157" s="543"/>
      <c r="E157" s="543"/>
      <c r="F157" s="543"/>
      <c r="G157" s="543"/>
      <c r="H157" s="543"/>
    </row>
    <row r="158" spans="2:8" ht="18">
      <c r="B158" s="551"/>
      <c r="C158" s="543"/>
      <c r="D158" s="543"/>
      <c r="E158" s="543"/>
      <c r="F158" s="543"/>
      <c r="G158" s="543"/>
      <c r="H158" s="543"/>
    </row>
    <row r="159" spans="2:8" ht="18">
      <c r="B159" s="551"/>
      <c r="C159" s="543"/>
      <c r="D159" s="543"/>
      <c r="E159" s="543"/>
      <c r="F159" s="543"/>
      <c r="G159" s="543"/>
      <c r="H159" s="543"/>
    </row>
    <row r="160" spans="2:8" ht="18">
      <c r="B160" s="551"/>
      <c r="C160" s="543"/>
      <c r="D160" s="543"/>
      <c r="E160" s="543"/>
      <c r="F160" s="543"/>
      <c r="G160" s="543"/>
      <c r="H160" s="543"/>
    </row>
    <row r="161" spans="2:8" ht="18">
      <c r="B161" s="551"/>
      <c r="C161" s="543"/>
      <c r="D161" s="543"/>
      <c r="E161" s="543"/>
      <c r="F161" s="543"/>
      <c r="G161" s="543"/>
      <c r="H161" s="543"/>
    </row>
    <row r="162" spans="2:8" ht="18">
      <c r="B162" s="551"/>
      <c r="C162" s="543"/>
      <c r="D162" s="543"/>
      <c r="E162" s="543"/>
      <c r="F162" s="543"/>
      <c r="G162" s="543"/>
      <c r="H162" s="543"/>
    </row>
    <row r="163" spans="2:8" ht="18">
      <c r="B163" s="551"/>
      <c r="C163" s="543"/>
      <c r="D163" s="543"/>
      <c r="E163" s="543"/>
      <c r="F163" s="543"/>
      <c r="G163" s="543"/>
      <c r="H163" s="543"/>
    </row>
    <row r="164" spans="2:8" ht="18">
      <c r="B164" s="551"/>
      <c r="C164" s="543"/>
      <c r="D164" s="543"/>
      <c r="E164" s="543"/>
      <c r="F164" s="543"/>
      <c r="G164" s="543"/>
      <c r="H164" s="543"/>
    </row>
    <row r="165" spans="2:8" ht="18">
      <c r="B165" s="551"/>
      <c r="C165" s="543"/>
      <c r="D165" s="543"/>
      <c r="E165" s="543"/>
      <c r="F165" s="543"/>
      <c r="G165" s="543"/>
      <c r="H165" s="543"/>
    </row>
    <row r="166" spans="2:8" ht="18">
      <c r="B166" s="551"/>
      <c r="C166" s="543"/>
      <c r="D166" s="543"/>
      <c r="E166" s="543"/>
      <c r="F166" s="543"/>
      <c r="G166" s="543"/>
      <c r="H166" s="543"/>
    </row>
    <row r="167" spans="2:8" ht="18">
      <c r="B167" s="551"/>
      <c r="C167" s="543"/>
      <c r="D167" s="543"/>
      <c r="E167" s="543"/>
      <c r="F167" s="543"/>
      <c r="G167" s="543"/>
      <c r="H167" s="543"/>
    </row>
    <row r="168" spans="2:8" ht="18">
      <c r="B168" s="551"/>
      <c r="C168" s="543"/>
      <c r="D168" s="543"/>
      <c r="E168" s="543"/>
      <c r="F168" s="543"/>
      <c r="G168" s="543"/>
      <c r="H168" s="543"/>
    </row>
    <row r="169" spans="2:8" ht="18">
      <c r="B169" s="551"/>
      <c r="C169" s="543"/>
      <c r="D169" s="543"/>
      <c r="E169" s="543"/>
      <c r="F169" s="543"/>
      <c r="G169" s="543"/>
      <c r="H169" s="543"/>
    </row>
    <row r="170" spans="2:8" ht="18">
      <c r="B170" s="551"/>
      <c r="C170" s="543"/>
      <c r="D170" s="543"/>
      <c r="E170" s="543"/>
      <c r="F170" s="543"/>
      <c r="G170" s="543"/>
      <c r="H170" s="543"/>
    </row>
    <row r="171" spans="2:8" ht="18">
      <c r="B171" s="551"/>
      <c r="C171" s="543"/>
      <c r="D171" s="543"/>
      <c r="E171" s="543"/>
      <c r="F171" s="543"/>
      <c r="G171" s="543"/>
      <c r="H171" s="543"/>
    </row>
    <row r="172" spans="2:8" ht="18">
      <c r="B172" s="551"/>
      <c r="C172" s="543"/>
      <c r="D172" s="543"/>
      <c r="E172" s="543"/>
      <c r="F172" s="543"/>
      <c r="G172" s="543"/>
      <c r="H172" s="543"/>
    </row>
    <row r="173" spans="2:8" ht="18">
      <c r="B173" s="551"/>
      <c r="C173" s="543"/>
      <c r="D173" s="543"/>
      <c r="E173" s="543"/>
      <c r="F173" s="543"/>
      <c r="G173" s="543"/>
      <c r="H173" s="543"/>
    </row>
    <row r="174" spans="2:8" ht="18">
      <c r="B174" s="551"/>
      <c r="C174" s="543"/>
      <c r="D174" s="543"/>
      <c r="E174" s="543"/>
      <c r="F174" s="543"/>
      <c r="G174" s="543"/>
      <c r="H174" s="543"/>
    </row>
    <row r="175" spans="2:8" ht="18">
      <c r="B175" s="551"/>
      <c r="C175" s="543"/>
      <c r="D175" s="543"/>
      <c r="E175" s="543"/>
      <c r="F175" s="543"/>
      <c r="G175" s="543"/>
      <c r="H175" s="543"/>
    </row>
    <row r="176" spans="2:8" ht="18">
      <c r="B176" s="551"/>
      <c r="C176" s="543"/>
      <c r="D176" s="543"/>
      <c r="E176" s="543"/>
      <c r="F176" s="543"/>
      <c r="G176" s="543"/>
      <c r="H176" s="543"/>
    </row>
    <row r="177" spans="2:8" ht="18">
      <c r="B177" s="551"/>
      <c r="C177" s="543"/>
      <c r="D177" s="543"/>
      <c r="E177" s="543"/>
      <c r="F177" s="543"/>
      <c r="G177" s="543"/>
      <c r="H177" s="543"/>
    </row>
    <row r="178" spans="2:8" ht="18">
      <c r="B178" s="551"/>
      <c r="C178" s="543"/>
      <c r="D178" s="543"/>
      <c r="E178" s="543"/>
      <c r="F178" s="543"/>
      <c r="G178" s="543"/>
      <c r="H178" s="543"/>
    </row>
    <row r="179" spans="2:8" ht="18">
      <c r="B179" s="551"/>
      <c r="C179" s="543"/>
      <c r="D179" s="543"/>
      <c r="E179" s="543"/>
      <c r="F179" s="543"/>
      <c r="G179" s="543"/>
      <c r="H179" s="543"/>
    </row>
    <row r="180" spans="2:8" ht="18">
      <c r="B180" s="551"/>
      <c r="C180" s="543"/>
      <c r="D180" s="543"/>
      <c r="E180" s="543"/>
      <c r="F180" s="543"/>
      <c r="G180" s="543"/>
      <c r="H180" s="543"/>
    </row>
    <row r="181" spans="2:8" ht="18">
      <c r="B181" s="551"/>
      <c r="C181" s="543"/>
      <c r="D181" s="543"/>
      <c r="E181" s="543"/>
      <c r="F181" s="543"/>
      <c r="G181" s="543"/>
      <c r="H181" s="543"/>
    </row>
    <row r="182" spans="2:8" ht="18">
      <c r="B182" s="551"/>
      <c r="C182" s="543"/>
      <c r="D182" s="543"/>
      <c r="E182" s="543"/>
      <c r="F182" s="543"/>
      <c r="G182" s="543"/>
      <c r="H182" s="543"/>
    </row>
    <row r="183" spans="2:8" ht="18">
      <c r="B183" s="551"/>
      <c r="C183" s="543"/>
      <c r="D183" s="543"/>
      <c r="E183" s="543"/>
      <c r="F183" s="543"/>
      <c r="G183" s="543"/>
      <c r="H183" s="543"/>
    </row>
    <row r="184" spans="2:8" ht="18">
      <c r="B184" s="551"/>
      <c r="C184" s="543"/>
      <c r="D184" s="543"/>
      <c r="E184" s="543"/>
      <c r="F184" s="543"/>
      <c r="G184" s="543"/>
      <c r="H184" s="543"/>
    </row>
    <row r="185" spans="2:8" ht="18">
      <c r="B185" s="551"/>
      <c r="C185" s="543"/>
      <c r="D185" s="543"/>
      <c r="E185" s="543"/>
      <c r="F185" s="543"/>
      <c r="G185" s="543"/>
      <c r="H185" s="543"/>
    </row>
    <row r="186" spans="2:8" ht="18">
      <c r="B186" s="551"/>
      <c r="C186" s="543"/>
      <c r="D186" s="543"/>
      <c r="E186" s="543"/>
      <c r="F186" s="543"/>
      <c r="G186" s="543"/>
      <c r="H186" s="543"/>
    </row>
    <row r="187" spans="2:8" ht="18">
      <c r="B187" s="551"/>
      <c r="C187" s="543"/>
      <c r="D187" s="543"/>
      <c r="E187" s="543"/>
      <c r="F187" s="543"/>
      <c r="G187" s="543"/>
      <c r="H187" s="543"/>
    </row>
    <row r="188" spans="2:8" ht="18">
      <c r="B188" s="551"/>
      <c r="C188" s="543"/>
      <c r="D188" s="543"/>
      <c r="E188" s="543"/>
      <c r="F188" s="543"/>
      <c r="G188" s="543"/>
      <c r="H188" s="543"/>
    </row>
    <row r="189" spans="2:8" ht="18">
      <c r="B189" s="551"/>
      <c r="C189" s="543"/>
      <c r="D189" s="543"/>
      <c r="E189" s="543"/>
      <c r="F189" s="543"/>
      <c r="G189" s="543"/>
      <c r="H189" s="543"/>
    </row>
    <row r="190" spans="2:8" ht="18">
      <c r="B190" s="551"/>
      <c r="C190" s="543"/>
      <c r="D190" s="543"/>
      <c r="E190" s="543"/>
      <c r="F190" s="543"/>
      <c r="G190" s="543"/>
      <c r="H190" s="543"/>
    </row>
    <row r="191" spans="2:8" ht="18">
      <c r="B191" s="551"/>
      <c r="C191" s="543"/>
      <c r="D191" s="543"/>
      <c r="E191" s="543"/>
      <c r="F191" s="543"/>
      <c r="G191" s="543"/>
      <c r="H191" s="543"/>
    </row>
    <row r="192" spans="2:8" ht="18">
      <c r="B192" s="551"/>
      <c r="C192" s="543"/>
      <c r="D192" s="543"/>
      <c r="E192" s="543"/>
      <c r="F192" s="543"/>
      <c r="G192" s="543"/>
      <c r="H192" s="543"/>
    </row>
    <row r="193" spans="2:8" ht="18">
      <c r="B193" s="551"/>
      <c r="C193" s="543"/>
      <c r="D193" s="543"/>
      <c r="E193" s="543"/>
      <c r="F193" s="543"/>
      <c r="G193" s="543"/>
      <c r="H193" s="543"/>
    </row>
    <row r="194" spans="2:8" ht="18">
      <c r="B194" s="551"/>
      <c r="C194" s="543"/>
      <c r="D194" s="543"/>
      <c r="E194" s="543"/>
      <c r="F194" s="543"/>
      <c r="G194" s="543"/>
      <c r="H194" s="543"/>
    </row>
    <row r="195" spans="2:8" ht="18">
      <c r="B195" s="551"/>
      <c r="C195" s="543"/>
      <c r="D195" s="543"/>
      <c r="E195" s="543"/>
      <c r="F195" s="543"/>
      <c r="G195" s="543"/>
      <c r="H195" s="543"/>
    </row>
    <row r="196" spans="2:8" ht="18">
      <c r="B196" s="551"/>
      <c r="C196" s="543"/>
      <c r="D196" s="543"/>
      <c r="E196" s="543"/>
      <c r="F196" s="543"/>
      <c r="G196" s="543"/>
      <c r="H196" s="543"/>
    </row>
    <row r="197" spans="2:8" ht="18">
      <c r="B197" s="551"/>
      <c r="C197" s="543"/>
      <c r="D197" s="543"/>
      <c r="E197" s="543"/>
      <c r="F197" s="543"/>
      <c r="G197" s="543"/>
      <c r="H197" s="543"/>
    </row>
    <row r="198" spans="2:8" ht="18">
      <c r="B198" s="551"/>
      <c r="C198" s="543"/>
      <c r="D198" s="543"/>
      <c r="E198" s="543"/>
      <c r="F198" s="543"/>
      <c r="G198" s="543"/>
      <c r="H198" s="543"/>
    </row>
    <row r="199" spans="2:8" ht="18">
      <c r="B199" s="551"/>
      <c r="C199" s="543"/>
      <c r="D199" s="543"/>
      <c r="E199" s="543"/>
      <c r="F199" s="543"/>
      <c r="G199" s="543"/>
      <c r="H199" s="543"/>
    </row>
    <row r="200" spans="2:8" ht="18">
      <c r="B200" s="551"/>
      <c r="C200" s="543"/>
      <c r="D200" s="543"/>
      <c r="E200" s="543"/>
      <c r="F200" s="543"/>
      <c r="G200" s="543"/>
      <c r="H200" s="543"/>
    </row>
    <row r="201" spans="2:8" ht="18">
      <c r="B201" s="551"/>
      <c r="C201" s="543"/>
      <c r="D201" s="543"/>
      <c r="E201" s="543"/>
      <c r="F201" s="543"/>
      <c r="G201" s="543"/>
      <c r="H201" s="543"/>
    </row>
    <row r="202" spans="2:8" ht="18">
      <c r="B202" s="551"/>
      <c r="C202" s="543"/>
      <c r="D202" s="543"/>
      <c r="E202" s="543"/>
      <c r="F202" s="543"/>
      <c r="G202" s="543"/>
      <c r="H202" s="543"/>
    </row>
    <row r="203" spans="2:8" ht="18">
      <c r="B203" s="551"/>
      <c r="C203" s="543"/>
      <c r="D203" s="543"/>
      <c r="E203" s="543"/>
      <c r="F203" s="543"/>
      <c r="G203" s="543"/>
      <c r="H203" s="543"/>
    </row>
    <row r="204" spans="2:8" ht="18">
      <c r="B204" s="551"/>
      <c r="C204" s="543"/>
      <c r="D204" s="543"/>
      <c r="E204" s="543"/>
      <c r="F204" s="543"/>
      <c r="G204" s="543"/>
      <c r="H204" s="543"/>
    </row>
    <row r="205" spans="2:8" ht="18">
      <c r="B205" s="551"/>
      <c r="C205" s="543"/>
      <c r="D205" s="543"/>
      <c r="E205" s="543"/>
      <c r="F205" s="543"/>
      <c r="G205" s="543"/>
      <c r="H205" s="543"/>
    </row>
    <row r="206" spans="2:8" ht="18">
      <c r="B206" s="551"/>
      <c r="C206" s="543"/>
      <c r="D206" s="543"/>
      <c r="E206" s="543"/>
      <c r="F206" s="543"/>
      <c r="G206" s="543"/>
      <c r="H206" s="543"/>
    </row>
    <row r="207" spans="2:8" ht="18">
      <c r="B207" s="551"/>
      <c r="C207" s="543"/>
      <c r="D207" s="543"/>
      <c r="E207" s="543"/>
      <c r="F207" s="543"/>
      <c r="G207" s="543"/>
      <c r="H207" s="543"/>
    </row>
    <row r="208" spans="2:8" ht="18">
      <c r="B208" s="551"/>
      <c r="C208" s="543"/>
      <c r="D208" s="543"/>
      <c r="E208" s="543"/>
      <c r="F208" s="543"/>
      <c r="G208" s="543"/>
      <c r="H208" s="543"/>
    </row>
    <row r="209" spans="2:8" ht="18">
      <c r="B209" s="551"/>
      <c r="C209" s="543"/>
      <c r="D209" s="543"/>
      <c r="E209" s="543"/>
      <c r="F209" s="543"/>
      <c r="G209" s="543"/>
      <c r="H209" s="543"/>
    </row>
    <row r="210" spans="2:8" ht="18">
      <c r="B210" s="551"/>
      <c r="C210" s="543"/>
      <c r="D210" s="543"/>
      <c r="E210" s="543"/>
      <c r="F210" s="543"/>
      <c r="G210" s="543"/>
      <c r="H210" s="543"/>
    </row>
    <row r="211" spans="2:8" ht="18">
      <c r="B211" s="551"/>
      <c r="C211" s="543"/>
      <c r="D211" s="543"/>
      <c r="E211" s="543"/>
      <c r="F211" s="543"/>
      <c r="G211" s="543"/>
      <c r="H211" s="543"/>
    </row>
    <row r="212" spans="2:8" ht="18">
      <c r="B212" s="551"/>
      <c r="C212" s="543"/>
      <c r="D212" s="543"/>
      <c r="E212" s="543"/>
      <c r="F212" s="543"/>
      <c r="G212" s="543"/>
      <c r="H212" s="543"/>
    </row>
    <row r="213" spans="2:8" ht="18">
      <c r="B213" s="551"/>
      <c r="C213" s="543"/>
      <c r="D213" s="543"/>
      <c r="E213" s="543"/>
      <c r="F213" s="543"/>
      <c r="G213" s="543"/>
      <c r="H213" s="543"/>
    </row>
    <row r="214" spans="2:8" ht="18">
      <c r="B214" s="551"/>
      <c r="C214" s="543"/>
      <c r="D214" s="543"/>
      <c r="E214" s="543"/>
      <c r="F214" s="543"/>
      <c r="G214" s="543"/>
      <c r="H214" s="543"/>
    </row>
    <row r="215" spans="2:8" ht="18">
      <c r="B215" s="551"/>
      <c r="C215" s="543"/>
      <c r="D215" s="543"/>
      <c r="E215" s="543"/>
      <c r="F215" s="543"/>
      <c r="G215" s="543"/>
      <c r="H215" s="543"/>
    </row>
    <row r="216" spans="2:8" ht="18">
      <c r="B216" s="551"/>
      <c r="C216" s="543"/>
      <c r="D216" s="543"/>
      <c r="E216" s="543"/>
      <c r="F216" s="543"/>
      <c r="G216" s="543"/>
      <c r="H216" s="543"/>
    </row>
    <row r="217" spans="2:8" ht="18">
      <c r="B217" s="551"/>
      <c r="C217" s="543"/>
      <c r="D217" s="543"/>
      <c r="E217" s="543"/>
      <c r="F217" s="543"/>
      <c r="G217" s="543"/>
      <c r="H217" s="543"/>
    </row>
    <row r="218" spans="2:8" ht="18">
      <c r="B218" s="551"/>
      <c r="C218" s="543"/>
      <c r="D218" s="543"/>
      <c r="E218" s="543"/>
      <c r="F218" s="543"/>
      <c r="G218" s="543"/>
      <c r="H218" s="543"/>
    </row>
    <row r="219" spans="2:8" ht="18">
      <c r="B219" s="551"/>
      <c r="C219" s="543"/>
      <c r="D219" s="543"/>
      <c r="E219" s="543"/>
      <c r="F219" s="543"/>
      <c r="G219" s="543"/>
      <c r="H219" s="543"/>
    </row>
    <row r="220" spans="2:8" ht="18">
      <c r="B220" s="551"/>
      <c r="C220" s="543"/>
      <c r="D220" s="543"/>
      <c r="E220" s="543"/>
      <c r="F220" s="543"/>
      <c r="G220" s="543"/>
      <c r="H220" s="543"/>
    </row>
    <row r="221" spans="2:8" ht="18">
      <c r="B221" s="551"/>
      <c r="C221" s="543"/>
      <c r="D221" s="543"/>
      <c r="E221" s="543"/>
      <c r="F221" s="543"/>
      <c r="G221" s="543"/>
      <c r="H221" s="543"/>
    </row>
    <row r="222" spans="2:8" ht="18">
      <c r="B222" s="551"/>
      <c r="C222" s="543"/>
      <c r="D222" s="543"/>
      <c r="E222" s="543"/>
      <c r="F222" s="543"/>
      <c r="G222" s="543"/>
      <c r="H222" s="543"/>
    </row>
    <row r="223" spans="2:8" ht="18">
      <c r="B223" s="551"/>
      <c r="C223" s="543"/>
      <c r="D223" s="543"/>
      <c r="E223" s="543"/>
      <c r="F223" s="543"/>
      <c r="G223" s="543"/>
      <c r="H223" s="543"/>
    </row>
    <row r="224" spans="2:8" ht="18">
      <c r="B224" s="551"/>
      <c r="C224" s="543"/>
      <c r="D224" s="543"/>
      <c r="E224" s="543"/>
      <c r="F224" s="543"/>
      <c r="G224" s="543"/>
      <c r="H224" s="543"/>
    </row>
    <row r="225" spans="2:9" ht="18">
      <c r="B225" s="551"/>
      <c r="C225" s="543"/>
      <c r="D225" s="543"/>
      <c r="E225" s="543"/>
      <c r="F225" s="543"/>
      <c r="G225" s="543"/>
      <c r="H225" s="543"/>
    </row>
    <row r="226" spans="2:9" ht="18">
      <c r="B226" s="551"/>
      <c r="C226" s="543"/>
      <c r="D226" s="543"/>
      <c r="E226" s="543"/>
      <c r="F226" s="543"/>
      <c r="G226" s="543"/>
      <c r="H226" s="543"/>
    </row>
    <row r="227" spans="2:9" ht="18">
      <c r="B227" s="551"/>
      <c r="C227" s="543"/>
      <c r="D227" s="543"/>
      <c r="E227" s="543"/>
      <c r="F227" s="543"/>
      <c r="G227" s="543"/>
      <c r="H227" s="543"/>
    </row>
    <row r="228" spans="2:9" ht="18">
      <c r="B228" s="551"/>
      <c r="C228" s="543"/>
      <c r="D228" s="543"/>
      <c r="E228" s="543"/>
      <c r="F228" s="543"/>
      <c r="G228" s="543"/>
      <c r="H228" s="543"/>
      <c r="I228" s="871"/>
    </row>
    <row r="229" spans="2:9" ht="18">
      <c r="B229" s="551"/>
      <c r="C229" s="543"/>
      <c r="D229" s="543"/>
      <c r="E229" s="543"/>
      <c r="F229" s="543"/>
      <c r="G229" s="543"/>
      <c r="H229" s="543"/>
    </row>
    <row r="230" spans="2:9" ht="18">
      <c r="B230" s="551"/>
      <c r="C230" s="543"/>
      <c r="D230" s="543"/>
      <c r="E230" s="543"/>
      <c r="F230" s="543"/>
      <c r="G230" s="543"/>
      <c r="H230" s="543"/>
    </row>
    <row r="231" spans="2:9">
      <c r="B231" s="463"/>
      <c r="C231" s="461"/>
      <c r="D231" s="461"/>
      <c r="E231" s="461"/>
      <c r="F231" s="461"/>
      <c r="G231" s="461"/>
      <c r="H231" s="461"/>
    </row>
    <row r="232" spans="2:9">
      <c r="B232" s="463"/>
      <c r="C232" s="461"/>
      <c r="D232" s="461"/>
      <c r="E232" s="461"/>
      <c r="F232" s="461"/>
      <c r="G232" s="461"/>
      <c r="H232" s="461"/>
    </row>
    <row r="233" spans="2:9">
      <c r="B233" s="463"/>
      <c r="C233" s="461"/>
      <c r="D233" s="461"/>
      <c r="E233" s="461"/>
      <c r="F233" s="461"/>
      <c r="G233" s="461"/>
      <c r="H233" s="461"/>
    </row>
    <row r="234" spans="2:9">
      <c r="B234" s="463"/>
      <c r="C234" s="461"/>
      <c r="D234" s="461"/>
      <c r="E234" s="461"/>
      <c r="F234" s="461"/>
      <c r="G234" s="461"/>
      <c r="H234" s="461"/>
    </row>
    <row r="235" spans="2:9">
      <c r="B235" s="463"/>
      <c r="C235" s="461"/>
      <c r="D235" s="461"/>
      <c r="E235" s="461"/>
      <c r="F235" s="461"/>
      <c r="G235" s="461"/>
      <c r="H235" s="461"/>
    </row>
    <row r="236" spans="2:9">
      <c r="B236" s="463"/>
      <c r="C236" s="461"/>
      <c r="D236" s="461"/>
      <c r="E236" s="461"/>
      <c r="F236" s="461"/>
      <c r="G236" s="461"/>
      <c r="H236" s="461"/>
    </row>
    <row r="237" spans="2:9">
      <c r="B237" s="463"/>
      <c r="C237" s="461"/>
      <c r="D237" s="461"/>
      <c r="E237" s="461"/>
      <c r="F237" s="461"/>
      <c r="G237" s="461"/>
      <c r="H237" s="461"/>
    </row>
    <row r="238" spans="2:9">
      <c r="B238" s="463"/>
      <c r="C238" s="461"/>
      <c r="D238" s="461"/>
      <c r="E238" s="461"/>
      <c r="F238" s="461"/>
      <c r="G238" s="461"/>
      <c r="H238" s="461"/>
    </row>
    <row r="239" spans="2:9">
      <c r="B239" s="463"/>
      <c r="C239" s="461"/>
      <c r="D239" s="461"/>
      <c r="E239" s="461"/>
      <c r="F239" s="461"/>
      <c r="G239" s="461"/>
      <c r="H239" s="461"/>
    </row>
    <row r="240" spans="2:9">
      <c r="B240" s="463"/>
      <c r="C240" s="461"/>
      <c r="D240" s="461"/>
      <c r="E240" s="461"/>
      <c r="F240" s="461"/>
      <c r="G240" s="461"/>
      <c r="H240" s="461"/>
    </row>
    <row r="241" spans="2:8">
      <c r="B241" s="463"/>
      <c r="C241" s="461"/>
      <c r="D241" s="461"/>
      <c r="E241" s="461"/>
      <c r="F241" s="461"/>
      <c r="G241" s="461"/>
      <c r="H241" s="461"/>
    </row>
    <row r="242" spans="2:8">
      <c r="B242" s="463"/>
      <c r="C242" s="461"/>
      <c r="D242" s="461"/>
      <c r="E242" s="461"/>
      <c r="F242" s="461"/>
      <c r="G242" s="461"/>
      <c r="H242" s="461"/>
    </row>
    <row r="243" spans="2:8">
      <c r="B243" s="463"/>
      <c r="C243" s="461"/>
      <c r="D243" s="461"/>
      <c r="E243" s="461"/>
      <c r="F243" s="461"/>
      <c r="G243" s="461"/>
      <c r="H243" s="461"/>
    </row>
    <row r="244" spans="2:8">
      <c r="B244" s="463"/>
      <c r="C244" s="461"/>
      <c r="D244" s="461"/>
      <c r="E244" s="461"/>
      <c r="F244" s="461"/>
      <c r="G244" s="461"/>
      <c r="H244" s="461"/>
    </row>
    <row r="245" spans="2:8">
      <c r="B245" s="463"/>
      <c r="C245" s="461"/>
      <c r="D245" s="461"/>
      <c r="E245" s="461"/>
      <c r="F245" s="461"/>
      <c r="G245" s="461"/>
      <c r="H245" s="461"/>
    </row>
    <row r="246" spans="2:8">
      <c r="B246" s="463"/>
      <c r="C246" s="461"/>
      <c r="D246" s="461"/>
      <c r="E246" s="461"/>
      <c r="F246" s="461"/>
      <c r="G246" s="461"/>
      <c r="H246" s="461"/>
    </row>
    <row r="247" spans="2:8">
      <c r="B247" s="463"/>
      <c r="C247" s="461"/>
      <c r="D247" s="461"/>
      <c r="E247" s="461"/>
      <c r="F247" s="461"/>
      <c r="G247" s="461"/>
      <c r="H247" s="461"/>
    </row>
    <row r="248" spans="2:8">
      <c r="B248" s="463"/>
      <c r="C248" s="461"/>
      <c r="D248" s="461"/>
      <c r="E248" s="461"/>
      <c r="F248" s="461"/>
      <c r="G248" s="461"/>
      <c r="H248" s="461"/>
    </row>
    <row r="249" spans="2:8">
      <c r="B249" s="463"/>
      <c r="C249" s="461"/>
      <c r="D249" s="461"/>
      <c r="E249" s="461"/>
      <c r="F249" s="461"/>
      <c r="G249" s="461"/>
      <c r="H249" s="461"/>
    </row>
    <row r="250" spans="2:8">
      <c r="B250" s="463"/>
      <c r="C250" s="461"/>
      <c r="D250" s="461"/>
      <c r="E250" s="461"/>
      <c r="F250" s="461"/>
      <c r="G250" s="461"/>
      <c r="H250" s="461"/>
    </row>
    <row r="251" spans="2:8">
      <c r="B251" s="463"/>
      <c r="C251" s="461"/>
      <c r="D251" s="461"/>
      <c r="E251" s="461"/>
      <c r="F251" s="461"/>
      <c r="G251" s="461"/>
      <c r="H251" s="461"/>
    </row>
    <row r="252" spans="2:8">
      <c r="B252" s="463"/>
      <c r="C252" s="461"/>
      <c r="D252" s="461"/>
      <c r="E252" s="461"/>
      <c r="F252" s="461"/>
      <c r="G252" s="461"/>
      <c r="H252" s="461"/>
    </row>
    <row r="253" spans="2:8">
      <c r="B253" s="463"/>
      <c r="C253" s="461"/>
      <c r="D253" s="461"/>
      <c r="E253" s="461"/>
      <c r="F253" s="461"/>
      <c r="G253" s="461"/>
      <c r="H253" s="461"/>
    </row>
    <row r="254" spans="2:8">
      <c r="B254" s="463"/>
      <c r="C254" s="461"/>
      <c r="D254" s="461"/>
      <c r="E254" s="461"/>
      <c r="F254" s="461"/>
      <c r="G254" s="461"/>
      <c r="H254" s="461"/>
    </row>
    <row r="255" spans="2:8">
      <c r="B255" s="463"/>
      <c r="C255" s="461"/>
      <c r="D255" s="461"/>
      <c r="E255" s="461"/>
      <c r="F255" s="461"/>
      <c r="G255" s="461"/>
      <c r="H255" s="461"/>
    </row>
    <row r="256" spans="2:8">
      <c r="B256" s="463"/>
      <c r="C256" s="461"/>
      <c r="D256" s="461"/>
      <c r="E256" s="461"/>
      <c r="F256" s="461"/>
      <c r="G256" s="461"/>
      <c r="H256" s="461"/>
    </row>
    <row r="257" spans="2:8">
      <c r="B257" s="463"/>
      <c r="C257" s="461"/>
      <c r="D257" s="461"/>
      <c r="E257" s="461"/>
      <c r="F257" s="461"/>
      <c r="G257" s="461"/>
      <c r="H257" s="461"/>
    </row>
    <row r="258" spans="2:8">
      <c r="B258" s="463"/>
      <c r="C258" s="461"/>
      <c r="D258" s="461"/>
      <c r="E258" s="461"/>
      <c r="F258" s="461"/>
      <c r="G258" s="461"/>
      <c r="H258" s="461"/>
    </row>
    <row r="259" spans="2:8">
      <c r="B259" s="463"/>
      <c r="C259" s="461"/>
      <c r="D259" s="461"/>
      <c r="E259" s="461"/>
      <c r="F259" s="461"/>
      <c r="G259" s="461"/>
      <c r="H259" s="461"/>
    </row>
    <row r="260" spans="2:8">
      <c r="B260" s="463"/>
      <c r="C260" s="461"/>
      <c r="D260" s="461"/>
      <c r="E260" s="461"/>
      <c r="F260" s="461"/>
      <c r="G260" s="461"/>
      <c r="H260" s="461"/>
    </row>
    <row r="261" spans="2:8">
      <c r="B261" s="463"/>
      <c r="C261" s="461"/>
      <c r="D261" s="461"/>
      <c r="E261" s="461"/>
      <c r="F261" s="461"/>
      <c r="G261" s="461"/>
      <c r="H261" s="461"/>
    </row>
    <row r="262" spans="2:8">
      <c r="B262" s="463"/>
      <c r="C262" s="461"/>
      <c r="D262" s="461"/>
      <c r="E262" s="461"/>
      <c r="F262" s="461"/>
      <c r="G262" s="461"/>
      <c r="H262" s="461"/>
    </row>
    <row r="263" spans="2:8">
      <c r="B263" s="463"/>
      <c r="C263" s="461"/>
      <c r="D263" s="461"/>
      <c r="E263" s="461"/>
      <c r="F263" s="461"/>
      <c r="G263" s="461"/>
      <c r="H263" s="461"/>
    </row>
    <row r="264" spans="2:8">
      <c r="B264" s="463"/>
      <c r="C264" s="461"/>
      <c r="D264" s="461"/>
      <c r="E264" s="461"/>
      <c r="F264" s="461"/>
      <c r="G264" s="461"/>
      <c r="H264" s="461"/>
    </row>
    <row r="265" spans="2:8">
      <c r="B265" s="463"/>
      <c r="C265" s="461"/>
      <c r="D265" s="461"/>
      <c r="E265" s="461"/>
      <c r="F265" s="461"/>
      <c r="G265" s="461"/>
      <c r="H265" s="461"/>
    </row>
    <row r="266" spans="2:8">
      <c r="B266" s="463"/>
      <c r="C266" s="461"/>
      <c r="D266" s="461"/>
      <c r="E266" s="461"/>
      <c r="F266" s="461"/>
      <c r="G266" s="461"/>
      <c r="H266" s="461"/>
    </row>
    <row r="267" spans="2:8">
      <c r="B267" s="463"/>
      <c r="C267" s="461"/>
      <c r="D267" s="461"/>
      <c r="E267" s="461"/>
      <c r="F267" s="461"/>
      <c r="G267" s="461"/>
      <c r="H267" s="461"/>
    </row>
    <row r="268" spans="2:8">
      <c r="B268" s="463"/>
      <c r="C268" s="461"/>
      <c r="D268" s="461"/>
      <c r="E268" s="461"/>
      <c r="F268" s="461"/>
      <c r="G268" s="461"/>
      <c r="H268" s="461"/>
    </row>
    <row r="269" spans="2:8">
      <c r="B269" s="463"/>
      <c r="C269" s="461"/>
      <c r="D269" s="461"/>
      <c r="E269" s="461"/>
      <c r="F269" s="461"/>
      <c r="G269" s="461"/>
      <c r="H269" s="461"/>
    </row>
    <row r="270" spans="2:8">
      <c r="B270" s="463"/>
      <c r="C270" s="461"/>
      <c r="D270" s="461"/>
      <c r="E270" s="461"/>
      <c r="F270" s="461"/>
      <c r="G270" s="461"/>
      <c r="H270" s="461"/>
    </row>
    <row r="271" spans="2:8">
      <c r="B271" s="463"/>
      <c r="C271" s="461"/>
      <c r="D271" s="461"/>
      <c r="E271" s="461"/>
      <c r="F271" s="461"/>
      <c r="G271" s="461"/>
      <c r="H271" s="461"/>
    </row>
    <row r="272" spans="2:8">
      <c r="B272" s="463"/>
      <c r="C272" s="461"/>
      <c r="D272" s="461"/>
      <c r="E272" s="461"/>
      <c r="F272" s="461"/>
      <c r="G272" s="461"/>
      <c r="H272" s="461"/>
    </row>
    <row r="273" spans="2:8">
      <c r="B273" s="463"/>
      <c r="C273" s="461"/>
      <c r="D273" s="461"/>
      <c r="E273" s="461"/>
      <c r="F273" s="461"/>
      <c r="G273" s="461"/>
      <c r="H273" s="461"/>
    </row>
    <row r="274" spans="2:8">
      <c r="B274" s="463"/>
      <c r="C274" s="461"/>
      <c r="D274" s="461"/>
      <c r="E274" s="461"/>
      <c r="F274" s="461"/>
      <c r="G274" s="461"/>
      <c r="H274" s="461"/>
    </row>
    <row r="275" spans="2:8">
      <c r="B275" s="463"/>
      <c r="C275" s="461"/>
      <c r="D275" s="461"/>
      <c r="E275" s="461"/>
      <c r="F275" s="461"/>
      <c r="G275" s="461"/>
      <c r="H275" s="461"/>
    </row>
    <row r="276" spans="2:8">
      <c r="B276" s="463"/>
      <c r="C276" s="461"/>
      <c r="D276" s="461"/>
      <c r="E276" s="461"/>
      <c r="F276" s="461"/>
      <c r="G276" s="461"/>
      <c r="H276" s="461"/>
    </row>
    <row r="277" spans="2:8">
      <c r="B277" s="463"/>
      <c r="C277" s="461"/>
      <c r="D277" s="461"/>
      <c r="E277" s="461"/>
      <c r="F277" s="461"/>
      <c r="G277" s="461"/>
      <c r="H277" s="461"/>
    </row>
    <row r="278" spans="2:8">
      <c r="B278" s="463"/>
      <c r="C278" s="461"/>
      <c r="D278" s="461"/>
      <c r="E278" s="461"/>
      <c r="F278" s="461"/>
      <c r="G278" s="461"/>
      <c r="H278" s="461"/>
    </row>
    <row r="279" spans="2:8">
      <c r="B279" s="463"/>
      <c r="C279" s="461"/>
      <c r="D279" s="461"/>
      <c r="E279" s="461"/>
      <c r="F279" s="461"/>
      <c r="G279" s="461"/>
      <c r="H279" s="461"/>
    </row>
    <row r="280" spans="2:8">
      <c r="B280" s="463"/>
      <c r="C280" s="461"/>
      <c r="D280" s="461"/>
      <c r="E280" s="461"/>
      <c r="F280" s="461"/>
      <c r="G280" s="461"/>
      <c r="H280" s="461"/>
    </row>
    <row r="281" spans="2:8">
      <c r="B281" s="463"/>
      <c r="C281" s="461"/>
      <c r="D281" s="461"/>
      <c r="E281" s="461"/>
      <c r="F281" s="461"/>
      <c r="G281" s="461"/>
      <c r="H281" s="461"/>
    </row>
    <row r="282" spans="2:8">
      <c r="B282" s="463"/>
      <c r="C282" s="461"/>
      <c r="D282" s="461"/>
      <c r="E282" s="461"/>
      <c r="F282" s="461"/>
      <c r="G282" s="461"/>
      <c r="H282" s="461"/>
    </row>
    <row r="283" spans="2:8">
      <c r="B283" s="463"/>
      <c r="C283" s="461"/>
      <c r="D283" s="461"/>
      <c r="E283" s="461"/>
      <c r="F283" s="461"/>
      <c r="G283" s="461"/>
      <c r="H283" s="461"/>
    </row>
    <row r="284" spans="2:8">
      <c r="B284" s="463"/>
      <c r="C284" s="461"/>
      <c r="D284" s="461"/>
      <c r="E284" s="461"/>
      <c r="F284" s="461"/>
      <c r="G284" s="461"/>
      <c r="H284" s="461"/>
    </row>
    <row r="285" spans="2:8">
      <c r="B285" s="463"/>
      <c r="C285" s="461"/>
      <c r="D285" s="461"/>
      <c r="E285" s="461"/>
      <c r="F285" s="461"/>
      <c r="G285" s="461"/>
      <c r="H285" s="461"/>
    </row>
    <row r="286" spans="2:8">
      <c r="B286" s="463"/>
      <c r="C286" s="461"/>
      <c r="D286" s="461"/>
      <c r="E286" s="461"/>
      <c r="F286" s="461"/>
      <c r="G286" s="461"/>
      <c r="H286" s="461"/>
    </row>
    <row r="287" spans="2:8">
      <c r="B287" s="463"/>
      <c r="C287" s="461"/>
      <c r="D287" s="461"/>
      <c r="E287" s="461"/>
      <c r="F287" s="461"/>
      <c r="G287" s="461"/>
      <c r="H287" s="461"/>
    </row>
    <row r="288" spans="2:8">
      <c r="B288" s="463"/>
      <c r="C288" s="461"/>
      <c r="D288" s="461"/>
      <c r="E288" s="461"/>
      <c r="F288" s="461"/>
      <c r="G288" s="461"/>
      <c r="H288" s="461"/>
    </row>
    <row r="289" spans="2:8">
      <c r="B289" s="463"/>
      <c r="C289" s="461"/>
      <c r="D289" s="461"/>
      <c r="E289" s="461"/>
      <c r="F289" s="461"/>
      <c r="G289" s="461"/>
      <c r="H289" s="461"/>
    </row>
    <row r="290" spans="2:8">
      <c r="B290" s="463"/>
      <c r="C290" s="461"/>
      <c r="D290" s="461"/>
      <c r="E290" s="461"/>
      <c r="F290" s="461"/>
      <c r="G290" s="461"/>
      <c r="H290" s="461"/>
    </row>
    <row r="291" spans="2:8">
      <c r="B291" s="463"/>
      <c r="C291" s="461"/>
      <c r="D291" s="461"/>
      <c r="E291" s="461"/>
      <c r="F291" s="461"/>
      <c r="G291" s="461"/>
      <c r="H291" s="461"/>
    </row>
    <row r="292" spans="2:8">
      <c r="B292" s="463"/>
      <c r="C292" s="461"/>
      <c r="D292" s="461"/>
      <c r="E292" s="461"/>
      <c r="F292" s="461"/>
      <c r="G292" s="461"/>
      <c r="H292" s="461"/>
    </row>
    <row r="293" spans="2:8">
      <c r="B293" s="463"/>
      <c r="C293" s="461"/>
      <c r="D293" s="461"/>
      <c r="E293" s="461"/>
      <c r="F293" s="461"/>
      <c r="G293" s="461"/>
      <c r="H293" s="461"/>
    </row>
    <row r="294" spans="2:8">
      <c r="B294" s="463"/>
      <c r="C294" s="461"/>
      <c r="D294" s="461"/>
      <c r="E294" s="461"/>
      <c r="F294" s="461"/>
      <c r="G294" s="461"/>
      <c r="H294" s="461"/>
    </row>
    <row r="295" spans="2:8">
      <c r="B295" s="463"/>
      <c r="C295" s="461"/>
      <c r="D295" s="461"/>
      <c r="E295" s="461"/>
      <c r="F295" s="461"/>
      <c r="G295" s="461"/>
      <c r="H295" s="461"/>
    </row>
    <row r="296" spans="2:8">
      <c r="B296" s="463"/>
      <c r="C296" s="461"/>
      <c r="D296" s="461"/>
      <c r="E296" s="461"/>
      <c r="F296" s="461"/>
      <c r="G296" s="461"/>
      <c r="H296" s="461"/>
    </row>
    <row r="297" spans="2:8">
      <c r="B297" s="463"/>
      <c r="C297" s="461"/>
      <c r="D297" s="461"/>
      <c r="E297" s="461"/>
      <c r="F297" s="461"/>
      <c r="G297" s="461"/>
      <c r="H297" s="461"/>
    </row>
    <row r="298" spans="2:8">
      <c r="B298" s="463"/>
      <c r="C298" s="461"/>
      <c r="D298" s="461"/>
      <c r="E298" s="461"/>
      <c r="F298" s="461"/>
      <c r="G298" s="461"/>
      <c r="H298" s="461"/>
    </row>
    <row r="299" spans="2:8">
      <c r="B299" s="463"/>
      <c r="C299" s="461"/>
      <c r="D299" s="461"/>
      <c r="E299" s="461"/>
      <c r="F299" s="461"/>
      <c r="G299" s="461"/>
      <c r="H299" s="461"/>
    </row>
    <row r="300" spans="2:8">
      <c r="B300" s="463"/>
      <c r="C300" s="461"/>
      <c r="D300" s="461"/>
      <c r="E300" s="461"/>
      <c r="F300" s="461"/>
      <c r="G300" s="461"/>
      <c r="H300" s="461"/>
    </row>
    <row r="301" spans="2:8">
      <c r="B301" s="463"/>
      <c r="C301" s="461"/>
      <c r="D301" s="461"/>
      <c r="E301" s="461"/>
      <c r="F301" s="461"/>
      <c r="G301" s="461"/>
      <c r="H301" s="461"/>
    </row>
    <row r="302" spans="2:8">
      <c r="B302" s="463"/>
      <c r="C302" s="461"/>
      <c r="D302" s="461"/>
      <c r="E302" s="461"/>
      <c r="F302" s="461"/>
      <c r="G302" s="461"/>
      <c r="H302" s="461"/>
    </row>
    <row r="303" spans="2:8">
      <c r="B303" s="463"/>
      <c r="C303" s="461"/>
      <c r="D303" s="461"/>
      <c r="E303" s="461"/>
      <c r="F303" s="461"/>
      <c r="G303" s="461"/>
      <c r="H303" s="461"/>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105:H105"/>
    <mergeCell ref="B75:H75"/>
    <mergeCell ref="B76:H76"/>
    <mergeCell ref="B77:H77"/>
    <mergeCell ref="B98:G98"/>
    <mergeCell ref="B102:G102"/>
    <mergeCell ref="B74:G74"/>
    <mergeCell ref="B45:G45"/>
    <mergeCell ref="B47:H47"/>
    <mergeCell ref="B48:H48"/>
    <mergeCell ref="B49:H49"/>
    <mergeCell ref="B1:H1"/>
    <mergeCell ref="B2:H2"/>
    <mergeCell ref="B3:H3"/>
    <mergeCell ref="B41:G41"/>
    <mergeCell ref="B70:G70"/>
  </mergeCells>
  <phoneticPr fontId="60" type="noConversion"/>
  <printOptions horizontalCentered="1"/>
  <pageMargins left="0.5" right="0.5" top="0.71" bottom="0.5" header="0.33" footer="0.5"/>
  <pageSetup scale="37" fitToHeight="4" orientation="landscape" r:id="rId1"/>
  <headerFooter alignWithMargins="0"/>
  <rowBreaks count="2" manualBreakCount="2">
    <brk id="46" max="7" man="1"/>
    <brk id="7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U521"/>
  <sheetViews>
    <sheetView view="pageBreakPreview" zoomScale="70" zoomScaleNormal="50" zoomScaleSheetLayoutView="70" workbookViewId="0">
      <selection activeCell="G15" sqref="G15"/>
    </sheetView>
  </sheetViews>
  <sheetFormatPr defaultColWidth="8.88671875" defaultRowHeight="15"/>
  <cols>
    <col min="1" max="1" width="8.88671875" style="455"/>
    <col min="2" max="2" width="51.44140625" style="464" customWidth="1"/>
    <col min="3" max="3" width="22.109375" style="455" customWidth="1"/>
    <col min="4" max="4" width="21.5546875" style="455" customWidth="1"/>
    <col min="5" max="5" width="20.88671875" style="455" customWidth="1"/>
    <col min="6" max="6" width="16.6640625" style="455" customWidth="1"/>
    <col min="7" max="7" width="20.44140625" style="455" customWidth="1"/>
    <col min="8" max="8" width="114.77734375" style="455" bestFit="1" customWidth="1"/>
    <col min="9" max="16384" width="8.88671875" style="455"/>
  </cols>
  <sheetData>
    <row r="1" spans="1:21" ht="18">
      <c r="B1" s="1591" t="str">
        <f>+'Appendix III'!E8</f>
        <v>MidAmerican Central California Transco, LLC</v>
      </c>
      <c r="C1" s="1592"/>
      <c r="D1" s="1592"/>
      <c r="E1" s="1592"/>
      <c r="F1" s="1592"/>
      <c r="G1" s="1592"/>
      <c r="H1" s="1592"/>
      <c r="I1" s="454"/>
      <c r="J1" s="454"/>
    </row>
    <row r="2" spans="1:21" ht="18">
      <c r="B2" s="1591" t="s">
        <v>360</v>
      </c>
      <c r="C2" s="1591"/>
      <c r="D2" s="1591"/>
      <c r="E2" s="1591"/>
      <c r="F2" s="1591"/>
      <c r="G2" s="1591"/>
      <c r="H2" s="1591"/>
      <c r="I2" s="454"/>
      <c r="J2" s="454"/>
    </row>
    <row r="3" spans="1:21" ht="18">
      <c r="B3" s="1596" t="s">
        <v>140</v>
      </c>
      <c r="C3" s="1596"/>
      <c r="D3" s="1596"/>
      <c r="E3" s="1596"/>
      <c r="F3" s="1596"/>
      <c r="G3" s="1596"/>
      <c r="H3" s="1596"/>
      <c r="I3" s="454"/>
      <c r="J3" s="454"/>
    </row>
    <row r="4" spans="1:21" ht="18">
      <c r="B4" s="499"/>
      <c r="C4" s="499"/>
      <c r="D4" s="499"/>
      <c r="E4" s="499"/>
      <c r="F4" s="499"/>
      <c r="G4" s="499"/>
      <c r="H4" s="499"/>
      <c r="I4" s="454"/>
      <c r="J4" s="454"/>
    </row>
    <row r="5" spans="1:21" ht="18">
      <c r="B5" s="465"/>
      <c r="C5" s="466"/>
      <c r="D5" s="499"/>
      <c r="E5" s="499"/>
      <c r="F5" s="466"/>
      <c r="G5" s="500"/>
      <c r="H5" s="466"/>
    </row>
    <row r="6" spans="1:21" ht="15.75">
      <c r="B6" s="465"/>
      <c r="C6" s="466"/>
      <c r="D6" s="500" t="s">
        <v>26</v>
      </c>
      <c r="E6" s="500" t="s">
        <v>331</v>
      </c>
      <c r="F6" s="500" t="s">
        <v>326</v>
      </c>
      <c r="G6" s="500" t="s">
        <v>21</v>
      </c>
      <c r="H6" s="466"/>
      <c r="I6" s="456"/>
      <c r="J6" s="457"/>
      <c r="K6" s="457"/>
      <c r="L6" s="457"/>
      <c r="M6" s="457"/>
      <c r="N6" s="457"/>
      <c r="O6" s="457"/>
      <c r="P6" s="457"/>
      <c r="Q6" s="457"/>
      <c r="R6" s="457"/>
      <c r="S6" s="457"/>
      <c r="T6" s="457"/>
      <c r="U6" s="458"/>
    </row>
    <row r="7" spans="1:21" ht="15.75">
      <c r="A7" s="467" t="s">
        <v>662</v>
      </c>
      <c r="C7" s="466"/>
      <c r="D7" s="500" t="s">
        <v>332</v>
      </c>
      <c r="E7" s="500" t="s">
        <v>332</v>
      </c>
      <c r="F7" s="500" t="s">
        <v>332</v>
      </c>
      <c r="G7" s="500" t="s">
        <v>2</v>
      </c>
      <c r="H7" s="466"/>
      <c r="J7" s="457"/>
      <c r="K7" s="457"/>
      <c r="L7" s="457"/>
      <c r="M7" s="457"/>
      <c r="N7" s="457"/>
      <c r="O7" s="457"/>
      <c r="P7" s="457"/>
      <c r="Q7" s="457"/>
      <c r="R7" s="457"/>
      <c r="S7" s="457"/>
      <c r="T7" s="457"/>
      <c r="U7" s="458"/>
    </row>
    <row r="8" spans="1:21" ht="15.75">
      <c r="A8" s="467"/>
      <c r="C8" s="466"/>
      <c r="D8" s="466"/>
      <c r="E8" s="466"/>
      <c r="F8" s="466"/>
      <c r="G8" s="466"/>
      <c r="H8" s="466"/>
    </row>
    <row r="9" spans="1:21" ht="15.75">
      <c r="A9" s="467">
        <v>1</v>
      </c>
      <c r="C9" s="466" t="s">
        <v>333</v>
      </c>
      <c r="D9" s="646">
        <f>+E67</f>
        <v>0</v>
      </c>
      <c r="E9" s="646">
        <f>+F67</f>
        <v>0</v>
      </c>
      <c r="F9" s="646">
        <f>+G67</f>
        <v>0</v>
      </c>
      <c r="G9" s="646"/>
      <c r="H9" s="466" t="s">
        <v>334</v>
      </c>
    </row>
    <row r="10" spans="1:21" ht="15.75">
      <c r="A10" s="467">
        <f>+A9+1</f>
        <v>2</v>
      </c>
      <c r="C10" s="466" t="s">
        <v>335</v>
      </c>
      <c r="D10" s="442">
        <f>+E96</f>
        <v>-553403.67000000004</v>
      </c>
      <c r="E10" s="646">
        <f>+F96</f>
        <v>0</v>
      </c>
      <c r="F10" s="646">
        <f>+G96</f>
        <v>0</v>
      </c>
      <c r="G10" s="646"/>
      <c r="H10" s="466" t="s">
        <v>336</v>
      </c>
    </row>
    <row r="11" spans="1:21" ht="15.75">
      <c r="A11" s="467">
        <f t="shared" ref="A11:A74" si="0">+A10+1</f>
        <v>3</v>
      </c>
      <c r="C11" s="466" t="s">
        <v>337</v>
      </c>
      <c r="D11" s="646">
        <f>E39</f>
        <v>0</v>
      </c>
      <c r="E11" s="646">
        <f>F39</f>
        <v>0</v>
      </c>
      <c r="F11" s="646">
        <f>G39</f>
        <v>0</v>
      </c>
      <c r="G11" s="646"/>
      <c r="H11" s="466" t="s">
        <v>338</v>
      </c>
    </row>
    <row r="12" spans="1:21" ht="15.75">
      <c r="A12" s="467">
        <f t="shared" si="0"/>
        <v>4</v>
      </c>
      <c r="C12" s="466" t="s">
        <v>339</v>
      </c>
      <c r="D12" s="442">
        <f>SUM(D9:D11)</f>
        <v>-553403.67000000004</v>
      </c>
      <c r="E12" s="646">
        <f>SUM(E9:E11)</f>
        <v>0</v>
      </c>
      <c r="F12" s="646">
        <f>SUM(F9:F11)</f>
        <v>0</v>
      </c>
      <c r="G12" s="646"/>
      <c r="H12" s="468"/>
    </row>
    <row r="13" spans="1:21" ht="18">
      <c r="A13" s="467">
        <f t="shared" si="0"/>
        <v>5</v>
      </c>
      <c r="C13" s="466" t="s">
        <v>340</v>
      </c>
      <c r="D13" s="646"/>
      <c r="E13" s="646"/>
      <c r="F13" s="646">
        <f>+'Appendix III'!J196</f>
        <v>1</v>
      </c>
      <c r="G13" s="646"/>
      <c r="H13" s="519" t="s">
        <v>1039</v>
      </c>
    </row>
    <row r="14" spans="1:21" ht="18">
      <c r="A14" s="467">
        <f t="shared" si="0"/>
        <v>6</v>
      </c>
      <c r="C14" s="466" t="s">
        <v>38</v>
      </c>
      <c r="D14" s="646"/>
      <c r="E14" s="646">
        <f>+'Appendix III'!H70</f>
        <v>1</v>
      </c>
      <c r="F14" s="646"/>
      <c r="G14" s="646"/>
      <c r="H14" s="519" t="s">
        <v>1040</v>
      </c>
    </row>
    <row r="15" spans="1:21" ht="15.75">
      <c r="A15" s="467">
        <f t="shared" si="0"/>
        <v>7</v>
      </c>
      <c r="C15" s="466" t="s">
        <v>341</v>
      </c>
      <c r="D15" s="442">
        <f>+D12</f>
        <v>-553403.67000000004</v>
      </c>
      <c r="E15" s="646">
        <f>+E12*E14</f>
        <v>0</v>
      </c>
      <c r="F15" s="646">
        <f>+F13*F12</f>
        <v>0</v>
      </c>
      <c r="G15" s="442">
        <f>+D15+E15+F15</f>
        <v>-553403.67000000004</v>
      </c>
      <c r="H15" s="469" t="s">
        <v>952</v>
      </c>
    </row>
    <row r="16" spans="1:21" ht="15.75">
      <c r="A16" s="467">
        <f t="shared" si="0"/>
        <v>8</v>
      </c>
      <c r="B16" s="465"/>
      <c r="C16" s="466"/>
      <c r="D16" s="468"/>
      <c r="E16" s="468"/>
      <c r="F16" s="468"/>
      <c r="G16" s="468"/>
      <c r="H16" s="469"/>
    </row>
    <row r="17" spans="1:9" s="456" customFormat="1" ht="15.75">
      <c r="A17" s="467">
        <f t="shared" si="0"/>
        <v>9</v>
      </c>
      <c r="B17" s="466"/>
      <c r="C17" s="466"/>
      <c r="D17" s="466"/>
      <c r="E17" s="466"/>
      <c r="F17" s="466"/>
      <c r="G17" s="466"/>
      <c r="H17" s="468"/>
    </row>
    <row r="18" spans="1:9" s="456" customFormat="1" ht="15.75">
      <c r="A18" s="467">
        <f t="shared" si="0"/>
        <v>10</v>
      </c>
      <c r="B18" s="466"/>
      <c r="C18" s="466"/>
      <c r="D18" s="468"/>
      <c r="E18" s="466"/>
      <c r="F18" s="466"/>
      <c r="G18" s="466"/>
      <c r="H18" s="442"/>
    </row>
    <row r="19" spans="1:9" ht="15.75">
      <c r="A19" s="467">
        <f t="shared" si="0"/>
        <v>11</v>
      </c>
      <c r="B19" s="466"/>
      <c r="C19" s="466"/>
      <c r="D19" s="466"/>
      <c r="E19" s="466"/>
      <c r="F19" s="466"/>
      <c r="G19" s="466"/>
      <c r="H19" s="470"/>
    </row>
    <row r="20" spans="1:9" ht="15.75">
      <c r="A20" s="467">
        <f t="shared" si="0"/>
        <v>12</v>
      </c>
      <c r="B20" s="465" t="s">
        <v>342</v>
      </c>
      <c r="C20" s="466"/>
      <c r="D20" s="466"/>
      <c r="E20" s="466"/>
      <c r="F20" s="466"/>
      <c r="G20" s="466"/>
      <c r="H20" s="466"/>
    </row>
    <row r="21" spans="1:9" ht="15.75">
      <c r="A21" s="467">
        <f t="shared" si="0"/>
        <v>13</v>
      </c>
      <c r="B21" s="465" t="s">
        <v>502</v>
      </c>
      <c r="C21" s="466"/>
      <c r="D21" s="466"/>
      <c r="E21" s="466"/>
      <c r="F21" s="466"/>
      <c r="G21" s="466"/>
      <c r="H21" s="466"/>
    </row>
    <row r="22" spans="1:9" ht="15.75">
      <c r="A22" s="467">
        <f t="shared" si="0"/>
        <v>14</v>
      </c>
      <c r="B22" s="500" t="s">
        <v>77</v>
      </c>
      <c r="C22" s="500" t="s">
        <v>78</v>
      </c>
      <c r="D22" s="500" t="s">
        <v>79</v>
      </c>
      <c r="E22" s="500" t="s">
        <v>80</v>
      </c>
      <c r="F22" s="500" t="s">
        <v>81</v>
      </c>
      <c r="G22" s="500" t="s">
        <v>82</v>
      </c>
      <c r="H22" s="500" t="s">
        <v>84</v>
      </c>
    </row>
    <row r="23" spans="1:9" ht="18">
      <c r="A23" s="467">
        <f t="shared" si="0"/>
        <v>15</v>
      </c>
      <c r="B23" s="465"/>
      <c r="C23" s="500" t="s">
        <v>21</v>
      </c>
      <c r="D23" s="500" t="s">
        <v>343</v>
      </c>
      <c r="E23" s="499"/>
      <c r="F23" s="499"/>
      <c r="G23" s="499"/>
      <c r="H23" s="466"/>
    </row>
    <row r="24" spans="1:9" ht="15.75">
      <c r="A24" s="467">
        <f t="shared" si="0"/>
        <v>16</v>
      </c>
      <c r="B24" s="465" t="s">
        <v>337</v>
      </c>
      <c r="C24" s="500"/>
      <c r="D24" s="500" t="s">
        <v>344</v>
      </c>
      <c r="E24" s="500" t="s">
        <v>26</v>
      </c>
      <c r="F24" s="500" t="s">
        <v>331</v>
      </c>
      <c r="G24" s="500" t="s">
        <v>326</v>
      </c>
      <c r="H24" s="466"/>
    </row>
    <row r="25" spans="1:9" ht="15.75">
      <c r="A25" s="467">
        <f t="shared" si="0"/>
        <v>17</v>
      </c>
      <c r="B25" s="465"/>
      <c r="C25" s="500"/>
      <c r="D25" s="500" t="s">
        <v>332</v>
      </c>
      <c r="E25" s="500" t="s">
        <v>332</v>
      </c>
      <c r="F25" s="500" t="s">
        <v>332</v>
      </c>
      <c r="G25" s="500" t="s">
        <v>332</v>
      </c>
      <c r="H25" s="500" t="s">
        <v>345</v>
      </c>
    </row>
    <row r="26" spans="1:9" ht="35.1" hidden="1" customHeight="1">
      <c r="A26" s="467">
        <f t="shared" si="0"/>
        <v>18</v>
      </c>
      <c r="B26" s="471"/>
      <c r="C26" s="472"/>
      <c r="D26" s="473"/>
      <c r="E26" s="473"/>
      <c r="F26" s="473"/>
      <c r="G26" s="473"/>
      <c r="H26" s="474"/>
      <c r="I26" s="459"/>
    </row>
    <row r="27" spans="1:9" ht="35.1" hidden="1" customHeight="1">
      <c r="A27" s="467">
        <f t="shared" si="0"/>
        <v>19</v>
      </c>
      <c r="B27" s="475"/>
      <c r="C27" s="472"/>
      <c r="D27" s="473"/>
      <c r="E27" s="473"/>
      <c r="F27" s="473"/>
      <c r="G27" s="473"/>
      <c r="H27" s="474"/>
      <c r="I27" s="459"/>
    </row>
    <row r="28" spans="1:9" ht="35.1" hidden="1" customHeight="1">
      <c r="A28" s="467">
        <f t="shared" si="0"/>
        <v>20</v>
      </c>
      <c r="B28" s="475"/>
      <c r="C28" s="472"/>
      <c r="D28" s="473"/>
      <c r="E28" s="473"/>
      <c r="F28" s="473"/>
      <c r="G28" s="473"/>
      <c r="H28" s="474"/>
      <c r="I28" s="459"/>
    </row>
    <row r="29" spans="1:9" ht="35.1" hidden="1" customHeight="1">
      <c r="A29" s="467">
        <f t="shared" si="0"/>
        <v>21</v>
      </c>
      <c r="B29" s="475"/>
      <c r="C29" s="472"/>
      <c r="D29" s="473"/>
      <c r="E29" s="473"/>
      <c r="F29" s="473"/>
      <c r="G29" s="473"/>
      <c r="H29" s="474"/>
      <c r="I29" s="459"/>
    </row>
    <row r="30" spans="1:9" ht="35.1" hidden="1" customHeight="1">
      <c r="A30" s="467">
        <f t="shared" si="0"/>
        <v>22</v>
      </c>
      <c r="B30" s="475"/>
      <c r="C30" s="472"/>
      <c r="D30" s="473"/>
      <c r="E30" s="473"/>
      <c r="F30" s="473"/>
      <c r="G30" s="473"/>
      <c r="H30" s="474"/>
      <c r="I30" s="459"/>
    </row>
    <row r="31" spans="1:9" ht="35.1" hidden="1" customHeight="1">
      <c r="A31" s="467">
        <f t="shared" si="0"/>
        <v>23</v>
      </c>
      <c r="B31" s="475"/>
      <c r="C31" s="472"/>
      <c r="D31" s="473"/>
      <c r="E31" s="473"/>
      <c r="F31" s="473"/>
      <c r="G31" s="473"/>
      <c r="H31" s="474"/>
      <c r="I31" s="459"/>
    </row>
    <row r="32" spans="1:9" ht="35.1" hidden="1" customHeight="1">
      <c r="A32" s="467">
        <f t="shared" si="0"/>
        <v>24</v>
      </c>
      <c r="B32" s="475"/>
      <c r="C32" s="472"/>
      <c r="D32" s="473"/>
      <c r="E32" s="473"/>
      <c r="F32" s="473"/>
      <c r="G32" s="473"/>
      <c r="H32" s="474"/>
      <c r="I32" s="459"/>
    </row>
    <row r="33" spans="1:9" ht="35.1" hidden="1" customHeight="1">
      <c r="A33" s="467">
        <f t="shared" si="0"/>
        <v>25</v>
      </c>
      <c r="B33" s="475"/>
      <c r="C33" s="472"/>
      <c r="D33" s="476"/>
      <c r="E33" s="473"/>
      <c r="F33" s="473"/>
      <c r="G33" s="473"/>
      <c r="H33" s="474"/>
      <c r="I33" s="459"/>
    </row>
    <row r="34" spans="1:9" ht="35.1" hidden="1" customHeight="1">
      <c r="A34" s="467">
        <f t="shared" si="0"/>
        <v>26</v>
      </c>
      <c r="B34" s="475"/>
      <c r="C34" s="472"/>
      <c r="D34" s="473"/>
      <c r="E34" s="473"/>
      <c r="F34" s="473"/>
      <c r="G34" s="473"/>
      <c r="H34" s="474"/>
      <c r="I34" s="459"/>
    </row>
    <row r="35" spans="1:9" ht="35.1" customHeight="1">
      <c r="A35" s="467">
        <f t="shared" si="0"/>
        <v>27</v>
      </c>
      <c r="B35" s="475"/>
      <c r="C35" s="472"/>
      <c r="D35" s="472"/>
      <c r="E35" s="472"/>
      <c r="F35" s="472"/>
      <c r="G35" s="472"/>
      <c r="H35" s="474"/>
      <c r="I35" s="459"/>
    </row>
    <row r="36" spans="1:9" ht="35.1" customHeight="1">
      <c r="A36" s="467">
        <f t="shared" si="0"/>
        <v>28</v>
      </c>
      <c r="B36" s="501" t="s">
        <v>346</v>
      </c>
      <c r="C36" s="502">
        <f>SUBTOTAL(9,C26:C35)</f>
        <v>0</v>
      </c>
      <c r="D36" s="489">
        <f>SUM(D26:D35)</f>
        <v>0</v>
      </c>
      <c r="E36" s="489">
        <f>SUM(E26:E35)</f>
        <v>0</v>
      </c>
      <c r="F36" s="489">
        <f>SUM(F26:F35)</f>
        <v>0</v>
      </c>
      <c r="G36" s="489">
        <f>SUM(G26:G35)</f>
        <v>0</v>
      </c>
      <c r="H36" s="477"/>
      <c r="I36" s="459"/>
    </row>
    <row r="37" spans="1:9" ht="35.1" customHeight="1">
      <c r="A37" s="467">
        <f t="shared" si="0"/>
        <v>29</v>
      </c>
      <c r="B37" s="503" t="s">
        <v>347</v>
      </c>
      <c r="C37" s="478"/>
      <c r="D37" s="478"/>
      <c r="E37" s="478"/>
      <c r="F37" s="479"/>
      <c r="G37" s="480"/>
      <c r="H37" s="474"/>
      <c r="I37" s="459"/>
    </row>
    <row r="38" spans="1:9" ht="35.1" customHeight="1">
      <c r="A38" s="467">
        <f t="shared" si="0"/>
        <v>30</v>
      </c>
      <c r="B38" s="504" t="s">
        <v>348</v>
      </c>
      <c r="C38" s="481"/>
      <c r="D38" s="481"/>
      <c r="E38" s="481"/>
      <c r="F38" s="481"/>
      <c r="G38" s="481"/>
      <c r="H38" s="482"/>
      <c r="I38" s="459"/>
    </row>
    <row r="39" spans="1:9" ht="35.1" customHeight="1" thickBot="1">
      <c r="A39" s="467">
        <f t="shared" si="0"/>
        <v>31</v>
      </c>
      <c r="B39" s="505" t="s">
        <v>21</v>
      </c>
      <c r="C39" s="506">
        <f>+C36-C37-C38</f>
        <v>0</v>
      </c>
      <c r="D39" s="506">
        <f>+D36-D37-D38</f>
        <v>0</v>
      </c>
      <c r="E39" s="506">
        <f>+E36-E37-E38</f>
        <v>0</v>
      </c>
      <c r="F39" s="506">
        <f>+F36-F37-F38</f>
        <v>0</v>
      </c>
      <c r="G39" s="506">
        <f>+G36-G37-G38</f>
        <v>0</v>
      </c>
      <c r="H39" s="507"/>
      <c r="I39" s="459"/>
    </row>
    <row r="40" spans="1:9" ht="35.1" customHeight="1" thickTop="1">
      <c r="A40" s="467">
        <f t="shared" si="0"/>
        <v>32</v>
      </c>
      <c r="B40" s="490" t="s">
        <v>349</v>
      </c>
      <c r="C40" s="491"/>
      <c r="D40" s="493"/>
      <c r="E40" s="492"/>
      <c r="F40" s="483"/>
      <c r="G40" s="508"/>
      <c r="H40" s="483"/>
    </row>
    <row r="41" spans="1:9" ht="35.1" customHeight="1">
      <c r="A41" s="467">
        <f t="shared" si="0"/>
        <v>33</v>
      </c>
      <c r="B41" s="1593" t="s">
        <v>350</v>
      </c>
      <c r="C41" s="1594"/>
      <c r="D41" s="1594"/>
      <c r="E41" s="1594"/>
      <c r="F41" s="1594"/>
      <c r="G41" s="1594"/>
      <c r="H41" s="483"/>
    </row>
    <row r="42" spans="1:9" ht="35.1" customHeight="1">
      <c r="A42" s="467">
        <f t="shared" si="0"/>
        <v>34</v>
      </c>
      <c r="B42" s="498" t="s">
        <v>351</v>
      </c>
      <c r="C42" s="483"/>
      <c r="D42" s="490"/>
      <c r="E42" s="490"/>
      <c r="F42" s="492"/>
      <c r="G42" s="492"/>
      <c r="H42" s="483"/>
    </row>
    <row r="43" spans="1:9" ht="35.1" customHeight="1">
      <c r="A43" s="467">
        <f t="shared" si="0"/>
        <v>35</v>
      </c>
      <c r="B43" s="498" t="s">
        <v>352</v>
      </c>
      <c r="C43" s="483"/>
      <c r="D43" s="490"/>
      <c r="E43" s="490"/>
      <c r="F43" s="492"/>
      <c r="G43" s="492"/>
      <c r="H43" s="483"/>
    </row>
    <row r="44" spans="1:9" ht="35.1" customHeight="1">
      <c r="A44" s="467">
        <f t="shared" si="0"/>
        <v>36</v>
      </c>
      <c r="B44" s="498" t="s">
        <v>353</v>
      </c>
      <c r="C44" s="483"/>
      <c r="D44" s="490"/>
      <c r="E44" s="490"/>
      <c r="F44" s="492"/>
      <c r="G44" s="492"/>
      <c r="H44" s="483"/>
    </row>
    <row r="45" spans="1:9" ht="35.1" customHeight="1">
      <c r="A45" s="467">
        <f t="shared" si="0"/>
        <v>37</v>
      </c>
      <c r="B45" s="1593" t="s">
        <v>763</v>
      </c>
      <c r="C45" s="1593"/>
      <c r="D45" s="1593"/>
      <c r="E45" s="1593"/>
      <c r="F45" s="1593"/>
      <c r="G45" s="1593"/>
      <c r="H45" s="484"/>
    </row>
    <row r="46" spans="1:9" ht="35.1" customHeight="1">
      <c r="A46" s="467">
        <f t="shared" si="0"/>
        <v>38</v>
      </c>
      <c r="B46" s="496"/>
      <c r="C46" s="496"/>
      <c r="D46" s="496"/>
      <c r="E46" s="496"/>
      <c r="F46" s="496"/>
      <c r="G46" s="496"/>
      <c r="H46" s="484"/>
    </row>
    <row r="47" spans="1:9" s="677" customFormat="1" ht="24.95" customHeight="1">
      <c r="A47" s="467">
        <f t="shared" si="0"/>
        <v>39</v>
      </c>
      <c r="B47" s="1586" t="str">
        <f>+B1</f>
        <v>MidAmerican Central California Transco, LLC</v>
      </c>
      <c r="C47" s="1587"/>
      <c r="D47" s="1587"/>
      <c r="E47" s="1587"/>
      <c r="F47" s="1587"/>
      <c r="G47" s="1587"/>
      <c r="H47" s="1587"/>
      <c r="I47" s="678"/>
    </row>
    <row r="48" spans="1:9" s="677" customFormat="1" ht="24.95" customHeight="1">
      <c r="A48" s="467">
        <f t="shared" si="0"/>
        <v>40</v>
      </c>
      <c r="B48" s="1586" t="s">
        <v>360</v>
      </c>
      <c r="C48" s="1586"/>
      <c r="D48" s="1586"/>
      <c r="E48" s="1586"/>
      <c r="F48" s="1586"/>
      <c r="G48" s="1586"/>
      <c r="H48" s="1586"/>
      <c r="I48" s="678"/>
    </row>
    <row r="49" spans="1:9" s="677" customFormat="1" ht="24.95" customHeight="1">
      <c r="A49" s="467">
        <f t="shared" si="0"/>
        <v>41</v>
      </c>
      <c r="B49" s="1596" t="s">
        <v>140</v>
      </c>
      <c r="C49" s="1596"/>
      <c r="D49" s="1596"/>
      <c r="E49" s="1596"/>
      <c r="F49" s="1596"/>
      <c r="G49" s="1596"/>
      <c r="H49" s="1596"/>
      <c r="I49" s="678"/>
    </row>
    <row r="50" spans="1:9" s="456" customFormat="1" ht="24.95" customHeight="1">
      <c r="A50" s="467">
        <f t="shared" si="0"/>
        <v>42</v>
      </c>
      <c r="B50" s="680"/>
      <c r="C50" s="680"/>
      <c r="D50" s="680"/>
      <c r="E50" s="680"/>
      <c r="F50" s="680"/>
      <c r="G50" s="680"/>
      <c r="H50" s="680"/>
      <c r="I50" s="461"/>
    </row>
    <row r="51" spans="1:9" s="456" customFormat="1" ht="24.95" customHeight="1">
      <c r="A51" s="467">
        <f t="shared" si="0"/>
        <v>43</v>
      </c>
      <c r="B51" s="500" t="s">
        <v>77</v>
      </c>
      <c r="C51" s="500" t="s">
        <v>78</v>
      </c>
      <c r="D51" s="500" t="s">
        <v>79</v>
      </c>
      <c r="E51" s="500" t="s">
        <v>80</v>
      </c>
      <c r="F51" s="500" t="s">
        <v>81</v>
      </c>
      <c r="G51" s="500" t="s">
        <v>82</v>
      </c>
      <c r="H51" s="500" t="s">
        <v>84</v>
      </c>
      <c r="I51" s="461"/>
    </row>
    <row r="52" spans="1:9" s="456" customFormat="1" ht="24.95" customHeight="1">
      <c r="A52" s="467">
        <f t="shared" si="0"/>
        <v>44</v>
      </c>
      <c r="B52" s="466"/>
      <c r="C52" s="500" t="s">
        <v>21</v>
      </c>
      <c r="D52" s="500" t="s">
        <v>343</v>
      </c>
      <c r="E52" s="499"/>
      <c r="F52" s="499"/>
      <c r="G52" s="499"/>
      <c r="H52" s="466"/>
      <c r="I52" s="461"/>
    </row>
    <row r="53" spans="1:9" s="456" customFormat="1" ht="24.95" customHeight="1">
      <c r="A53" s="467">
        <f t="shared" si="0"/>
        <v>45</v>
      </c>
      <c r="B53" s="490" t="s">
        <v>333</v>
      </c>
      <c r="C53" s="500"/>
      <c r="D53" s="500" t="s">
        <v>344</v>
      </c>
      <c r="E53" s="500" t="s">
        <v>26</v>
      </c>
      <c r="F53" s="500" t="s">
        <v>331</v>
      </c>
      <c r="G53" s="500" t="s">
        <v>326</v>
      </c>
      <c r="H53" s="466"/>
      <c r="I53" s="461"/>
    </row>
    <row r="54" spans="1:9" s="456" customFormat="1" ht="24.95" customHeight="1">
      <c r="A54" s="467">
        <f t="shared" si="0"/>
        <v>46</v>
      </c>
      <c r="B54" s="498"/>
      <c r="C54" s="500"/>
      <c r="D54" s="500" t="s">
        <v>332</v>
      </c>
      <c r="E54" s="500" t="s">
        <v>332</v>
      </c>
      <c r="F54" s="500" t="s">
        <v>332</v>
      </c>
      <c r="G54" s="500" t="s">
        <v>332</v>
      </c>
      <c r="H54" s="500" t="s">
        <v>345</v>
      </c>
      <c r="I54" s="461"/>
    </row>
    <row r="55" spans="1:9" ht="35.1" customHeight="1">
      <c r="A55" s="467">
        <f t="shared" si="0"/>
        <v>47</v>
      </c>
      <c r="B55" s="528"/>
      <c r="C55" s="472"/>
      <c r="D55" s="473"/>
      <c r="E55" s="473"/>
      <c r="F55" s="473"/>
      <c r="G55" s="473"/>
      <c r="H55" s="527"/>
      <c r="I55" s="459"/>
    </row>
    <row r="56" spans="1:9" ht="35.1" customHeight="1">
      <c r="A56" s="467">
        <f t="shared" si="0"/>
        <v>48</v>
      </c>
      <c r="B56" s="475"/>
      <c r="C56" s="472"/>
      <c r="D56" s="473"/>
      <c r="E56" s="473"/>
      <c r="F56" s="473"/>
      <c r="G56" s="473"/>
      <c r="H56" s="474"/>
      <c r="I56" s="459"/>
    </row>
    <row r="57" spans="1:9" ht="35.1" customHeight="1">
      <c r="A57" s="467">
        <f t="shared" si="0"/>
        <v>49</v>
      </c>
      <c r="B57" s="475"/>
      <c r="C57" s="472"/>
      <c r="D57" s="473"/>
      <c r="E57" s="473"/>
      <c r="F57" s="473"/>
      <c r="G57" s="473"/>
      <c r="H57" s="474"/>
      <c r="I57" s="459"/>
    </row>
    <row r="58" spans="1:9" ht="35.1" customHeight="1">
      <c r="A58" s="467">
        <f t="shared" si="0"/>
        <v>50</v>
      </c>
      <c r="B58" s="475"/>
      <c r="C58" s="472"/>
      <c r="D58" s="473"/>
      <c r="E58" s="473"/>
      <c r="F58" s="473"/>
      <c r="G58" s="473"/>
      <c r="H58" s="474"/>
      <c r="I58" s="459"/>
    </row>
    <row r="59" spans="1:9" ht="35.1" customHeight="1">
      <c r="A59" s="467">
        <f t="shared" si="0"/>
        <v>51</v>
      </c>
      <c r="B59" s="475"/>
      <c r="C59" s="473"/>
      <c r="D59" s="473"/>
      <c r="E59" s="473"/>
      <c r="F59" s="473"/>
      <c r="G59" s="473"/>
      <c r="H59" s="474"/>
      <c r="I59" s="459"/>
    </row>
    <row r="60" spans="1:9" ht="35.1" customHeight="1">
      <c r="A60" s="467">
        <f t="shared" si="0"/>
        <v>52</v>
      </c>
      <c r="B60" s="475"/>
      <c r="C60" s="473"/>
      <c r="D60" s="473"/>
      <c r="E60" s="473"/>
      <c r="F60" s="473"/>
      <c r="G60" s="473"/>
      <c r="H60" s="474"/>
      <c r="I60" s="459"/>
    </row>
    <row r="61" spans="1:9" ht="35.1" customHeight="1">
      <c r="A61" s="467">
        <f t="shared" si="0"/>
        <v>53</v>
      </c>
      <c r="B61" s="486"/>
      <c r="C61" s="487"/>
      <c r="D61" s="487"/>
      <c r="E61" s="487"/>
      <c r="F61" s="487"/>
      <c r="G61" s="487"/>
      <c r="H61" s="474"/>
      <c r="I61" s="459"/>
    </row>
    <row r="62" spans="1:9" ht="35.1" customHeight="1">
      <c r="A62" s="467">
        <f t="shared" si="0"/>
        <v>54</v>
      </c>
      <c r="B62" s="488"/>
      <c r="C62" s="487"/>
      <c r="D62" s="487"/>
      <c r="E62" s="487"/>
      <c r="F62" s="487"/>
      <c r="G62" s="487"/>
      <c r="H62" s="474"/>
      <c r="I62" s="459"/>
    </row>
    <row r="63" spans="1:9" ht="35.1" customHeight="1">
      <c r="A63" s="467">
        <f t="shared" si="0"/>
        <v>55</v>
      </c>
      <c r="B63" s="488"/>
      <c r="C63" s="487"/>
      <c r="D63" s="487"/>
      <c r="E63" s="487"/>
      <c r="F63" s="487"/>
      <c r="G63" s="487"/>
      <c r="H63" s="474"/>
      <c r="I63" s="459"/>
    </row>
    <row r="64" spans="1:9" ht="35.1" customHeight="1">
      <c r="A64" s="467">
        <f t="shared" si="0"/>
        <v>56</v>
      </c>
      <c r="B64" s="509" t="s">
        <v>354</v>
      </c>
      <c r="C64" s="489">
        <f>SUBTOTAL(9,C55:C63)</f>
        <v>0</v>
      </c>
      <c r="D64" s="489">
        <f>SUM(D55:D63)</f>
        <v>0</v>
      </c>
      <c r="E64" s="489">
        <f>SUM(E55:E63)</f>
        <v>0</v>
      </c>
      <c r="F64" s="489">
        <f>SUM(F55:F63)</f>
        <v>0</v>
      </c>
      <c r="G64" s="489">
        <f>SUM(G55:G63)</f>
        <v>0</v>
      </c>
      <c r="H64" s="477"/>
      <c r="I64" s="459"/>
    </row>
    <row r="65" spans="1:9" ht="35.1" customHeight="1">
      <c r="A65" s="467">
        <f t="shared" si="0"/>
        <v>57</v>
      </c>
      <c r="B65" s="510" t="s">
        <v>347</v>
      </c>
      <c r="C65" s="478"/>
      <c r="D65" s="478"/>
      <c r="E65" s="478"/>
      <c r="F65" s="478"/>
      <c r="G65" s="478"/>
      <c r="H65" s="474"/>
      <c r="I65" s="459"/>
    </row>
    <row r="66" spans="1:9" ht="35.1" customHeight="1">
      <c r="A66" s="467">
        <f t="shared" si="0"/>
        <v>58</v>
      </c>
      <c r="B66" s="511" t="s">
        <v>348</v>
      </c>
      <c r="C66" s="481"/>
      <c r="D66" s="481"/>
      <c r="E66" s="481"/>
      <c r="F66" s="481"/>
      <c r="G66" s="481"/>
      <c r="H66" s="482"/>
      <c r="I66" s="459"/>
    </row>
    <row r="67" spans="1:9" ht="35.1" customHeight="1" thickBot="1">
      <c r="A67" s="467">
        <f t="shared" si="0"/>
        <v>59</v>
      </c>
      <c r="B67" s="505" t="s">
        <v>21</v>
      </c>
      <c r="C67" s="506">
        <f>+C64-C65-C66</f>
        <v>0</v>
      </c>
      <c r="D67" s="506">
        <f>+D64-D65-D66</f>
        <v>0</v>
      </c>
      <c r="E67" s="506">
        <f>+E64-E65-E66</f>
        <v>0</v>
      </c>
      <c r="F67" s="506">
        <f>+F64-F65-F66</f>
        <v>0</v>
      </c>
      <c r="G67" s="506">
        <f>+G64-G65-G66</f>
        <v>0</v>
      </c>
      <c r="H67" s="507"/>
      <c r="I67" s="459"/>
    </row>
    <row r="68" spans="1:9" ht="35.1" customHeight="1" thickTop="1">
      <c r="A68" s="467">
        <f t="shared" si="0"/>
        <v>60</v>
      </c>
      <c r="B68" s="485"/>
      <c r="C68" s="483"/>
      <c r="D68" s="490"/>
      <c r="E68" s="491"/>
      <c r="F68" s="492"/>
      <c r="G68" s="493"/>
      <c r="H68" s="484"/>
      <c r="I68" s="459"/>
    </row>
    <row r="69" spans="1:9" ht="35.1" customHeight="1">
      <c r="A69" s="467">
        <f t="shared" si="0"/>
        <v>61</v>
      </c>
      <c r="B69" s="490" t="s">
        <v>355</v>
      </c>
      <c r="C69" s="490"/>
      <c r="D69" s="492"/>
      <c r="E69" s="493"/>
      <c r="F69" s="483"/>
      <c r="G69" s="484"/>
      <c r="H69" s="483"/>
    </row>
    <row r="70" spans="1:9" ht="35.1" customHeight="1">
      <c r="A70" s="467">
        <f t="shared" si="0"/>
        <v>62</v>
      </c>
      <c r="B70" s="1593" t="s">
        <v>350</v>
      </c>
      <c r="C70" s="1594"/>
      <c r="D70" s="1594"/>
      <c r="E70" s="1594"/>
      <c r="F70" s="1594"/>
      <c r="G70" s="1594"/>
      <c r="H70" s="483"/>
    </row>
    <row r="71" spans="1:9" ht="35.1" customHeight="1">
      <c r="A71" s="467">
        <f t="shared" si="0"/>
        <v>63</v>
      </c>
      <c r="B71" s="498" t="s">
        <v>351</v>
      </c>
      <c r="C71" s="483"/>
      <c r="D71" s="490"/>
      <c r="E71" s="490"/>
      <c r="F71" s="492"/>
      <c r="G71" s="492"/>
      <c r="H71" s="483"/>
    </row>
    <row r="72" spans="1:9" ht="35.1" customHeight="1">
      <c r="A72" s="467">
        <f t="shared" si="0"/>
        <v>64</v>
      </c>
      <c r="B72" s="498" t="s">
        <v>352</v>
      </c>
      <c r="C72" s="483"/>
      <c r="D72" s="490"/>
      <c r="E72" s="490"/>
      <c r="F72" s="492"/>
      <c r="G72" s="492"/>
      <c r="H72" s="483"/>
    </row>
    <row r="73" spans="1:9" ht="35.1" customHeight="1">
      <c r="A73" s="467">
        <f t="shared" si="0"/>
        <v>65</v>
      </c>
      <c r="B73" s="498" t="s">
        <v>353</v>
      </c>
      <c r="C73" s="483"/>
      <c r="D73" s="490"/>
      <c r="E73" s="490"/>
      <c r="F73" s="492"/>
      <c r="G73" s="492"/>
      <c r="H73" s="483"/>
    </row>
    <row r="74" spans="1:9" ht="35.1" customHeight="1">
      <c r="A74" s="467">
        <f t="shared" si="0"/>
        <v>66</v>
      </c>
      <c r="B74" s="1593" t="s">
        <v>580</v>
      </c>
      <c r="C74" s="1593"/>
      <c r="D74" s="1593"/>
      <c r="E74" s="1593"/>
      <c r="F74" s="1593"/>
      <c r="G74" s="1593"/>
      <c r="H74" s="484"/>
    </row>
    <row r="75" spans="1:9" s="677" customFormat="1" ht="24.95" customHeight="1">
      <c r="A75" s="467">
        <f t="shared" ref="A75:A102" si="1">+A74+1</f>
        <v>67</v>
      </c>
      <c r="B75" s="1586" t="str">
        <f>+B47</f>
        <v>MidAmerican Central California Transco, LLC</v>
      </c>
      <c r="C75" s="1587"/>
      <c r="D75" s="1587"/>
      <c r="E75" s="1587"/>
      <c r="F75" s="1587"/>
      <c r="G75" s="1587"/>
      <c r="H75" s="1587"/>
      <c r="I75" s="678"/>
    </row>
    <row r="76" spans="1:9" s="677" customFormat="1" ht="24.95" customHeight="1">
      <c r="A76" s="467">
        <f t="shared" si="1"/>
        <v>68</v>
      </c>
      <c r="B76" s="1586" t="s">
        <v>360</v>
      </c>
      <c r="C76" s="1586"/>
      <c r="D76" s="1586"/>
      <c r="E76" s="1586"/>
      <c r="F76" s="1586"/>
      <c r="G76" s="1586"/>
      <c r="H76" s="1586"/>
      <c r="I76" s="678"/>
    </row>
    <row r="77" spans="1:9" s="677" customFormat="1" ht="24.95" customHeight="1">
      <c r="A77" s="467">
        <f t="shared" si="1"/>
        <v>69</v>
      </c>
      <c r="B77" s="1596" t="s">
        <v>140</v>
      </c>
      <c r="C77" s="1596"/>
      <c r="D77" s="1596"/>
      <c r="E77" s="1596"/>
      <c r="F77" s="1596"/>
      <c r="G77" s="1596"/>
      <c r="H77" s="1596"/>
      <c r="I77" s="678"/>
    </row>
    <row r="78" spans="1:9" s="456" customFormat="1" ht="24.95" customHeight="1">
      <c r="A78" s="467">
        <f t="shared" si="1"/>
        <v>70</v>
      </c>
      <c r="B78" s="498"/>
      <c r="C78" s="490"/>
      <c r="D78" s="490"/>
      <c r="E78" s="490"/>
      <c r="F78" s="490"/>
      <c r="G78" s="490"/>
      <c r="H78" s="484"/>
      <c r="I78" s="461"/>
    </row>
    <row r="79" spans="1:9" s="456" customFormat="1" ht="35.1" customHeight="1">
      <c r="A79" s="467">
        <f t="shared" si="1"/>
        <v>71</v>
      </c>
      <c r="B79" s="500" t="s">
        <v>77</v>
      </c>
      <c r="C79" s="500" t="s">
        <v>78</v>
      </c>
      <c r="D79" s="500" t="s">
        <v>79</v>
      </c>
      <c r="E79" s="500" t="s">
        <v>80</v>
      </c>
      <c r="F79" s="500" t="s">
        <v>81</v>
      </c>
      <c r="G79" s="500" t="s">
        <v>82</v>
      </c>
      <c r="H79" s="500" t="s">
        <v>84</v>
      </c>
      <c r="I79" s="461"/>
    </row>
    <row r="80" spans="1:9" s="456" customFormat="1" ht="30" customHeight="1">
      <c r="A80" s="467">
        <f t="shared" si="1"/>
        <v>72</v>
      </c>
      <c r="B80" s="490"/>
      <c r="C80" s="500" t="s">
        <v>21</v>
      </c>
      <c r="D80" s="500" t="s">
        <v>343</v>
      </c>
      <c r="E80" s="499"/>
      <c r="F80" s="499"/>
      <c r="G80" s="499"/>
      <c r="H80" s="466"/>
      <c r="I80" s="461"/>
    </row>
    <row r="81" spans="1:9" s="456" customFormat="1" ht="30" customHeight="1">
      <c r="A81" s="467">
        <f t="shared" si="1"/>
        <v>73</v>
      </c>
      <c r="B81" s="490" t="s">
        <v>362</v>
      </c>
      <c r="C81" s="500"/>
      <c r="D81" s="500" t="s">
        <v>344</v>
      </c>
      <c r="E81" s="500" t="s">
        <v>26</v>
      </c>
      <c r="F81" s="500" t="s">
        <v>331</v>
      </c>
      <c r="G81" s="500" t="s">
        <v>326</v>
      </c>
      <c r="H81" s="466"/>
      <c r="I81" s="461"/>
    </row>
    <row r="82" spans="1:9" s="456" customFormat="1" ht="30" customHeight="1">
      <c r="A82" s="467">
        <f t="shared" si="1"/>
        <v>74</v>
      </c>
      <c r="B82" s="490"/>
      <c r="C82" s="500"/>
      <c r="D82" s="500" t="s">
        <v>332</v>
      </c>
      <c r="E82" s="500" t="s">
        <v>332</v>
      </c>
      <c r="F82" s="500" t="s">
        <v>332</v>
      </c>
      <c r="G82" s="500" t="s">
        <v>332</v>
      </c>
      <c r="H82" s="466"/>
      <c r="I82" s="461"/>
    </row>
    <row r="83" spans="1:9" ht="35.1" customHeight="1">
      <c r="A83" s="467">
        <f t="shared" si="1"/>
        <v>75</v>
      </c>
      <c r="B83" s="1509" t="s">
        <v>1089</v>
      </c>
      <c r="C83" s="1510">
        <v>-553403.67000000004</v>
      </c>
      <c r="D83" s="473"/>
      <c r="E83" s="1511">
        <v>-553403.67000000004</v>
      </c>
      <c r="F83" s="473"/>
      <c r="G83" s="473"/>
      <c r="H83" s="474" t="s">
        <v>1090</v>
      </c>
      <c r="I83" s="459"/>
    </row>
    <row r="84" spans="1:9" ht="35.1" customHeight="1">
      <c r="A84" s="467">
        <f t="shared" si="1"/>
        <v>76</v>
      </c>
      <c r="B84" s="475"/>
      <c r="C84" s="472"/>
      <c r="D84" s="473"/>
      <c r="E84" s="473"/>
      <c r="F84" s="473"/>
      <c r="G84" s="473"/>
      <c r="H84" s="474"/>
      <c r="I84" s="459"/>
    </row>
    <row r="85" spans="1:9" ht="35.1" customHeight="1">
      <c r="A85" s="467">
        <f t="shared" si="1"/>
        <v>77</v>
      </c>
      <c r="B85" s="475"/>
      <c r="C85" s="472"/>
      <c r="D85" s="473"/>
      <c r="E85" s="473"/>
      <c r="F85" s="473"/>
      <c r="G85" s="473"/>
      <c r="H85" s="474"/>
      <c r="I85" s="459"/>
    </row>
    <row r="86" spans="1:9" ht="35.1" customHeight="1">
      <c r="A86" s="467">
        <f t="shared" si="1"/>
        <v>78</v>
      </c>
      <c r="B86" s="475"/>
      <c r="C86" s="472"/>
      <c r="D86" s="473"/>
      <c r="E86" s="473"/>
      <c r="F86" s="473"/>
      <c r="G86" s="473"/>
      <c r="H86" s="474"/>
      <c r="I86" s="459"/>
    </row>
    <row r="87" spans="1:9" ht="35.1" customHeight="1">
      <c r="A87" s="467">
        <f t="shared" si="1"/>
        <v>79</v>
      </c>
      <c r="B87" s="475"/>
      <c r="C87" s="473"/>
      <c r="D87" s="487"/>
      <c r="E87" s="473"/>
      <c r="F87" s="473"/>
      <c r="G87" s="473"/>
      <c r="H87" s="474"/>
      <c r="I87" s="459"/>
    </row>
    <row r="88" spans="1:9" ht="35.1" customHeight="1">
      <c r="A88" s="467">
        <f t="shared" si="1"/>
        <v>80</v>
      </c>
      <c r="B88" s="475"/>
      <c r="C88" s="473"/>
      <c r="D88" s="487"/>
      <c r="E88" s="473"/>
      <c r="F88" s="473"/>
      <c r="G88" s="473"/>
      <c r="H88" s="474"/>
      <c r="I88" s="459"/>
    </row>
    <row r="89" spans="1:9" ht="35.1" customHeight="1">
      <c r="A89" s="467">
        <f t="shared" si="1"/>
        <v>81</v>
      </c>
      <c r="B89" s="475"/>
      <c r="C89" s="473"/>
      <c r="D89" s="487"/>
      <c r="E89" s="473"/>
      <c r="F89" s="473"/>
      <c r="G89" s="473"/>
      <c r="H89" s="474"/>
      <c r="I89" s="459"/>
    </row>
    <row r="90" spans="1:9" ht="35.1" customHeight="1">
      <c r="A90" s="467">
        <f t="shared" si="1"/>
        <v>82</v>
      </c>
      <c r="B90" s="475"/>
      <c r="C90" s="473"/>
      <c r="D90" s="476"/>
      <c r="E90" s="473"/>
      <c r="F90" s="473"/>
      <c r="G90" s="473"/>
      <c r="H90" s="474"/>
      <c r="I90" s="459"/>
    </row>
    <row r="91" spans="1:9" ht="35.1" customHeight="1">
      <c r="A91" s="467">
        <f t="shared" si="1"/>
        <v>83</v>
      </c>
      <c r="B91" s="475"/>
      <c r="C91" s="473"/>
      <c r="D91" s="473"/>
      <c r="E91" s="473"/>
      <c r="F91" s="473"/>
      <c r="G91" s="473"/>
      <c r="H91" s="474"/>
      <c r="I91" s="459"/>
    </row>
    <row r="92" spans="1:9" ht="35.1" customHeight="1">
      <c r="A92" s="467">
        <f t="shared" si="1"/>
        <v>84</v>
      </c>
      <c r="B92" s="475"/>
      <c r="C92" s="473"/>
      <c r="D92" s="473"/>
      <c r="E92" s="473"/>
      <c r="F92" s="473"/>
      <c r="G92" s="473"/>
      <c r="H92" s="474"/>
      <c r="I92" s="459"/>
    </row>
    <row r="93" spans="1:9" ht="20.100000000000001" customHeight="1">
      <c r="A93" s="467">
        <f t="shared" si="1"/>
        <v>85</v>
      </c>
      <c r="B93" s="512" t="s">
        <v>356</v>
      </c>
      <c r="C93" s="502">
        <f>SUBTOTAL(9,C83:C92)</f>
        <v>-553403.67000000004</v>
      </c>
      <c r="D93" s="502">
        <f>SUM(D83:D92)</f>
        <v>0</v>
      </c>
      <c r="E93" s="502">
        <f>SUM(E83:E92)</f>
        <v>-553403.67000000004</v>
      </c>
      <c r="F93" s="502">
        <f>SUM(F83:F92)</f>
        <v>0</v>
      </c>
      <c r="G93" s="502">
        <f>SUM(G83:G92)</f>
        <v>0</v>
      </c>
      <c r="H93" s="474"/>
      <c r="I93" s="459"/>
    </row>
    <row r="94" spans="1:9" ht="20.100000000000001" customHeight="1">
      <c r="A94" s="467">
        <f t="shared" si="1"/>
        <v>86</v>
      </c>
      <c r="B94" s="513" t="s">
        <v>347</v>
      </c>
      <c r="C94" s="479"/>
      <c r="D94" s="479"/>
      <c r="E94" s="479"/>
      <c r="F94" s="479"/>
      <c r="G94" s="479"/>
      <c r="H94" s="474"/>
      <c r="I94" s="459"/>
    </row>
    <row r="95" spans="1:9" ht="20.100000000000001" customHeight="1">
      <c r="A95" s="467">
        <f t="shared" si="1"/>
        <v>87</v>
      </c>
      <c r="B95" s="514" t="s">
        <v>348</v>
      </c>
      <c r="C95" s="494"/>
      <c r="D95" s="494"/>
      <c r="E95" s="494"/>
      <c r="F95" s="494"/>
      <c r="G95" s="494"/>
      <c r="H95" s="482"/>
      <c r="I95" s="459"/>
    </row>
    <row r="96" spans="1:9" ht="20.100000000000001" customHeight="1" thickBot="1">
      <c r="A96" s="467">
        <f t="shared" si="1"/>
        <v>88</v>
      </c>
      <c r="B96" s="505" t="s">
        <v>21</v>
      </c>
      <c r="C96" s="515">
        <f>+C93-C94-C95</f>
        <v>-553403.67000000004</v>
      </c>
      <c r="D96" s="515">
        <f>+D93-D94-D95</f>
        <v>0</v>
      </c>
      <c r="E96" s="515">
        <f>+E93-E94-E95</f>
        <v>-553403.67000000004</v>
      </c>
      <c r="F96" s="515">
        <f>+F93-F94-F95</f>
        <v>0</v>
      </c>
      <c r="G96" s="515">
        <f>+G93-G94-G95</f>
        <v>0</v>
      </c>
      <c r="H96" s="507"/>
      <c r="I96" s="459"/>
    </row>
    <row r="97" spans="1:9" ht="35.1" customHeight="1" thickTop="1">
      <c r="A97" s="467">
        <f t="shared" si="1"/>
        <v>89</v>
      </c>
      <c r="B97" s="516" t="s">
        <v>357</v>
      </c>
      <c r="C97" s="490"/>
      <c r="D97" s="490"/>
      <c r="E97" s="492"/>
      <c r="F97" s="492"/>
      <c r="G97" s="483"/>
      <c r="H97" s="495"/>
      <c r="I97" s="459"/>
    </row>
    <row r="98" spans="1:9" ht="20.100000000000001" customHeight="1">
      <c r="A98" s="467">
        <f t="shared" si="1"/>
        <v>90</v>
      </c>
      <c r="B98" s="1593" t="s">
        <v>350</v>
      </c>
      <c r="C98" s="1594"/>
      <c r="D98" s="1594"/>
      <c r="E98" s="1594"/>
      <c r="F98" s="1594"/>
      <c r="G98" s="1594"/>
      <c r="H98" s="483"/>
    </row>
    <row r="99" spans="1:9" ht="20.100000000000001" customHeight="1">
      <c r="A99" s="467">
        <f t="shared" si="1"/>
        <v>91</v>
      </c>
      <c r="B99" s="498" t="s">
        <v>351</v>
      </c>
      <c r="C99" s="483"/>
      <c r="D99" s="490"/>
      <c r="E99" s="490"/>
      <c r="F99" s="492"/>
      <c r="G99" s="492"/>
      <c r="H99" s="483"/>
    </row>
    <row r="100" spans="1:9" ht="20.100000000000001" customHeight="1">
      <c r="A100" s="467">
        <f t="shared" si="1"/>
        <v>92</v>
      </c>
      <c r="B100" s="498" t="s">
        <v>352</v>
      </c>
      <c r="C100" s="483"/>
      <c r="D100" s="490"/>
      <c r="E100" s="490"/>
      <c r="F100" s="492"/>
      <c r="G100" s="492"/>
      <c r="H100" s="483"/>
    </row>
    <row r="101" spans="1:9" ht="20.100000000000001" customHeight="1">
      <c r="A101" s="467">
        <f t="shared" si="1"/>
        <v>93</v>
      </c>
      <c r="B101" s="498" t="s">
        <v>353</v>
      </c>
      <c r="C101" s="483"/>
      <c r="D101" s="490"/>
      <c r="E101" s="490"/>
      <c r="F101" s="492"/>
      <c r="G101" s="492"/>
      <c r="H101" s="483"/>
    </row>
    <row r="102" spans="1:9" ht="35.1" customHeight="1">
      <c r="A102" s="467">
        <f t="shared" si="1"/>
        <v>94</v>
      </c>
      <c r="B102" s="1593" t="s">
        <v>580</v>
      </c>
      <c r="C102" s="1593"/>
      <c r="D102" s="1593"/>
      <c r="E102" s="1593"/>
      <c r="F102" s="1593"/>
      <c r="G102" s="1593"/>
      <c r="H102" s="483"/>
    </row>
    <row r="103" spans="1:9" ht="15.75">
      <c r="B103" s="485"/>
      <c r="C103" s="483"/>
      <c r="D103" s="483"/>
      <c r="E103" s="483"/>
      <c r="F103" s="483"/>
      <c r="G103" s="483"/>
      <c r="H103" s="483"/>
      <c r="I103" s="459"/>
    </row>
    <row r="104" spans="1:9" ht="15.75" customHeight="1">
      <c r="B104" s="497"/>
      <c r="C104" s="497"/>
      <c r="D104" s="497"/>
      <c r="E104" s="497"/>
      <c r="F104" s="497"/>
      <c r="G104" s="497"/>
      <c r="H104" s="497"/>
      <c r="I104" s="459"/>
    </row>
    <row r="105" spans="1:9" ht="15.75">
      <c r="B105" s="1595"/>
      <c r="C105" s="1595"/>
      <c r="D105" s="1595"/>
      <c r="E105" s="1595"/>
      <c r="F105" s="1595"/>
      <c r="G105" s="1595"/>
      <c r="H105" s="1595"/>
      <c r="I105" s="460"/>
    </row>
    <row r="106" spans="1:9" ht="15.75">
      <c r="B106" s="490"/>
      <c r="C106" s="490"/>
      <c r="D106" s="490"/>
      <c r="E106" s="490"/>
      <c r="F106" s="490"/>
      <c r="G106" s="490"/>
      <c r="H106" s="490"/>
      <c r="I106" s="459"/>
    </row>
    <row r="107" spans="1:9" ht="15.75">
      <c r="B107" s="490"/>
      <c r="C107" s="490"/>
      <c r="D107" s="490"/>
      <c r="E107" s="490"/>
      <c r="F107" s="490"/>
      <c r="G107" s="490"/>
      <c r="H107" s="490"/>
      <c r="I107" s="459"/>
    </row>
    <row r="108" spans="1:9" ht="15.75" customHeight="1">
      <c r="B108" s="490"/>
      <c r="C108" s="490"/>
      <c r="D108" s="490"/>
      <c r="E108" s="490"/>
      <c r="F108" s="490"/>
      <c r="G108" s="490"/>
      <c r="H108" s="490"/>
      <c r="I108" s="459"/>
    </row>
    <row r="109" spans="1:9" ht="15.75">
      <c r="B109" s="490"/>
      <c r="C109" s="490"/>
      <c r="D109" s="517"/>
      <c r="E109" s="517"/>
      <c r="F109" s="517"/>
      <c r="G109" s="517"/>
      <c r="H109" s="517"/>
      <c r="I109" s="462"/>
    </row>
    <row r="110" spans="1:9" ht="15.75">
      <c r="B110" s="490"/>
      <c r="C110" s="490"/>
      <c r="D110" s="517"/>
      <c r="E110" s="517"/>
      <c r="F110" s="517"/>
      <c r="G110" s="517"/>
      <c r="H110" s="517"/>
      <c r="I110" s="462"/>
    </row>
    <row r="111" spans="1:9" ht="15.75">
      <c r="B111" s="498"/>
      <c r="C111" s="490"/>
      <c r="D111" s="492"/>
      <c r="E111" s="492"/>
      <c r="F111" s="490"/>
      <c r="G111" s="490"/>
      <c r="H111" s="490"/>
      <c r="I111" s="459"/>
    </row>
    <row r="112" spans="1:9" ht="15.75">
      <c r="B112" s="498"/>
      <c r="C112" s="490"/>
      <c r="D112" s="165"/>
      <c r="E112" s="165"/>
      <c r="F112" s="490"/>
      <c r="G112" s="490"/>
      <c r="H112" s="490"/>
      <c r="I112" s="459"/>
    </row>
    <row r="113" spans="2:9" ht="15.75">
      <c r="B113" s="498"/>
      <c r="C113" s="490"/>
      <c r="D113" s="165"/>
      <c r="E113" s="165"/>
      <c r="F113" s="490"/>
      <c r="G113" s="490"/>
      <c r="H113" s="490"/>
      <c r="I113" s="459"/>
    </row>
    <row r="114" spans="2:9" ht="15.75">
      <c r="B114" s="498"/>
      <c r="C114" s="490"/>
      <c r="D114" s="165"/>
      <c r="E114" s="165"/>
      <c r="F114" s="490"/>
      <c r="G114" s="490"/>
      <c r="H114" s="490"/>
      <c r="I114" s="459"/>
    </row>
    <row r="115" spans="2:9" ht="15.75">
      <c r="B115" s="498"/>
      <c r="C115" s="490"/>
      <c r="D115" s="165"/>
      <c r="E115" s="165"/>
      <c r="F115" s="490"/>
      <c r="G115" s="490"/>
      <c r="H115" s="490"/>
      <c r="I115" s="459"/>
    </row>
    <row r="116" spans="2:9" ht="15.75">
      <c r="B116" s="498"/>
      <c r="C116" s="490"/>
      <c r="D116" s="165"/>
      <c r="E116" s="165"/>
      <c r="F116" s="490"/>
      <c r="G116" s="490"/>
      <c r="H116" s="490"/>
      <c r="I116" s="459"/>
    </row>
    <row r="117" spans="2:9" ht="15.75">
      <c r="B117" s="498"/>
      <c r="C117" s="490"/>
      <c r="D117" s="165"/>
      <c r="E117" s="165"/>
      <c r="F117" s="490"/>
      <c r="G117" s="490"/>
      <c r="H117" s="490"/>
      <c r="I117" s="459"/>
    </row>
    <row r="118" spans="2:9" ht="15.75">
      <c r="B118" s="498"/>
      <c r="C118" s="490"/>
      <c r="D118" s="165"/>
      <c r="E118" s="165"/>
      <c r="F118" s="490"/>
      <c r="G118" s="490"/>
      <c r="H118" s="490"/>
      <c r="I118" s="459"/>
    </row>
    <row r="119" spans="2:9" ht="15.75">
      <c r="B119" s="498"/>
      <c r="C119" s="490"/>
      <c r="D119" s="165"/>
      <c r="E119" s="165"/>
      <c r="F119" s="490"/>
      <c r="G119" s="490"/>
      <c r="H119" s="490"/>
      <c r="I119" s="459"/>
    </row>
    <row r="120" spans="2:9" ht="15.75">
      <c r="B120" s="498"/>
      <c r="C120" s="490"/>
      <c r="D120" s="165"/>
      <c r="E120" s="165"/>
      <c r="F120" s="490"/>
      <c r="G120" s="490"/>
      <c r="H120" s="490"/>
      <c r="I120" s="459"/>
    </row>
    <row r="121" spans="2:9" ht="15.75">
      <c r="B121" s="498"/>
      <c r="C121" s="490"/>
      <c r="D121" s="165"/>
      <c r="E121" s="165"/>
      <c r="F121" s="490"/>
      <c r="G121" s="490"/>
      <c r="H121" s="490"/>
      <c r="I121" s="459"/>
    </row>
    <row r="122" spans="2:9" ht="15.75">
      <c r="B122" s="490"/>
      <c r="C122" s="490"/>
      <c r="D122" s="165"/>
      <c r="E122" s="165"/>
      <c r="F122" s="490"/>
      <c r="G122" s="490"/>
      <c r="H122" s="490"/>
      <c r="I122" s="459"/>
    </row>
    <row r="123" spans="2:9" ht="15.75">
      <c r="B123" s="498"/>
      <c r="C123" s="490"/>
      <c r="D123" s="165"/>
      <c r="E123" s="165"/>
      <c r="F123" s="490"/>
      <c r="G123" s="490"/>
      <c r="H123" s="490"/>
      <c r="I123" s="459"/>
    </row>
    <row r="124" spans="2:9" ht="15.75">
      <c r="B124" s="490"/>
      <c r="C124" s="490"/>
      <c r="D124" s="165"/>
      <c r="E124" s="165"/>
      <c r="F124" s="490"/>
      <c r="G124" s="490"/>
      <c r="H124" s="490"/>
      <c r="I124" s="459"/>
    </row>
    <row r="125" spans="2:9" ht="15.75">
      <c r="B125" s="498"/>
      <c r="C125" s="490"/>
      <c r="D125" s="490"/>
      <c r="E125" s="490"/>
      <c r="F125" s="490"/>
      <c r="G125" s="490"/>
      <c r="H125" s="490"/>
      <c r="I125" s="459"/>
    </row>
    <row r="126" spans="2:9" ht="15.75">
      <c r="B126" s="498"/>
      <c r="C126" s="490"/>
      <c r="D126" s="490"/>
      <c r="E126" s="490"/>
      <c r="F126" s="490"/>
      <c r="G126" s="490"/>
      <c r="H126" s="490"/>
    </row>
    <row r="127" spans="2:9" ht="15.75">
      <c r="B127" s="498"/>
      <c r="C127" s="490"/>
      <c r="D127" s="490"/>
      <c r="E127" s="490"/>
      <c r="F127" s="490"/>
      <c r="G127" s="490"/>
      <c r="H127" s="490"/>
    </row>
    <row r="128" spans="2:9" ht="15.75">
      <c r="B128" s="498"/>
      <c r="C128" s="490"/>
      <c r="D128" s="490"/>
      <c r="E128" s="490"/>
      <c r="F128" s="490"/>
      <c r="G128" s="490"/>
      <c r="H128" s="490"/>
    </row>
    <row r="129" spans="2:8" ht="15.75">
      <c r="B129" s="498"/>
      <c r="C129" s="490"/>
      <c r="D129" s="490"/>
      <c r="E129" s="490"/>
      <c r="F129" s="490"/>
      <c r="G129" s="490"/>
      <c r="H129" s="490"/>
    </row>
    <row r="130" spans="2:8" ht="15.75">
      <c r="B130" s="498"/>
      <c r="C130" s="490"/>
      <c r="D130" s="490"/>
      <c r="E130" s="490"/>
      <c r="F130" s="490"/>
      <c r="G130" s="490"/>
      <c r="H130" s="490"/>
    </row>
    <row r="131" spans="2:8" ht="15.75">
      <c r="B131" s="498"/>
      <c r="C131" s="490"/>
      <c r="D131" s="490"/>
      <c r="E131" s="490"/>
      <c r="F131" s="490"/>
      <c r="G131" s="490"/>
      <c r="H131" s="490"/>
    </row>
    <row r="132" spans="2:8" ht="15.75">
      <c r="B132" s="498"/>
      <c r="C132" s="490"/>
      <c r="D132" s="490"/>
      <c r="E132" s="490"/>
      <c r="F132" s="490"/>
      <c r="G132" s="490"/>
      <c r="H132" s="490"/>
    </row>
    <row r="133" spans="2:8" ht="15.75">
      <c r="B133" s="498"/>
      <c r="C133" s="490"/>
      <c r="D133" s="490"/>
      <c r="E133" s="490"/>
      <c r="F133" s="490"/>
      <c r="G133" s="490"/>
      <c r="H133" s="490"/>
    </row>
    <row r="134" spans="2:8" ht="15.75">
      <c r="B134" s="498"/>
      <c r="C134" s="490"/>
      <c r="D134" s="490"/>
      <c r="E134" s="490"/>
      <c r="F134" s="490"/>
      <c r="G134" s="490"/>
      <c r="H134" s="490"/>
    </row>
    <row r="135" spans="2:8" ht="15.75">
      <c r="B135" s="498"/>
      <c r="C135" s="490"/>
      <c r="D135" s="490"/>
      <c r="E135" s="490"/>
      <c r="F135" s="490"/>
      <c r="G135" s="490"/>
      <c r="H135" s="490"/>
    </row>
    <row r="136" spans="2:8" ht="15.75">
      <c r="B136" s="498"/>
      <c r="C136" s="490"/>
      <c r="D136" s="490"/>
      <c r="E136" s="490"/>
      <c r="F136" s="490"/>
      <c r="G136" s="490"/>
      <c r="H136" s="490"/>
    </row>
    <row r="137" spans="2:8" ht="15.75">
      <c r="B137" s="498"/>
      <c r="C137" s="490"/>
      <c r="D137" s="490"/>
      <c r="E137" s="490"/>
      <c r="F137" s="490"/>
      <c r="G137" s="490"/>
      <c r="H137" s="490"/>
    </row>
    <row r="138" spans="2:8" ht="15.75">
      <c r="B138" s="498"/>
      <c r="C138" s="490"/>
      <c r="D138" s="490"/>
      <c r="E138" s="490"/>
      <c r="F138" s="490"/>
      <c r="G138" s="490"/>
      <c r="H138" s="490"/>
    </row>
    <row r="139" spans="2:8" ht="15.75">
      <c r="B139" s="498"/>
      <c r="C139" s="490"/>
      <c r="D139" s="490"/>
      <c r="E139" s="490"/>
      <c r="F139" s="490"/>
      <c r="G139" s="490"/>
      <c r="H139" s="490"/>
    </row>
    <row r="140" spans="2:8" ht="15.75">
      <c r="B140" s="498"/>
      <c r="C140" s="490"/>
      <c r="D140" s="490"/>
      <c r="E140" s="490"/>
      <c r="F140" s="490"/>
      <c r="G140" s="490"/>
      <c r="H140" s="490"/>
    </row>
    <row r="141" spans="2:8" ht="15.75">
      <c r="B141" s="498"/>
      <c r="C141" s="490"/>
      <c r="D141" s="490"/>
      <c r="E141" s="490"/>
      <c r="F141" s="490"/>
      <c r="G141" s="490"/>
      <c r="H141" s="490"/>
    </row>
    <row r="142" spans="2:8" ht="15.75">
      <c r="B142" s="498"/>
      <c r="C142" s="490"/>
      <c r="D142" s="490"/>
      <c r="E142" s="490"/>
      <c r="F142" s="490"/>
      <c r="G142" s="490"/>
      <c r="H142" s="490"/>
    </row>
    <row r="143" spans="2:8" ht="15.75">
      <c r="B143" s="498"/>
      <c r="C143" s="490"/>
      <c r="D143" s="490"/>
      <c r="E143" s="490"/>
      <c r="F143" s="490"/>
      <c r="G143" s="490"/>
      <c r="H143" s="490"/>
    </row>
    <row r="144" spans="2:8" ht="15.75">
      <c r="B144" s="498"/>
      <c r="C144" s="490"/>
      <c r="D144" s="490"/>
      <c r="E144" s="490"/>
      <c r="F144" s="490"/>
      <c r="G144" s="490"/>
      <c r="H144" s="490"/>
    </row>
    <row r="145" spans="2:8" ht="15.75">
      <c r="B145" s="498"/>
      <c r="C145" s="490"/>
      <c r="D145" s="490"/>
      <c r="E145" s="490"/>
      <c r="F145" s="490"/>
      <c r="G145" s="490"/>
      <c r="H145" s="490"/>
    </row>
    <row r="146" spans="2:8" ht="15.75">
      <c r="B146" s="498"/>
      <c r="C146" s="490"/>
      <c r="D146" s="490"/>
      <c r="E146" s="490"/>
      <c r="F146" s="490"/>
      <c r="G146" s="490"/>
      <c r="H146" s="490"/>
    </row>
    <row r="147" spans="2:8" ht="15.75">
      <c r="B147" s="498"/>
      <c r="C147" s="490"/>
      <c r="D147" s="490"/>
      <c r="E147" s="490"/>
      <c r="F147" s="490"/>
      <c r="G147" s="490"/>
      <c r="H147" s="490"/>
    </row>
    <row r="148" spans="2:8" ht="15.75">
      <c r="B148" s="498"/>
      <c r="C148" s="490"/>
      <c r="D148" s="490"/>
      <c r="E148" s="490"/>
      <c r="F148" s="490"/>
      <c r="G148" s="490"/>
      <c r="H148" s="490"/>
    </row>
    <row r="149" spans="2:8" ht="15.75">
      <c r="B149" s="498"/>
      <c r="C149" s="490"/>
      <c r="D149" s="490"/>
      <c r="E149" s="490"/>
      <c r="F149" s="490"/>
      <c r="G149" s="490"/>
      <c r="H149" s="490"/>
    </row>
    <row r="150" spans="2:8" ht="15.75">
      <c r="B150" s="498"/>
      <c r="C150" s="490"/>
      <c r="D150" s="490"/>
      <c r="E150" s="490"/>
      <c r="F150" s="490"/>
      <c r="G150" s="490"/>
      <c r="H150" s="490"/>
    </row>
    <row r="151" spans="2:8" ht="15.75">
      <c r="B151" s="498"/>
      <c r="C151" s="490"/>
      <c r="D151" s="490"/>
      <c r="E151" s="490"/>
      <c r="F151" s="490"/>
      <c r="G151" s="490"/>
      <c r="H151" s="490"/>
    </row>
    <row r="152" spans="2:8" ht="15.75">
      <c r="B152" s="498"/>
      <c r="C152" s="490"/>
      <c r="D152" s="490"/>
      <c r="E152" s="490"/>
      <c r="F152" s="490"/>
      <c r="G152" s="490"/>
      <c r="H152" s="490"/>
    </row>
    <row r="153" spans="2:8" ht="15.75">
      <c r="B153" s="498"/>
      <c r="C153" s="490"/>
      <c r="D153" s="490"/>
      <c r="E153" s="490"/>
      <c r="F153" s="490"/>
      <c r="G153" s="490"/>
      <c r="H153" s="490"/>
    </row>
    <row r="154" spans="2:8" ht="15.75">
      <c r="B154" s="498"/>
      <c r="C154" s="490"/>
      <c r="D154" s="490"/>
      <c r="E154" s="490"/>
      <c r="F154" s="490"/>
      <c r="G154" s="490"/>
      <c r="H154" s="490"/>
    </row>
    <row r="155" spans="2:8" ht="15.75">
      <c r="B155" s="498"/>
      <c r="C155" s="490"/>
      <c r="D155" s="490"/>
      <c r="E155" s="490"/>
      <c r="F155" s="490"/>
      <c r="G155" s="490"/>
      <c r="H155" s="490"/>
    </row>
    <row r="156" spans="2:8" ht="15.75">
      <c r="B156" s="498"/>
      <c r="C156" s="490"/>
      <c r="D156" s="490"/>
      <c r="E156" s="490"/>
      <c r="F156" s="490"/>
      <c r="G156" s="490"/>
      <c r="H156" s="490"/>
    </row>
    <row r="157" spans="2:8" ht="15.75">
      <c r="B157" s="498"/>
      <c r="C157" s="490"/>
      <c r="D157" s="490"/>
      <c r="E157" s="490"/>
      <c r="F157" s="490"/>
      <c r="G157" s="490"/>
      <c r="H157" s="490"/>
    </row>
    <row r="158" spans="2:8" ht="15.75">
      <c r="B158" s="498"/>
      <c r="C158" s="490"/>
      <c r="D158" s="490"/>
      <c r="E158" s="490"/>
      <c r="F158" s="490"/>
      <c r="G158" s="490"/>
      <c r="H158" s="490"/>
    </row>
    <row r="159" spans="2:8" ht="15.75">
      <c r="B159" s="498"/>
      <c r="C159" s="490"/>
      <c r="D159" s="490"/>
      <c r="E159" s="490"/>
      <c r="F159" s="490"/>
      <c r="G159" s="490"/>
      <c r="H159" s="490"/>
    </row>
    <row r="160" spans="2:8" ht="15.75">
      <c r="B160" s="498"/>
      <c r="C160" s="490"/>
      <c r="D160" s="490"/>
      <c r="E160" s="490"/>
      <c r="F160" s="490"/>
      <c r="G160" s="490"/>
      <c r="H160" s="490"/>
    </row>
    <row r="161" spans="2:8" ht="15.75">
      <c r="B161" s="498"/>
      <c r="C161" s="490"/>
      <c r="D161" s="490"/>
      <c r="E161" s="490"/>
      <c r="F161" s="490"/>
      <c r="G161" s="490"/>
      <c r="H161" s="490"/>
    </row>
    <row r="162" spans="2:8" ht="15.75">
      <c r="B162" s="498"/>
      <c r="C162" s="490"/>
      <c r="D162" s="490"/>
      <c r="E162" s="490"/>
      <c r="F162" s="490"/>
      <c r="G162" s="490"/>
      <c r="H162" s="490"/>
    </row>
    <row r="163" spans="2:8" ht="15.75">
      <c r="B163" s="498"/>
      <c r="C163" s="490"/>
      <c r="D163" s="490"/>
      <c r="E163" s="490"/>
      <c r="F163" s="490"/>
      <c r="G163" s="490"/>
      <c r="H163" s="490"/>
    </row>
    <row r="164" spans="2:8" ht="15.75">
      <c r="B164" s="498"/>
      <c r="C164" s="490"/>
      <c r="D164" s="490"/>
      <c r="E164" s="490"/>
      <c r="F164" s="490"/>
      <c r="G164" s="490"/>
      <c r="H164" s="490"/>
    </row>
    <row r="165" spans="2:8" ht="15.75">
      <c r="B165" s="498"/>
      <c r="C165" s="490"/>
      <c r="D165" s="490"/>
      <c r="E165" s="490"/>
      <c r="F165" s="490"/>
      <c r="G165" s="490"/>
      <c r="H165" s="490"/>
    </row>
    <row r="166" spans="2:8" ht="15.75">
      <c r="B166" s="498"/>
      <c r="C166" s="490"/>
      <c r="D166" s="490"/>
      <c r="E166" s="490"/>
      <c r="F166" s="490"/>
      <c r="G166" s="490"/>
      <c r="H166" s="490"/>
    </row>
    <row r="167" spans="2:8" ht="15.75">
      <c r="B167" s="498"/>
      <c r="C167" s="490"/>
      <c r="D167" s="490"/>
      <c r="E167" s="490"/>
      <c r="F167" s="490"/>
      <c r="G167" s="490"/>
      <c r="H167" s="490"/>
    </row>
    <row r="168" spans="2:8" ht="15.75">
      <c r="B168" s="498"/>
      <c r="C168" s="490"/>
      <c r="D168" s="490"/>
      <c r="E168" s="490"/>
      <c r="F168" s="490"/>
      <c r="G168" s="490"/>
      <c r="H168" s="490"/>
    </row>
    <row r="169" spans="2:8" ht="15.75">
      <c r="B169" s="498"/>
      <c r="C169" s="490"/>
      <c r="D169" s="490"/>
      <c r="E169" s="490"/>
      <c r="F169" s="490"/>
      <c r="G169" s="490"/>
      <c r="H169" s="490"/>
    </row>
    <row r="170" spans="2:8" ht="15.75">
      <c r="B170" s="498"/>
      <c r="C170" s="490"/>
      <c r="D170" s="490"/>
      <c r="E170" s="490"/>
      <c r="F170" s="490"/>
      <c r="G170" s="490"/>
      <c r="H170" s="490"/>
    </row>
    <row r="171" spans="2:8" ht="15.75">
      <c r="B171" s="498"/>
      <c r="C171" s="490"/>
      <c r="D171" s="490"/>
      <c r="E171" s="490"/>
      <c r="F171" s="490"/>
      <c r="G171" s="490"/>
      <c r="H171" s="490"/>
    </row>
    <row r="172" spans="2:8" ht="15.75">
      <c r="B172" s="498"/>
      <c r="C172" s="490"/>
      <c r="D172" s="490"/>
      <c r="E172" s="490"/>
      <c r="F172" s="490"/>
      <c r="G172" s="490"/>
      <c r="H172" s="490"/>
    </row>
    <row r="173" spans="2:8" ht="15.75">
      <c r="B173" s="498"/>
      <c r="C173" s="490"/>
      <c r="D173" s="490"/>
      <c r="E173" s="490"/>
      <c r="F173" s="490"/>
      <c r="G173" s="490"/>
      <c r="H173" s="490"/>
    </row>
    <row r="174" spans="2:8" ht="15.75">
      <c r="B174" s="498"/>
      <c r="C174" s="490"/>
      <c r="D174" s="490"/>
      <c r="E174" s="490"/>
      <c r="F174" s="490"/>
      <c r="G174" s="490"/>
      <c r="H174" s="490"/>
    </row>
    <row r="175" spans="2:8" ht="15.75">
      <c r="B175" s="498"/>
      <c r="C175" s="490"/>
      <c r="D175" s="490"/>
      <c r="E175" s="490"/>
      <c r="F175" s="490"/>
      <c r="G175" s="490"/>
      <c r="H175" s="490"/>
    </row>
    <row r="176" spans="2:8" ht="15.75">
      <c r="B176" s="498"/>
      <c r="C176" s="490"/>
      <c r="D176" s="490"/>
      <c r="E176" s="490"/>
      <c r="F176" s="490"/>
      <c r="G176" s="490"/>
      <c r="H176" s="490"/>
    </row>
    <row r="177" spans="2:8" ht="15.75">
      <c r="B177" s="498"/>
      <c r="C177" s="490"/>
      <c r="D177" s="490"/>
      <c r="E177" s="490"/>
      <c r="F177" s="490"/>
      <c r="G177" s="490"/>
      <c r="H177" s="490"/>
    </row>
    <row r="178" spans="2:8" ht="15.75">
      <c r="B178" s="498"/>
      <c r="C178" s="490"/>
      <c r="D178" s="490"/>
      <c r="E178" s="490"/>
      <c r="F178" s="490"/>
      <c r="G178" s="490"/>
      <c r="H178" s="490"/>
    </row>
    <row r="179" spans="2:8" ht="15.75">
      <c r="B179" s="498"/>
      <c r="C179" s="490"/>
      <c r="D179" s="490"/>
      <c r="E179" s="490"/>
      <c r="F179" s="490"/>
      <c r="G179" s="490"/>
      <c r="H179" s="490"/>
    </row>
    <row r="180" spans="2:8" ht="15.75">
      <c r="B180" s="498"/>
      <c r="C180" s="490"/>
      <c r="D180" s="490"/>
      <c r="E180" s="490"/>
      <c r="F180" s="490"/>
      <c r="G180" s="490"/>
      <c r="H180" s="490"/>
    </row>
    <row r="181" spans="2:8" ht="15.75">
      <c r="B181" s="498"/>
      <c r="C181" s="490"/>
      <c r="D181" s="490"/>
      <c r="E181" s="490"/>
      <c r="F181" s="490"/>
      <c r="G181" s="490"/>
      <c r="H181" s="490"/>
    </row>
    <row r="182" spans="2:8" ht="15.75">
      <c r="B182" s="498"/>
      <c r="C182" s="490"/>
      <c r="D182" s="490"/>
      <c r="E182" s="490"/>
      <c r="F182" s="490"/>
      <c r="G182" s="490"/>
      <c r="H182" s="490"/>
    </row>
    <row r="183" spans="2:8" ht="15.75">
      <c r="B183" s="498"/>
      <c r="C183" s="490"/>
      <c r="D183" s="490"/>
      <c r="E183" s="490"/>
      <c r="F183" s="490"/>
      <c r="G183" s="490"/>
      <c r="H183" s="490"/>
    </row>
    <row r="184" spans="2:8" ht="15.75">
      <c r="B184" s="498"/>
      <c r="C184" s="490"/>
      <c r="D184" s="490"/>
      <c r="E184" s="490"/>
      <c r="F184" s="490"/>
      <c r="G184" s="490"/>
      <c r="H184" s="490"/>
    </row>
    <row r="185" spans="2:8" ht="15.75">
      <c r="B185" s="498"/>
      <c r="C185" s="490"/>
      <c r="D185" s="490"/>
      <c r="E185" s="490"/>
      <c r="F185" s="490"/>
      <c r="G185" s="490"/>
      <c r="H185" s="490"/>
    </row>
    <row r="186" spans="2:8" ht="15.75">
      <c r="B186" s="498"/>
      <c r="C186" s="490"/>
      <c r="D186" s="490"/>
      <c r="E186" s="490"/>
      <c r="F186" s="490"/>
      <c r="G186" s="490"/>
      <c r="H186" s="490"/>
    </row>
    <row r="187" spans="2:8" ht="15.75">
      <c r="B187" s="498"/>
      <c r="C187" s="490"/>
      <c r="D187" s="490"/>
      <c r="E187" s="490"/>
      <c r="F187" s="490"/>
      <c r="G187" s="490"/>
      <c r="H187" s="490"/>
    </row>
    <row r="188" spans="2:8" ht="15.75">
      <c r="B188" s="498"/>
      <c r="C188" s="490"/>
      <c r="D188" s="490"/>
      <c r="E188" s="490"/>
      <c r="F188" s="490"/>
      <c r="G188" s="490"/>
      <c r="H188" s="490"/>
    </row>
    <row r="189" spans="2:8" ht="15.75">
      <c r="B189" s="498"/>
      <c r="C189" s="490"/>
      <c r="D189" s="490"/>
      <c r="E189" s="490"/>
      <c r="F189" s="490"/>
      <c r="G189" s="490"/>
      <c r="H189" s="490"/>
    </row>
    <row r="190" spans="2:8" ht="15.75">
      <c r="B190" s="498"/>
      <c r="C190" s="490"/>
      <c r="D190" s="490"/>
      <c r="E190" s="490"/>
      <c r="F190" s="490"/>
      <c r="G190" s="490"/>
      <c r="H190" s="490"/>
    </row>
    <row r="191" spans="2:8" ht="15.75">
      <c r="B191" s="498"/>
      <c r="C191" s="490"/>
      <c r="D191" s="490"/>
      <c r="E191" s="490"/>
      <c r="F191" s="490"/>
      <c r="G191" s="490"/>
      <c r="H191" s="490"/>
    </row>
    <row r="192" spans="2:8" ht="15.75">
      <c r="B192" s="498"/>
      <c r="C192" s="490"/>
      <c r="D192" s="490"/>
      <c r="E192" s="490"/>
      <c r="F192" s="490"/>
      <c r="G192" s="490"/>
      <c r="H192" s="490"/>
    </row>
    <row r="193" spans="2:8" ht="15.75">
      <c r="B193" s="498"/>
      <c r="C193" s="490"/>
      <c r="D193" s="490"/>
      <c r="E193" s="490"/>
      <c r="F193" s="490"/>
      <c r="G193" s="490"/>
      <c r="H193" s="490"/>
    </row>
    <row r="194" spans="2:8" ht="15.75">
      <c r="B194" s="498"/>
      <c r="C194" s="490"/>
      <c r="D194" s="490"/>
      <c r="E194" s="490"/>
      <c r="F194" s="490"/>
      <c r="G194" s="490"/>
      <c r="H194" s="490"/>
    </row>
    <row r="195" spans="2:8" ht="15.75">
      <c r="B195" s="498"/>
      <c r="C195" s="490"/>
      <c r="D195" s="490"/>
      <c r="E195" s="490"/>
      <c r="F195" s="490"/>
      <c r="G195" s="490"/>
      <c r="H195" s="490"/>
    </row>
    <row r="196" spans="2:8" ht="15.75">
      <c r="B196" s="498"/>
      <c r="C196" s="490"/>
      <c r="D196" s="490"/>
      <c r="E196" s="490"/>
      <c r="F196" s="490"/>
      <c r="G196" s="490"/>
      <c r="H196" s="490"/>
    </row>
    <row r="197" spans="2:8" ht="15.75">
      <c r="B197" s="498"/>
      <c r="C197" s="490"/>
      <c r="D197" s="490"/>
      <c r="E197" s="490"/>
      <c r="F197" s="490"/>
      <c r="G197" s="490"/>
      <c r="H197" s="490"/>
    </row>
    <row r="198" spans="2:8" ht="15.75">
      <c r="B198" s="498"/>
      <c r="C198" s="490"/>
      <c r="D198" s="490"/>
      <c r="E198" s="490"/>
      <c r="F198" s="490"/>
      <c r="G198" s="490"/>
      <c r="H198" s="490"/>
    </row>
    <row r="199" spans="2:8" ht="15.75">
      <c r="B199" s="498"/>
      <c r="C199" s="490"/>
      <c r="D199" s="490"/>
      <c r="E199" s="490"/>
      <c r="F199" s="490"/>
      <c r="G199" s="490"/>
      <c r="H199" s="490"/>
    </row>
    <row r="200" spans="2:8" ht="15.75">
      <c r="B200" s="498"/>
      <c r="C200" s="490"/>
      <c r="D200" s="490"/>
      <c r="E200" s="490"/>
      <c r="F200" s="490"/>
      <c r="G200" s="490"/>
      <c r="H200" s="490"/>
    </row>
    <row r="201" spans="2:8" ht="15.75">
      <c r="B201" s="498"/>
      <c r="C201" s="490"/>
      <c r="D201" s="490"/>
      <c r="E201" s="490"/>
      <c r="F201" s="490"/>
      <c r="G201" s="490"/>
      <c r="H201" s="490"/>
    </row>
    <row r="202" spans="2:8" ht="15.75">
      <c r="B202" s="498"/>
      <c r="C202" s="490"/>
      <c r="D202" s="490"/>
      <c r="E202" s="490"/>
      <c r="F202" s="490"/>
      <c r="G202" s="490"/>
      <c r="H202" s="490"/>
    </row>
    <row r="203" spans="2:8" ht="15.75">
      <c r="B203" s="498"/>
      <c r="C203" s="490"/>
      <c r="D203" s="490"/>
      <c r="E203" s="490"/>
      <c r="F203" s="490"/>
      <c r="G203" s="490"/>
      <c r="H203" s="490"/>
    </row>
    <row r="204" spans="2:8" ht="15.75">
      <c r="B204" s="498"/>
      <c r="C204" s="490"/>
      <c r="D204" s="490"/>
      <c r="E204" s="490"/>
      <c r="F204" s="490"/>
      <c r="G204" s="490"/>
      <c r="H204" s="490"/>
    </row>
    <row r="205" spans="2:8" ht="15.75">
      <c r="B205" s="498"/>
      <c r="C205" s="490"/>
      <c r="D205" s="490"/>
      <c r="E205" s="490"/>
      <c r="F205" s="490"/>
      <c r="G205" s="490"/>
      <c r="H205" s="490"/>
    </row>
    <row r="206" spans="2:8" ht="15.75">
      <c r="B206" s="498"/>
      <c r="C206" s="490"/>
      <c r="D206" s="490"/>
      <c r="E206" s="490"/>
      <c r="F206" s="490"/>
      <c r="G206" s="490"/>
      <c r="H206" s="490"/>
    </row>
    <row r="207" spans="2:8" ht="15.75">
      <c r="B207" s="498"/>
      <c r="C207" s="490"/>
      <c r="D207" s="490"/>
      <c r="E207" s="490"/>
      <c r="F207" s="490"/>
      <c r="G207" s="490"/>
      <c r="H207" s="490"/>
    </row>
    <row r="208" spans="2:8" ht="15.75">
      <c r="B208" s="498"/>
      <c r="C208" s="490"/>
      <c r="D208" s="490"/>
      <c r="E208" s="490"/>
      <c r="F208" s="490"/>
      <c r="G208" s="490"/>
      <c r="H208" s="490"/>
    </row>
    <row r="209" spans="2:8" ht="15.75">
      <c r="B209" s="498"/>
      <c r="C209" s="490"/>
      <c r="D209" s="490"/>
      <c r="E209" s="490"/>
      <c r="F209" s="490"/>
      <c r="G209" s="490"/>
      <c r="H209" s="490"/>
    </row>
    <row r="210" spans="2:8" ht="15.75">
      <c r="B210" s="498"/>
      <c r="C210" s="490"/>
      <c r="D210" s="490"/>
      <c r="E210" s="490"/>
      <c r="F210" s="490"/>
      <c r="G210" s="490"/>
      <c r="H210" s="490"/>
    </row>
    <row r="211" spans="2:8" ht="15.75">
      <c r="B211" s="498"/>
      <c r="C211" s="490"/>
      <c r="D211" s="490"/>
      <c r="E211" s="490"/>
      <c r="F211" s="490"/>
      <c r="G211" s="490"/>
      <c r="H211" s="490"/>
    </row>
    <row r="212" spans="2:8" ht="15.75">
      <c r="B212" s="498"/>
      <c r="C212" s="490"/>
      <c r="D212" s="490"/>
      <c r="E212" s="490"/>
      <c r="F212" s="490"/>
      <c r="G212" s="490"/>
      <c r="H212" s="490"/>
    </row>
    <row r="213" spans="2:8" ht="15.75">
      <c r="B213" s="498"/>
      <c r="C213" s="490"/>
      <c r="D213" s="490"/>
      <c r="E213" s="490"/>
      <c r="F213" s="490"/>
      <c r="G213" s="490"/>
      <c r="H213" s="490"/>
    </row>
    <row r="214" spans="2:8" ht="15.75">
      <c r="B214" s="498"/>
      <c r="C214" s="490"/>
      <c r="D214" s="490"/>
      <c r="E214" s="490"/>
      <c r="F214" s="490"/>
      <c r="G214" s="490"/>
      <c r="H214" s="490"/>
    </row>
    <row r="215" spans="2:8" ht="15.75">
      <c r="B215" s="498"/>
      <c r="C215" s="490"/>
      <c r="D215" s="490"/>
      <c r="E215" s="490"/>
      <c r="F215" s="490"/>
      <c r="G215" s="490"/>
      <c r="H215" s="490"/>
    </row>
    <row r="216" spans="2:8" ht="15.75">
      <c r="B216" s="498"/>
      <c r="C216" s="490"/>
      <c r="D216" s="490"/>
      <c r="E216" s="490"/>
      <c r="F216" s="490"/>
      <c r="G216" s="490"/>
      <c r="H216" s="490"/>
    </row>
    <row r="217" spans="2:8" ht="15.75">
      <c r="B217" s="498"/>
      <c r="C217" s="490"/>
      <c r="D217" s="490"/>
      <c r="E217" s="490"/>
      <c r="F217" s="490"/>
      <c r="G217" s="490"/>
      <c r="H217" s="490"/>
    </row>
    <row r="218" spans="2:8" ht="15.75">
      <c r="B218" s="498"/>
      <c r="C218" s="490"/>
      <c r="D218" s="490"/>
      <c r="E218" s="490"/>
      <c r="F218" s="490"/>
      <c r="G218" s="490"/>
      <c r="H218" s="490"/>
    </row>
    <row r="219" spans="2:8" ht="15.75">
      <c r="B219" s="498"/>
      <c r="C219" s="490"/>
      <c r="D219" s="490"/>
      <c r="E219" s="490"/>
      <c r="F219" s="490"/>
      <c r="G219" s="490"/>
      <c r="H219" s="490"/>
    </row>
    <row r="220" spans="2:8" ht="15.75">
      <c r="B220" s="498"/>
      <c r="C220" s="490"/>
      <c r="D220" s="490"/>
      <c r="E220" s="490"/>
      <c r="F220" s="490"/>
      <c r="G220" s="490"/>
      <c r="H220" s="490"/>
    </row>
    <row r="221" spans="2:8" ht="15.75">
      <c r="B221" s="498"/>
      <c r="C221" s="490"/>
      <c r="D221" s="490"/>
      <c r="E221" s="490"/>
      <c r="F221" s="490"/>
      <c r="G221" s="490"/>
      <c r="H221" s="490"/>
    </row>
    <row r="222" spans="2:8" ht="15.75">
      <c r="B222" s="498"/>
      <c r="C222" s="490"/>
      <c r="D222" s="490"/>
      <c r="E222" s="490"/>
      <c r="F222" s="490"/>
      <c r="G222" s="490"/>
      <c r="H222" s="490"/>
    </row>
    <row r="223" spans="2:8" ht="15.75">
      <c r="B223" s="498"/>
      <c r="C223" s="490"/>
      <c r="D223" s="490"/>
      <c r="E223" s="490"/>
      <c r="F223" s="490"/>
      <c r="G223" s="490"/>
      <c r="H223" s="490"/>
    </row>
    <row r="224" spans="2:8" ht="15.75">
      <c r="B224" s="498"/>
      <c r="C224" s="490"/>
      <c r="D224" s="490"/>
      <c r="E224" s="490"/>
      <c r="F224" s="490"/>
      <c r="G224" s="490"/>
      <c r="H224" s="490"/>
    </row>
    <row r="225" spans="2:9" ht="15.75">
      <c r="B225" s="498"/>
      <c r="C225" s="490"/>
      <c r="D225" s="490"/>
      <c r="E225" s="490"/>
      <c r="F225" s="490"/>
      <c r="G225" s="490"/>
      <c r="H225" s="490"/>
    </row>
    <row r="226" spans="2:9" ht="15.75">
      <c r="B226" s="498"/>
      <c r="C226" s="490"/>
      <c r="D226" s="490"/>
      <c r="E226" s="490"/>
      <c r="F226" s="490"/>
      <c r="G226" s="490"/>
      <c r="H226" s="490"/>
    </row>
    <row r="227" spans="2:9" ht="15.75">
      <c r="B227" s="498"/>
      <c r="C227" s="490"/>
      <c r="D227" s="490"/>
      <c r="E227" s="490"/>
      <c r="F227" s="490"/>
      <c r="G227" s="490"/>
      <c r="H227" s="490"/>
    </row>
    <row r="228" spans="2:9" ht="15.75">
      <c r="B228" s="498"/>
      <c r="C228" s="490"/>
      <c r="D228" s="490"/>
      <c r="E228" s="490"/>
      <c r="F228" s="490"/>
      <c r="G228" s="490"/>
      <c r="H228" s="490"/>
      <c r="I228" s="871"/>
    </row>
    <row r="229" spans="2:9" ht="15.75">
      <c r="B229" s="498"/>
      <c r="C229" s="490"/>
      <c r="D229" s="490"/>
      <c r="E229" s="490"/>
      <c r="F229" s="490"/>
      <c r="G229" s="490"/>
      <c r="H229" s="490"/>
    </row>
    <row r="230" spans="2:9" ht="15.75">
      <c r="B230" s="498"/>
      <c r="C230" s="490"/>
      <c r="D230" s="490"/>
      <c r="E230" s="490"/>
      <c r="F230" s="490"/>
      <c r="G230" s="490"/>
      <c r="H230" s="490"/>
    </row>
    <row r="231" spans="2:9" ht="15.75">
      <c r="B231" s="498"/>
      <c r="C231" s="490"/>
      <c r="D231" s="490"/>
      <c r="E231" s="490"/>
      <c r="F231" s="490"/>
      <c r="G231" s="490"/>
      <c r="H231" s="490"/>
    </row>
    <row r="232" spans="2:9" ht="15.75">
      <c r="B232" s="498"/>
      <c r="C232" s="490"/>
      <c r="D232" s="490"/>
      <c r="E232" s="490"/>
      <c r="F232" s="490"/>
      <c r="G232" s="490"/>
      <c r="H232" s="490"/>
    </row>
    <row r="233" spans="2:9" ht="15.75">
      <c r="B233" s="498"/>
      <c r="C233" s="490"/>
      <c r="D233" s="490"/>
      <c r="E233" s="490"/>
      <c r="F233" s="490"/>
      <c r="G233" s="490"/>
      <c r="H233" s="490"/>
    </row>
    <row r="234" spans="2:9" ht="15.75">
      <c r="B234" s="498"/>
      <c r="C234" s="490"/>
      <c r="D234" s="490"/>
      <c r="E234" s="490"/>
      <c r="F234" s="490"/>
      <c r="G234" s="490"/>
      <c r="H234" s="490"/>
    </row>
    <row r="235" spans="2:9" ht="15.75">
      <c r="B235" s="498"/>
      <c r="C235" s="490"/>
      <c r="D235" s="490"/>
      <c r="E235" s="490"/>
      <c r="F235" s="490"/>
      <c r="G235" s="490"/>
      <c r="H235" s="490"/>
    </row>
    <row r="236" spans="2:9" ht="15.75">
      <c r="B236" s="498"/>
      <c r="C236" s="490"/>
      <c r="D236" s="490"/>
      <c r="E236" s="490"/>
      <c r="F236" s="490"/>
      <c r="G236" s="490"/>
      <c r="H236" s="490"/>
    </row>
    <row r="237" spans="2:9" ht="15.75">
      <c r="B237" s="498"/>
      <c r="C237" s="490"/>
      <c r="D237" s="490"/>
      <c r="E237" s="490"/>
      <c r="F237" s="490"/>
      <c r="G237" s="490"/>
      <c r="H237" s="490"/>
    </row>
    <row r="238" spans="2:9" ht="15.75">
      <c r="B238" s="498"/>
      <c r="C238" s="490"/>
      <c r="D238" s="490"/>
      <c r="E238" s="490"/>
      <c r="F238" s="490"/>
      <c r="G238" s="490"/>
      <c r="H238" s="490"/>
    </row>
    <row r="239" spans="2:9" ht="15.75">
      <c r="B239" s="498"/>
      <c r="C239" s="490"/>
      <c r="D239" s="490"/>
      <c r="E239" s="490"/>
      <c r="F239" s="490"/>
      <c r="G239" s="490"/>
      <c r="H239" s="490"/>
    </row>
    <row r="240" spans="2:9" ht="15.75">
      <c r="B240" s="498"/>
      <c r="C240" s="490"/>
      <c r="D240" s="490"/>
      <c r="E240" s="490"/>
      <c r="F240" s="490"/>
      <c r="G240" s="490"/>
      <c r="H240" s="490"/>
    </row>
    <row r="241" spans="2:8" ht="15.75">
      <c r="B241" s="498"/>
      <c r="C241" s="490"/>
      <c r="D241" s="490"/>
      <c r="E241" s="490"/>
      <c r="F241" s="490"/>
      <c r="G241" s="490"/>
      <c r="H241" s="490"/>
    </row>
    <row r="242" spans="2:8" ht="15.75">
      <c r="B242" s="498"/>
      <c r="C242" s="490"/>
      <c r="D242" s="490"/>
      <c r="E242" s="490"/>
      <c r="F242" s="490"/>
      <c r="G242" s="490"/>
      <c r="H242" s="490"/>
    </row>
    <row r="243" spans="2:8" ht="15.75">
      <c r="B243" s="498"/>
      <c r="C243" s="490"/>
      <c r="D243" s="490"/>
      <c r="E243" s="490"/>
      <c r="F243" s="490"/>
      <c r="G243" s="490"/>
      <c r="H243" s="490"/>
    </row>
    <row r="244" spans="2:8" ht="15.75">
      <c r="B244" s="498"/>
      <c r="C244" s="490"/>
      <c r="D244" s="490"/>
      <c r="E244" s="490"/>
      <c r="F244" s="490"/>
      <c r="G244" s="490"/>
      <c r="H244" s="490"/>
    </row>
    <row r="245" spans="2:8" ht="15.75">
      <c r="B245" s="498"/>
      <c r="C245" s="490"/>
      <c r="D245" s="490"/>
      <c r="E245" s="490"/>
      <c r="F245" s="490"/>
      <c r="G245" s="490"/>
      <c r="H245" s="490"/>
    </row>
    <row r="246" spans="2:8" ht="15.75">
      <c r="B246" s="498"/>
      <c r="C246" s="490"/>
      <c r="D246" s="490"/>
      <c r="E246" s="490"/>
      <c r="F246" s="490"/>
      <c r="G246" s="490"/>
      <c r="H246" s="490"/>
    </row>
    <row r="247" spans="2:8" ht="15.75">
      <c r="B247" s="498"/>
      <c r="C247" s="490"/>
      <c r="D247" s="490"/>
      <c r="E247" s="490"/>
      <c r="F247" s="490"/>
      <c r="G247" s="490"/>
      <c r="H247" s="490"/>
    </row>
    <row r="248" spans="2:8" ht="15.75">
      <c r="B248" s="498"/>
      <c r="C248" s="490"/>
      <c r="D248" s="490"/>
      <c r="E248" s="490"/>
      <c r="F248" s="490"/>
      <c r="G248" s="490"/>
      <c r="H248" s="490"/>
    </row>
    <row r="249" spans="2:8" ht="15.75">
      <c r="B249" s="498"/>
      <c r="C249" s="490"/>
      <c r="D249" s="490"/>
      <c r="E249" s="490"/>
      <c r="F249" s="490"/>
      <c r="G249" s="490"/>
      <c r="H249" s="490"/>
    </row>
    <row r="250" spans="2:8" ht="15.75">
      <c r="B250" s="498"/>
      <c r="C250" s="490"/>
      <c r="D250" s="490"/>
      <c r="E250" s="490"/>
      <c r="F250" s="490"/>
      <c r="G250" s="490"/>
      <c r="H250" s="490"/>
    </row>
    <row r="251" spans="2:8" ht="15.75">
      <c r="B251" s="498"/>
      <c r="C251" s="490"/>
      <c r="D251" s="490"/>
      <c r="E251" s="490"/>
      <c r="F251" s="490"/>
      <c r="G251" s="490"/>
      <c r="H251" s="490"/>
    </row>
    <row r="252" spans="2:8" ht="15.75">
      <c r="B252" s="498"/>
      <c r="C252" s="490"/>
      <c r="D252" s="490"/>
      <c r="E252" s="490"/>
      <c r="F252" s="490"/>
      <c r="G252" s="490"/>
      <c r="H252" s="490"/>
    </row>
    <row r="253" spans="2:8" ht="15.75">
      <c r="B253" s="498"/>
      <c r="C253" s="490"/>
      <c r="D253" s="490"/>
      <c r="E253" s="490"/>
      <c r="F253" s="490"/>
      <c r="G253" s="490"/>
      <c r="H253" s="490"/>
    </row>
    <row r="254" spans="2:8" ht="15.75">
      <c r="B254" s="498"/>
      <c r="C254" s="490"/>
      <c r="D254" s="490"/>
      <c r="E254" s="490"/>
      <c r="F254" s="490"/>
      <c r="G254" s="490"/>
      <c r="H254" s="490"/>
    </row>
    <row r="255" spans="2:8" ht="15.75">
      <c r="B255" s="498"/>
      <c r="C255" s="490"/>
      <c r="D255" s="490"/>
      <c r="E255" s="490"/>
      <c r="F255" s="490"/>
      <c r="G255" s="490"/>
      <c r="H255" s="490"/>
    </row>
    <row r="256" spans="2:8" ht="15.75">
      <c r="B256" s="498"/>
      <c r="C256" s="490"/>
      <c r="D256" s="490"/>
      <c r="E256" s="490"/>
      <c r="F256" s="490"/>
      <c r="G256" s="490"/>
      <c r="H256" s="490"/>
    </row>
    <row r="257" spans="2:8" ht="15.75">
      <c r="B257" s="498"/>
      <c r="C257" s="490"/>
      <c r="D257" s="490"/>
      <c r="E257" s="490"/>
      <c r="F257" s="490"/>
      <c r="G257" s="490"/>
      <c r="H257" s="490"/>
    </row>
    <row r="258" spans="2:8" ht="15.75">
      <c r="B258" s="498"/>
      <c r="C258" s="490"/>
      <c r="D258" s="490"/>
      <c r="E258" s="490"/>
      <c r="F258" s="490"/>
      <c r="G258" s="490"/>
      <c r="H258" s="490"/>
    </row>
    <row r="259" spans="2:8" ht="15.75">
      <c r="B259" s="498"/>
      <c r="C259" s="490"/>
      <c r="D259" s="490"/>
      <c r="E259" s="490"/>
      <c r="F259" s="490"/>
      <c r="G259" s="490"/>
      <c r="H259" s="490"/>
    </row>
    <row r="260" spans="2:8" ht="15.75">
      <c r="B260" s="498"/>
      <c r="C260" s="490"/>
      <c r="D260" s="490"/>
      <c r="E260" s="490"/>
      <c r="F260" s="490"/>
      <c r="G260" s="490"/>
      <c r="H260" s="490"/>
    </row>
    <row r="261" spans="2:8" ht="15.75">
      <c r="B261" s="498"/>
      <c r="C261" s="490"/>
      <c r="D261" s="490"/>
      <c r="E261" s="490"/>
      <c r="F261" s="490"/>
      <c r="G261" s="490"/>
      <c r="H261" s="490"/>
    </row>
    <row r="262" spans="2:8" ht="15.75">
      <c r="B262" s="498"/>
      <c r="C262" s="490"/>
      <c r="D262" s="490"/>
      <c r="E262" s="490"/>
      <c r="F262" s="490"/>
      <c r="G262" s="490"/>
      <c r="H262" s="490"/>
    </row>
    <row r="263" spans="2:8" ht="15.75">
      <c r="B263" s="498"/>
      <c r="C263" s="490"/>
      <c r="D263" s="490"/>
      <c r="E263" s="490"/>
      <c r="F263" s="490"/>
      <c r="G263" s="490"/>
      <c r="H263" s="490"/>
    </row>
    <row r="264" spans="2:8" ht="15.75">
      <c r="B264" s="498"/>
      <c r="C264" s="490"/>
      <c r="D264" s="490"/>
      <c r="E264" s="490"/>
      <c r="F264" s="490"/>
      <c r="G264" s="490"/>
      <c r="H264" s="490"/>
    </row>
    <row r="265" spans="2:8" ht="15.75">
      <c r="B265" s="498"/>
      <c r="C265" s="490"/>
      <c r="D265" s="490"/>
      <c r="E265" s="490"/>
      <c r="F265" s="490"/>
      <c r="G265" s="490"/>
      <c r="H265" s="490"/>
    </row>
    <row r="266" spans="2:8" ht="15.75">
      <c r="B266" s="498"/>
      <c r="C266" s="490"/>
      <c r="D266" s="490"/>
      <c r="E266" s="490"/>
      <c r="F266" s="490"/>
      <c r="G266" s="490"/>
      <c r="H266" s="490"/>
    </row>
    <row r="267" spans="2:8" ht="15.75">
      <c r="B267" s="498"/>
      <c r="C267" s="490"/>
      <c r="D267" s="490"/>
      <c r="E267" s="490"/>
      <c r="F267" s="490"/>
      <c r="G267" s="490"/>
      <c r="H267" s="490"/>
    </row>
    <row r="268" spans="2:8" ht="15.75">
      <c r="B268" s="498"/>
      <c r="C268" s="490"/>
      <c r="D268" s="490"/>
      <c r="E268" s="490"/>
      <c r="F268" s="490"/>
      <c r="G268" s="490"/>
      <c r="H268" s="490"/>
    </row>
    <row r="269" spans="2:8" ht="15.75">
      <c r="B269" s="498"/>
      <c r="C269" s="490"/>
      <c r="D269" s="490"/>
      <c r="E269" s="490"/>
      <c r="F269" s="490"/>
      <c r="G269" s="490"/>
      <c r="H269" s="490"/>
    </row>
    <row r="270" spans="2:8" ht="15.75">
      <c r="B270" s="498"/>
      <c r="C270" s="490"/>
      <c r="D270" s="490"/>
      <c r="E270" s="490"/>
      <c r="F270" s="490"/>
      <c r="G270" s="490"/>
      <c r="H270" s="490"/>
    </row>
    <row r="271" spans="2:8" ht="15.75">
      <c r="B271" s="498"/>
      <c r="C271" s="490"/>
      <c r="D271" s="490"/>
      <c r="E271" s="490"/>
      <c r="F271" s="490"/>
      <c r="G271" s="490"/>
      <c r="H271" s="490"/>
    </row>
    <row r="272" spans="2:8" ht="15.75">
      <c r="B272" s="498"/>
      <c r="C272" s="490"/>
      <c r="D272" s="490"/>
      <c r="E272" s="490"/>
      <c r="F272" s="490"/>
      <c r="G272" s="490"/>
      <c r="H272" s="490"/>
    </row>
    <row r="273" spans="2:8" ht="15.75">
      <c r="B273" s="498"/>
      <c r="C273" s="490"/>
      <c r="D273" s="490"/>
      <c r="E273" s="490"/>
      <c r="F273" s="490"/>
      <c r="G273" s="490"/>
      <c r="H273" s="490"/>
    </row>
    <row r="274" spans="2:8" ht="15.75">
      <c r="B274" s="498"/>
      <c r="C274" s="490"/>
      <c r="D274" s="490"/>
      <c r="E274" s="490"/>
      <c r="F274" s="490"/>
      <c r="G274" s="490"/>
      <c r="H274" s="490"/>
    </row>
    <row r="275" spans="2:8" ht="15.75">
      <c r="B275" s="498"/>
      <c r="C275" s="490"/>
      <c r="D275" s="490"/>
      <c r="E275" s="490"/>
      <c r="F275" s="490"/>
      <c r="G275" s="490"/>
      <c r="H275" s="490"/>
    </row>
    <row r="276" spans="2:8" ht="15.75">
      <c r="B276" s="498"/>
      <c r="C276" s="490"/>
      <c r="D276" s="490"/>
      <c r="E276" s="490"/>
      <c r="F276" s="490"/>
      <c r="G276" s="490"/>
      <c r="H276" s="490"/>
    </row>
    <row r="277" spans="2:8" ht="15.75">
      <c r="B277" s="498"/>
      <c r="C277" s="490"/>
      <c r="D277" s="490"/>
      <c r="E277" s="490"/>
      <c r="F277" s="490"/>
      <c r="G277" s="490"/>
      <c r="H277" s="490"/>
    </row>
    <row r="278" spans="2:8" ht="15.75">
      <c r="B278" s="498"/>
      <c r="C278" s="490"/>
      <c r="D278" s="490"/>
      <c r="E278" s="490"/>
      <c r="F278" s="490"/>
      <c r="G278" s="490"/>
      <c r="H278" s="490"/>
    </row>
    <row r="279" spans="2:8" ht="15.75">
      <c r="B279" s="498"/>
      <c r="C279" s="490"/>
      <c r="D279" s="490"/>
      <c r="E279" s="490"/>
      <c r="F279" s="490"/>
      <c r="G279" s="490"/>
      <c r="H279" s="490"/>
    </row>
    <row r="280" spans="2:8" ht="15.75">
      <c r="B280" s="498"/>
      <c r="C280" s="490"/>
      <c r="D280" s="490"/>
      <c r="E280" s="490"/>
      <c r="F280" s="490"/>
      <c r="G280" s="490"/>
      <c r="H280" s="490"/>
    </row>
    <row r="281" spans="2:8" ht="15.75">
      <c r="B281" s="498"/>
      <c r="C281" s="490"/>
      <c r="D281" s="490"/>
      <c r="E281" s="490"/>
      <c r="F281" s="490"/>
      <c r="G281" s="490"/>
      <c r="H281" s="490"/>
    </row>
    <row r="282" spans="2:8" ht="15.75">
      <c r="B282" s="498"/>
      <c r="C282" s="490"/>
      <c r="D282" s="490"/>
      <c r="E282" s="490"/>
      <c r="F282" s="490"/>
      <c r="G282" s="490"/>
      <c r="H282" s="490"/>
    </row>
    <row r="283" spans="2:8" ht="15.75">
      <c r="B283" s="498"/>
      <c r="C283" s="490"/>
      <c r="D283" s="490"/>
      <c r="E283" s="490"/>
      <c r="F283" s="490"/>
      <c r="G283" s="490"/>
      <c r="H283" s="490"/>
    </row>
    <row r="284" spans="2:8" ht="15.75">
      <c r="B284" s="498"/>
      <c r="C284" s="490"/>
      <c r="D284" s="490"/>
      <c r="E284" s="490"/>
      <c r="F284" s="490"/>
      <c r="G284" s="490"/>
      <c r="H284" s="490"/>
    </row>
    <row r="285" spans="2:8" ht="15.75">
      <c r="B285" s="498"/>
      <c r="C285" s="490"/>
      <c r="D285" s="490"/>
      <c r="E285" s="490"/>
      <c r="F285" s="490"/>
      <c r="G285" s="490"/>
      <c r="H285" s="490"/>
    </row>
    <row r="286" spans="2:8" ht="15.75">
      <c r="B286" s="498"/>
      <c r="C286" s="490"/>
      <c r="D286" s="490"/>
      <c r="E286" s="490"/>
      <c r="F286" s="490"/>
      <c r="G286" s="490"/>
      <c r="H286" s="490"/>
    </row>
    <row r="287" spans="2:8" ht="15.75">
      <c r="B287" s="498"/>
      <c r="C287" s="490"/>
      <c r="D287" s="490"/>
      <c r="E287" s="490"/>
      <c r="F287" s="490"/>
      <c r="G287" s="490"/>
      <c r="H287" s="490"/>
    </row>
    <row r="288" spans="2:8" ht="15.75">
      <c r="B288" s="498"/>
      <c r="C288" s="490"/>
      <c r="D288" s="490"/>
      <c r="E288" s="490"/>
      <c r="F288" s="490"/>
      <c r="G288" s="490"/>
      <c r="H288" s="490"/>
    </row>
    <row r="289" spans="2:8" ht="15.75">
      <c r="B289" s="498"/>
      <c r="C289" s="490"/>
      <c r="D289" s="490"/>
      <c r="E289" s="490"/>
      <c r="F289" s="490"/>
      <c r="G289" s="490"/>
      <c r="H289" s="490"/>
    </row>
    <row r="290" spans="2:8" ht="15.75">
      <c r="B290" s="498"/>
      <c r="C290" s="490"/>
      <c r="D290" s="490"/>
      <c r="E290" s="490"/>
      <c r="F290" s="490"/>
      <c r="G290" s="490"/>
      <c r="H290" s="490"/>
    </row>
    <row r="291" spans="2:8" ht="15.75">
      <c r="B291" s="498"/>
      <c r="C291" s="490"/>
      <c r="D291" s="490"/>
      <c r="E291" s="490"/>
      <c r="F291" s="490"/>
      <c r="G291" s="490"/>
      <c r="H291" s="490"/>
    </row>
    <row r="292" spans="2:8" ht="15.75">
      <c r="B292" s="498"/>
      <c r="C292" s="490"/>
      <c r="D292" s="490"/>
      <c r="E292" s="490"/>
      <c r="F292" s="490"/>
      <c r="G292" s="490"/>
      <c r="H292" s="490"/>
    </row>
    <row r="293" spans="2:8" ht="15.75">
      <c r="B293" s="498"/>
      <c r="C293" s="490"/>
      <c r="D293" s="490"/>
      <c r="E293" s="490"/>
      <c r="F293" s="490"/>
      <c r="G293" s="490"/>
      <c r="H293" s="490"/>
    </row>
    <row r="294" spans="2:8" ht="15.75">
      <c r="B294" s="498"/>
      <c r="C294" s="490"/>
      <c r="D294" s="490"/>
      <c r="E294" s="490"/>
      <c r="F294" s="490"/>
      <c r="G294" s="490"/>
      <c r="H294" s="490"/>
    </row>
    <row r="295" spans="2:8" ht="15.75">
      <c r="B295" s="498"/>
      <c r="C295" s="490"/>
      <c r="D295" s="490"/>
      <c r="E295" s="490"/>
      <c r="F295" s="490"/>
      <c r="G295" s="490"/>
      <c r="H295" s="490"/>
    </row>
    <row r="296" spans="2:8" ht="15.75">
      <c r="B296" s="498"/>
      <c r="C296" s="490"/>
      <c r="D296" s="490"/>
      <c r="E296" s="490"/>
      <c r="F296" s="490"/>
      <c r="G296" s="490"/>
      <c r="H296" s="490"/>
    </row>
    <row r="297" spans="2:8" ht="15.75">
      <c r="B297" s="498"/>
      <c r="C297" s="490"/>
      <c r="D297" s="490"/>
      <c r="E297" s="490"/>
      <c r="F297" s="490"/>
      <c r="G297" s="490"/>
      <c r="H297" s="490"/>
    </row>
    <row r="298" spans="2:8" ht="15.75">
      <c r="B298" s="498"/>
      <c r="C298" s="490"/>
      <c r="D298" s="490"/>
      <c r="E298" s="490"/>
      <c r="F298" s="490"/>
      <c r="G298" s="490"/>
      <c r="H298" s="490"/>
    </row>
    <row r="299" spans="2:8" ht="15.75">
      <c r="B299" s="498"/>
      <c r="C299" s="490"/>
      <c r="D299" s="490"/>
      <c r="E299" s="490"/>
      <c r="F299" s="490"/>
      <c r="G299" s="490"/>
      <c r="H299" s="490"/>
    </row>
    <row r="300" spans="2:8" ht="15.75">
      <c r="B300" s="498"/>
      <c r="C300" s="490"/>
      <c r="D300" s="490"/>
      <c r="E300" s="490"/>
      <c r="F300" s="490"/>
      <c r="G300" s="490"/>
      <c r="H300" s="490"/>
    </row>
    <row r="301" spans="2:8" ht="15.75">
      <c r="B301" s="498"/>
      <c r="C301" s="490"/>
      <c r="D301" s="490"/>
      <c r="E301" s="490"/>
      <c r="F301" s="490"/>
      <c r="G301" s="490"/>
      <c r="H301" s="490"/>
    </row>
    <row r="302" spans="2:8" ht="15.75">
      <c r="B302" s="498"/>
      <c r="C302" s="490"/>
      <c r="D302" s="490"/>
      <c r="E302" s="490"/>
      <c r="F302" s="490"/>
      <c r="G302" s="490"/>
      <c r="H302" s="490"/>
    </row>
    <row r="303" spans="2:8" ht="15.75">
      <c r="B303" s="498"/>
      <c r="C303" s="490"/>
      <c r="D303" s="490"/>
      <c r="E303" s="490"/>
      <c r="F303" s="490"/>
      <c r="G303" s="490"/>
      <c r="H303" s="490"/>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98:G98"/>
    <mergeCell ref="B102:G102"/>
    <mergeCell ref="B105:H105"/>
    <mergeCell ref="B3:H3"/>
    <mergeCell ref="B75:H75"/>
    <mergeCell ref="B48:H48"/>
    <mergeCell ref="B49:H49"/>
    <mergeCell ref="B70:G70"/>
    <mergeCell ref="B74:G74"/>
    <mergeCell ref="B76:H76"/>
    <mergeCell ref="B77:H77"/>
    <mergeCell ref="B1:H1"/>
    <mergeCell ref="B2:H2"/>
    <mergeCell ref="B41:G41"/>
    <mergeCell ref="B45:G45"/>
    <mergeCell ref="B47:H47"/>
  </mergeCells>
  <phoneticPr fontId="60" type="noConversion"/>
  <printOptions horizontalCentered="1"/>
  <pageMargins left="0.5" right="0.5" top="0.71" bottom="0.5" header="0.33" footer="0.5"/>
  <pageSetup scale="37" fitToHeight="3" orientation="landscape" r:id="rId1"/>
  <headerFooter alignWithMargins="0"/>
  <rowBreaks count="2" manualBreakCount="2">
    <brk id="46" max="7" man="1"/>
    <brk id="74"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N63"/>
  <sheetViews>
    <sheetView view="pageBreakPreview" zoomScale="85" zoomScaleNormal="80" zoomScaleSheetLayoutView="85" workbookViewId="0">
      <selection activeCell="C53" sqref="C53"/>
    </sheetView>
  </sheetViews>
  <sheetFormatPr defaultColWidth="8.88671875" defaultRowHeight="15"/>
  <cols>
    <col min="1" max="1" width="6.21875" style="1337" bestFit="1" customWidth="1"/>
    <col min="2" max="2" width="21.77734375" style="344" customWidth="1"/>
    <col min="3" max="3" width="26.33203125" style="344" customWidth="1"/>
    <col min="4" max="4" width="2.33203125" style="344" customWidth="1"/>
    <col min="5" max="5" width="18.77734375" style="344" customWidth="1"/>
    <col min="6" max="6" width="1.77734375" style="344" customWidth="1"/>
    <col min="7" max="7" width="18.6640625" style="344" customWidth="1"/>
    <col min="8" max="8" width="12.77734375" style="344" customWidth="1"/>
    <col min="9" max="9" width="15" style="344" customWidth="1"/>
    <col min="10" max="10" width="15.77734375" style="344" customWidth="1"/>
    <col min="11" max="11" width="1.44140625" style="344" customWidth="1"/>
    <col min="12" max="12" width="13.44140625" style="344" customWidth="1"/>
    <col min="13" max="13" width="8.88671875" style="344"/>
    <col min="14" max="14" width="8.44140625" style="344" bestFit="1" customWidth="1"/>
    <col min="15" max="16384" width="8.88671875" style="344"/>
  </cols>
  <sheetData>
    <row r="1" spans="1:13" s="343" customFormat="1" ht="15.75">
      <c r="A1" s="1336"/>
      <c r="B1" s="1597"/>
      <c r="C1" s="1597"/>
      <c r="D1" s="1597"/>
      <c r="E1" s="1597"/>
      <c r="F1" s="1597"/>
      <c r="G1" s="1597"/>
      <c r="H1" s="1597"/>
      <c r="I1" s="1597"/>
      <c r="J1" s="1597"/>
      <c r="K1" s="1597"/>
      <c r="L1" s="1597"/>
    </row>
    <row r="2" spans="1:13" s="343" customFormat="1" ht="18">
      <c r="A2" s="1336"/>
      <c r="B2" s="1598" t="s">
        <v>359</v>
      </c>
      <c r="C2" s="1598"/>
      <c r="D2" s="1598"/>
      <c r="E2" s="1598"/>
      <c r="F2" s="1598"/>
      <c r="G2" s="1598"/>
      <c r="H2" s="1598"/>
      <c r="I2" s="1598"/>
      <c r="J2" s="1598"/>
      <c r="K2" s="1598"/>
      <c r="L2" s="1598"/>
    </row>
    <row r="3" spans="1:13" s="343" customFormat="1" ht="18">
      <c r="A3" s="1336"/>
      <c r="B3" s="1598" t="str">
        <f>+'Appendix III'!E8</f>
        <v>MidAmerican Central California Transco, LLC</v>
      </c>
      <c r="C3" s="1598"/>
      <c r="D3" s="1598"/>
      <c r="E3" s="1598"/>
      <c r="F3" s="1598"/>
      <c r="G3" s="1598"/>
      <c r="H3" s="1598"/>
      <c r="I3" s="1598"/>
      <c r="J3" s="1598"/>
      <c r="K3" s="1598"/>
      <c r="L3" s="1598"/>
    </row>
    <row r="4" spans="1:13">
      <c r="B4" s="370"/>
      <c r="C4" s="370"/>
      <c r="D4" s="370"/>
      <c r="E4" s="370"/>
      <c r="F4" s="370"/>
      <c r="G4" s="370"/>
      <c r="H4" s="370"/>
      <c r="I4" s="370"/>
      <c r="J4" s="370"/>
      <c r="K4" s="370"/>
      <c r="L4" s="370"/>
    </row>
    <row r="5" spans="1:13">
      <c r="B5" s="370"/>
      <c r="C5" s="370"/>
      <c r="D5" s="370"/>
      <c r="E5" s="370"/>
      <c r="F5" s="370"/>
      <c r="G5" s="370"/>
      <c r="H5" s="370"/>
      <c r="I5" s="370"/>
      <c r="J5" s="370"/>
      <c r="K5" s="370"/>
      <c r="L5" s="370"/>
    </row>
    <row r="6" spans="1:13" ht="16.5" thickBot="1">
      <c r="A6" s="1123">
        <v>1</v>
      </c>
      <c r="B6" s="439">
        <v>2019</v>
      </c>
      <c r="C6" s="440"/>
      <c r="D6" s="440"/>
      <c r="E6" s="439">
        <v>2019</v>
      </c>
      <c r="F6" s="371"/>
      <c r="G6" s="371"/>
      <c r="H6" s="371"/>
      <c r="I6" s="371"/>
      <c r="K6" s="371"/>
      <c r="L6" s="371"/>
      <c r="M6" s="343"/>
    </row>
    <row r="7" spans="1:13" ht="31.5">
      <c r="A7" s="1123">
        <f>+A6+1</f>
        <v>2</v>
      </c>
      <c r="B7" s="372" t="s">
        <v>1066</v>
      </c>
      <c r="C7" s="371"/>
      <c r="D7" s="371"/>
      <c r="E7" s="372" t="s">
        <v>1067</v>
      </c>
      <c r="F7" s="371"/>
      <c r="G7" s="371"/>
      <c r="H7" s="372" t="s">
        <v>598</v>
      </c>
      <c r="K7" s="353"/>
      <c r="L7" s="353"/>
      <c r="M7" s="343"/>
    </row>
    <row r="8" spans="1:13" ht="15.75">
      <c r="A8" s="1123">
        <f t="shared" ref="A8:A54" si="0">+A7+1</f>
        <v>3</v>
      </c>
      <c r="B8" s="373"/>
      <c r="C8" s="371"/>
      <c r="D8" s="371"/>
      <c r="E8" s="373"/>
      <c r="F8" s="371"/>
      <c r="G8" s="371"/>
      <c r="H8" s="374"/>
      <c r="K8" s="353"/>
      <c r="L8" s="353"/>
      <c r="M8" s="343"/>
    </row>
    <row r="9" spans="1:13" ht="16.5" thickBot="1">
      <c r="A9" s="1123">
        <f>+A8+1</f>
        <v>4</v>
      </c>
      <c r="B9" s="441">
        <v>0</v>
      </c>
      <c r="C9" s="356" t="s">
        <v>300</v>
      </c>
      <c r="D9" s="354"/>
      <c r="E9" s="441">
        <v>0</v>
      </c>
      <c r="F9" s="355"/>
      <c r="G9" s="356" t="s">
        <v>301</v>
      </c>
      <c r="H9" s="375">
        <f>IF(E9=0,0,B9-E9)</f>
        <v>0</v>
      </c>
      <c r="K9" s="353"/>
      <c r="L9" s="353"/>
      <c r="M9" s="343"/>
    </row>
    <row r="10" spans="1:13" ht="15.75">
      <c r="A10" s="1123">
        <f t="shared" si="0"/>
        <v>5</v>
      </c>
      <c r="B10" s="355"/>
      <c r="C10" s="354"/>
      <c r="D10" s="354"/>
      <c r="E10" s="355"/>
      <c r="F10" s="355"/>
      <c r="G10" s="354"/>
      <c r="H10" s="355"/>
      <c r="I10" s="353"/>
      <c r="J10" s="353"/>
      <c r="K10" s="353"/>
      <c r="L10" s="353"/>
      <c r="M10" s="343"/>
    </row>
    <row r="11" spans="1:13" ht="16.5" thickBot="1">
      <c r="A11" s="1123">
        <f t="shared" si="0"/>
        <v>6</v>
      </c>
      <c r="B11" s="357"/>
      <c r="C11" s="358"/>
      <c r="D11" s="358"/>
      <c r="E11" s="357"/>
      <c r="F11" s="357"/>
      <c r="G11" s="358"/>
      <c r="H11" s="357"/>
      <c r="I11" s="359"/>
      <c r="J11" s="359"/>
      <c r="K11" s="359"/>
      <c r="L11" s="359"/>
      <c r="M11" s="343"/>
    </row>
    <row r="12" spans="1:13" ht="23.25" customHeight="1">
      <c r="A12" s="1123">
        <f t="shared" si="0"/>
        <v>7</v>
      </c>
      <c r="B12" s="376"/>
      <c r="C12" s="354"/>
      <c r="D12" s="354"/>
      <c r="E12" s="355"/>
      <c r="F12" s="355"/>
      <c r="G12" s="354"/>
      <c r="H12" s="355"/>
      <c r="I12" s="353"/>
      <c r="J12" s="353"/>
      <c r="K12" s="353"/>
      <c r="L12" s="353"/>
      <c r="M12" s="343"/>
    </row>
    <row r="13" spans="1:13" ht="53.25" customHeight="1">
      <c r="A13" s="1123">
        <f t="shared" si="0"/>
        <v>8</v>
      </c>
      <c r="B13" s="360" t="s">
        <v>254</v>
      </c>
      <c r="C13" s="354"/>
      <c r="D13" s="354"/>
      <c r="E13" s="361" t="s">
        <v>255</v>
      </c>
      <c r="F13" s="355"/>
      <c r="G13" s="361" t="s">
        <v>1068</v>
      </c>
      <c r="H13" s="356" t="s">
        <v>256</v>
      </c>
      <c r="I13" s="362" t="s">
        <v>257</v>
      </c>
      <c r="J13" s="361" t="s">
        <v>258</v>
      </c>
      <c r="K13" s="363"/>
      <c r="L13" s="361" t="s">
        <v>259</v>
      </c>
      <c r="M13" s="343"/>
    </row>
    <row r="14" spans="1:13" ht="15.75">
      <c r="A14" s="1123">
        <f t="shared" si="0"/>
        <v>9</v>
      </c>
      <c r="B14" s="360"/>
      <c r="C14" s="354"/>
      <c r="D14" s="354"/>
      <c r="E14" s="369"/>
      <c r="F14" s="364"/>
      <c r="G14" s="443"/>
      <c r="H14" s="355"/>
      <c r="I14" s="369"/>
      <c r="J14" s="369"/>
      <c r="K14" s="369"/>
      <c r="L14" s="369"/>
      <c r="M14" s="343"/>
    </row>
    <row r="15" spans="1:13" ht="15.75">
      <c r="A15" s="1123">
        <f t="shared" si="0"/>
        <v>10</v>
      </c>
      <c r="B15" s="360"/>
      <c r="C15" s="354"/>
      <c r="D15" s="354"/>
      <c r="E15" s="369"/>
      <c r="F15" s="364"/>
      <c r="G15" s="364"/>
      <c r="H15" s="355"/>
      <c r="I15" s="369"/>
      <c r="J15" s="369"/>
      <c r="K15" s="369"/>
      <c r="L15" s="369"/>
      <c r="M15" s="343"/>
    </row>
    <row r="16" spans="1:13" ht="15.75">
      <c r="A16" s="1123">
        <f t="shared" si="0"/>
        <v>11</v>
      </c>
      <c r="B16" s="360" t="s">
        <v>457</v>
      </c>
      <c r="C16" s="354"/>
      <c r="D16" s="354"/>
      <c r="E16" s="369"/>
      <c r="F16" s="364"/>
      <c r="G16" s="364"/>
      <c r="H16" s="355"/>
      <c r="I16" s="369"/>
      <c r="J16" s="369"/>
      <c r="K16" s="369"/>
      <c r="L16" s="369"/>
      <c r="M16" s="343"/>
    </row>
    <row r="17" spans="1:13" ht="15.75">
      <c r="A17" s="1123">
        <f t="shared" si="0"/>
        <v>12</v>
      </c>
      <c r="B17" s="365" t="s">
        <v>8</v>
      </c>
      <c r="C17" s="354"/>
      <c r="D17" s="354"/>
      <c r="E17" s="354"/>
      <c r="F17" s="354"/>
      <c r="G17" s="354" t="s">
        <v>8</v>
      </c>
      <c r="H17" s="369"/>
      <c r="I17" s="369"/>
      <c r="J17" s="369"/>
      <c r="K17" s="369"/>
      <c r="L17" s="369"/>
      <c r="M17" s="343"/>
    </row>
    <row r="18" spans="1:13" ht="15.75">
      <c r="A18" s="1123">
        <f t="shared" si="0"/>
        <v>13</v>
      </c>
      <c r="B18" s="377"/>
      <c r="C18" s="354"/>
      <c r="D18" s="354"/>
      <c r="E18" s="354"/>
      <c r="F18" s="354"/>
      <c r="G18" s="369"/>
      <c r="H18" s="369"/>
      <c r="I18" s="356"/>
      <c r="J18" s="354"/>
      <c r="K18" s="354"/>
      <c r="L18" s="354"/>
      <c r="M18" s="343"/>
    </row>
    <row r="19" spans="1:13" ht="15.75">
      <c r="A19" s="1123">
        <f t="shared" si="0"/>
        <v>14</v>
      </c>
      <c r="B19" s="377" t="s">
        <v>260</v>
      </c>
      <c r="C19" s="354"/>
      <c r="D19" s="354"/>
      <c r="E19" s="354"/>
      <c r="F19" s="354"/>
      <c r="G19" s="369"/>
      <c r="H19" s="369"/>
      <c r="I19" s="356" t="s">
        <v>261</v>
      </c>
      <c r="J19" s="354"/>
      <c r="K19" s="354"/>
      <c r="L19" s="354"/>
      <c r="M19" s="343"/>
    </row>
    <row r="20" spans="1:13" ht="15.75">
      <c r="A20" s="1123">
        <f t="shared" si="0"/>
        <v>15</v>
      </c>
      <c r="B20" s="371" t="s">
        <v>156</v>
      </c>
      <c r="C20" s="438" t="s">
        <v>1081</v>
      </c>
      <c r="D20" s="371"/>
      <c r="E20" s="378">
        <f>+H9/12</f>
        <v>0</v>
      </c>
      <c r="F20" s="378"/>
      <c r="G20" s="379">
        <f>+G14</f>
        <v>0</v>
      </c>
      <c r="H20" s="378">
        <v>12</v>
      </c>
      <c r="I20" s="378">
        <f>G20*E20*H20*-1</f>
        <v>0</v>
      </c>
      <c r="J20" s="378"/>
      <c r="K20" s="378"/>
      <c r="L20" s="378">
        <f>(-I20+E20)*-1</f>
        <v>0</v>
      </c>
      <c r="M20" s="343"/>
    </row>
    <row r="21" spans="1:13" ht="15.75">
      <c r="A21" s="1123">
        <f t="shared" si="0"/>
        <v>16</v>
      </c>
      <c r="B21" s="371" t="s">
        <v>155</v>
      </c>
      <c r="C21" s="438" t="str">
        <f>+C20</f>
        <v>Year 2019</v>
      </c>
      <c r="D21" s="371"/>
      <c r="E21" s="378">
        <f>+E20</f>
        <v>0</v>
      </c>
      <c r="F21" s="378"/>
      <c r="G21" s="379">
        <f>+G20</f>
        <v>0</v>
      </c>
      <c r="H21" s="442">
        <f t="shared" ref="H21:H31" si="1">+H20-1</f>
        <v>11</v>
      </c>
      <c r="I21" s="378">
        <f t="shared" ref="I21:I31" si="2">G21*E21*H21*-1</f>
        <v>0</v>
      </c>
      <c r="J21" s="378"/>
      <c r="K21" s="378"/>
      <c r="L21" s="378">
        <f t="shared" ref="L21:L31" si="3">(-I21+E21)*-1</f>
        <v>0</v>
      </c>
      <c r="M21" s="343"/>
    </row>
    <row r="22" spans="1:13" ht="15.75">
      <c r="A22" s="1123">
        <f t="shared" si="0"/>
        <v>17</v>
      </c>
      <c r="B22" s="371" t="s">
        <v>154</v>
      </c>
      <c r="C22" s="438" t="str">
        <f t="shared" ref="C22:C31" si="4">+C21</f>
        <v>Year 2019</v>
      </c>
      <c r="D22" s="371"/>
      <c r="E22" s="378">
        <f t="shared" ref="E22:E31" si="5">+E21</f>
        <v>0</v>
      </c>
      <c r="F22" s="378"/>
      <c r="G22" s="379">
        <f t="shared" ref="G22:G31" si="6">+G21</f>
        <v>0</v>
      </c>
      <c r="H22" s="442">
        <f t="shared" si="1"/>
        <v>10</v>
      </c>
      <c r="I22" s="378">
        <f t="shared" si="2"/>
        <v>0</v>
      </c>
      <c r="J22" s="378"/>
      <c r="K22" s="378"/>
      <c r="L22" s="378">
        <f t="shared" si="3"/>
        <v>0</v>
      </c>
      <c r="M22" s="343"/>
    </row>
    <row r="23" spans="1:13" ht="15.75">
      <c r="A23" s="1123">
        <f t="shared" si="0"/>
        <v>18</v>
      </c>
      <c r="B23" s="371" t="s">
        <v>134</v>
      </c>
      <c r="C23" s="438" t="str">
        <f t="shared" si="4"/>
        <v>Year 2019</v>
      </c>
      <c r="D23" s="371"/>
      <c r="E23" s="378">
        <f t="shared" si="5"/>
        <v>0</v>
      </c>
      <c r="F23" s="378"/>
      <c r="G23" s="379">
        <f t="shared" si="6"/>
        <v>0</v>
      </c>
      <c r="H23" s="442">
        <f t="shared" si="1"/>
        <v>9</v>
      </c>
      <c r="I23" s="378">
        <f t="shared" si="2"/>
        <v>0</v>
      </c>
      <c r="J23" s="378"/>
      <c r="K23" s="378"/>
      <c r="L23" s="378">
        <f t="shared" si="3"/>
        <v>0</v>
      </c>
      <c r="M23" s="343"/>
    </row>
    <row r="24" spans="1:13" ht="15.75">
      <c r="A24" s="1123">
        <f t="shared" si="0"/>
        <v>19</v>
      </c>
      <c r="B24" s="371" t="s">
        <v>131</v>
      </c>
      <c r="C24" s="438" t="str">
        <f t="shared" si="4"/>
        <v>Year 2019</v>
      </c>
      <c r="D24" s="371"/>
      <c r="E24" s="378">
        <f t="shared" si="5"/>
        <v>0</v>
      </c>
      <c r="F24" s="378"/>
      <c r="G24" s="379">
        <f t="shared" si="6"/>
        <v>0</v>
      </c>
      <c r="H24" s="442">
        <f t="shared" si="1"/>
        <v>8</v>
      </c>
      <c r="I24" s="378">
        <f t="shared" si="2"/>
        <v>0</v>
      </c>
      <c r="J24" s="378"/>
      <c r="K24" s="378"/>
      <c r="L24" s="378">
        <f t="shared" si="3"/>
        <v>0</v>
      </c>
      <c r="M24" s="343"/>
    </row>
    <row r="25" spans="1:13" ht="15.75">
      <c r="A25" s="1123">
        <f t="shared" si="0"/>
        <v>20</v>
      </c>
      <c r="B25" s="371" t="s">
        <v>262</v>
      </c>
      <c r="C25" s="438" t="str">
        <f t="shared" si="4"/>
        <v>Year 2019</v>
      </c>
      <c r="D25" s="371"/>
      <c r="E25" s="378">
        <f t="shared" si="5"/>
        <v>0</v>
      </c>
      <c r="F25" s="378"/>
      <c r="G25" s="379">
        <f t="shared" si="6"/>
        <v>0</v>
      </c>
      <c r="H25" s="442">
        <f t="shared" si="1"/>
        <v>7</v>
      </c>
      <c r="I25" s="378">
        <f t="shared" si="2"/>
        <v>0</v>
      </c>
      <c r="J25" s="378"/>
      <c r="K25" s="378"/>
      <c r="L25" s="378">
        <f t="shared" si="3"/>
        <v>0</v>
      </c>
      <c r="M25" s="343"/>
    </row>
    <row r="26" spans="1:13" ht="15.75">
      <c r="A26" s="1123">
        <f t="shared" si="0"/>
        <v>21</v>
      </c>
      <c r="B26" s="371" t="s">
        <v>152</v>
      </c>
      <c r="C26" s="438" t="str">
        <f t="shared" si="4"/>
        <v>Year 2019</v>
      </c>
      <c r="D26" s="371"/>
      <c r="E26" s="378">
        <f t="shared" si="5"/>
        <v>0</v>
      </c>
      <c r="F26" s="378"/>
      <c r="G26" s="379">
        <f t="shared" si="6"/>
        <v>0</v>
      </c>
      <c r="H26" s="442">
        <f t="shared" si="1"/>
        <v>6</v>
      </c>
      <c r="I26" s="378">
        <f t="shared" si="2"/>
        <v>0</v>
      </c>
      <c r="J26" s="378"/>
      <c r="K26" s="378"/>
      <c r="L26" s="378">
        <f t="shared" si="3"/>
        <v>0</v>
      </c>
      <c r="M26" s="343"/>
    </row>
    <row r="27" spans="1:13" ht="15.75">
      <c r="A27" s="1123">
        <f t="shared" si="0"/>
        <v>22</v>
      </c>
      <c r="B27" s="371" t="s">
        <v>151</v>
      </c>
      <c r="C27" s="438" t="str">
        <f t="shared" si="4"/>
        <v>Year 2019</v>
      </c>
      <c r="D27" s="371"/>
      <c r="E27" s="378">
        <f t="shared" si="5"/>
        <v>0</v>
      </c>
      <c r="F27" s="378"/>
      <c r="G27" s="379">
        <f t="shared" si="6"/>
        <v>0</v>
      </c>
      <c r="H27" s="442">
        <f t="shared" si="1"/>
        <v>5</v>
      </c>
      <c r="I27" s="378">
        <f t="shared" si="2"/>
        <v>0</v>
      </c>
      <c r="J27" s="378"/>
      <c r="K27" s="378"/>
      <c r="L27" s="378">
        <f t="shared" si="3"/>
        <v>0</v>
      </c>
      <c r="M27" s="343"/>
    </row>
    <row r="28" spans="1:13" ht="15.75">
      <c r="A28" s="1123">
        <f t="shared" si="0"/>
        <v>23</v>
      </c>
      <c r="B28" s="371" t="s">
        <v>150</v>
      </c>
      <c r="C28" s="438" t="str">
        <f t="shared" si="4"/>
        <v>Year 2019</v>
      </c>
      <c r="D28" s="371"/>
      <c r="E28" s="378">
        <f t="shared" si="5"/>
        <v>0</v>
      </c>
      <c r="F28" s="378"/>
      <c r="G28" s="379">
        <f t="shared" si="6"/>
        <v>0</v>
      </c>
      <c r="H28" s="442">
        <f t="shared" si="1"/>
        <v>4</v>
      </c>
      <c r="I28" s="378">
        <f t="shared" si="2"/>
        <v>0</v>
      </c>
      <c r="J28" s="378"/>
      <c r="K28" s="378"/>
      <c r="L28" s="378">
        <f t="shared" si="3"/>
        <v>0</v>
      </c>
      <c r="M28" s="343"/>
    </row>
    <row r="29" spans="1:13" ht="15.75">
      <c r="A29" s="1123">
        <f t="shared" si="0"/>
        <v>24</v>
      </c>
      <c r="B29" s="371" t="s">
        <v>161</v>
      </c>
      <c r="C29" s="438" t="str">
        <f t="shared" si="4"/>
        <v>Year 2019</v>
      </c>
      <c r="D29" s="371"/>
      <c r="E29" s="378">
        <f t="shared" si="5"/>
        <v>0</v>
      </c>
      <c r="F29" s="378"/>
      <c r="G29" s="379">
        <f t="shared" si="6"/>
        <v>0</v>
      </c>
      <c r="H29" s="442">
        <f t="shared" si="1"/>
        <v>3</v>
      </c>
      <c r="I29" s="378">
        <f t="shared" si="2"/>
        <v>0</v>
      </c>
      <c r="J29" s="378"/>
      <c r="K29" s="378"/>
      <c r="L29" s="378">
        <f t="shared" si="3"/>
        <v>0</v>
      </c>
      <c r="M29" s="343"/>
    </row>
    <row r="30" spans="1:13" ht="15.75">
      <c r="A30" s="1123">
        <f t="shared" si="0"/>
        <v>25</v>
      </c>
      <c r="B30" s="371" t="s">
        <v>148</v>
      </c>
      <c r="C30" s="438" t="str">
        <f t="shared" si="4"/>
        <v>Year 2019</v>
      </c>
      <c r="D30" s="371"/>
      <c r="E30" s="378">
        <f t="shared" si="5"/>
        <v>0</v>
      </c>
      <c r="F30" s="378"/>
      <c r="G30" s="379">
        <f t="shared" si="6"/>
        <v>0</v>
      </c>
      <c r="H30" s="442">
        <f t="shared" si="1"/>
        <v>2</v>
      </c>
      <c r="I30" s="378">
        <f t="shared" si="2"/>
        <v>0</v>
      </c>
      <c r="J30" s="378"/>
      <c r="K30" s="378"/>
      <c r="L30" s="378">
        <f t="shared" si="3"/>
        <v>0</v>
      </c>
      <c r="M30" s="343"/>
    </row>
    <row r="31" spans="1:13" ht="15.75">
      <c r="A31" s="1123">
        <f t="shared" si="0"/>
        <v>26</v>
      </c>
      <c r="B31" s="371" t="s">
        <v>146</v>
      </c>
      <c r="C31" s="438" t="str">
        <f t="shared" si="4"/>
        <v>Year 2019</v>
      </c>
      <c r="D31" s="371"/>
      <c r="E31" s="378">
        <f t="shared" si="5"/>
        <v>0</v>
      </c>
      <c r="F31" s="378"/>
      <c r="G31" s="379">
        <f t="shared" si="6"/>
        <v>0</v>
      </c>
      <c r="H31" s="442">
        <f t="shared" si="1"/>
        <v>1</v>
      </c>
      <c r="I31" s="366">
        <f t="shared" si="2"/>
        <v>0</v>
      </c>
      <c r="J31" s="378"/>
      <c r="K31" s="378"/>
      <c r="L31" s="378">
        <f t="shared" si="3"/>
        <v>0</v>
      </c>
      <c r="M31" s="343"/>
    </row>
    <row r="32" spans="1:13" ht="15.75">
      <c r="A32" s="1123">
        <f t="shared" si="0"/>
        <v>27</v>
      </c>
      <c r="B32" s="371"/>
      <c r="C32" s="371"/>
      <c r="D32" s="371"/>
      <c r="E32" s="378"/>
      <c r="F32" s="378"/>
      <c r="G32" s="379"/>
      <c r="H32" s="442"/>
      <c r="I32" s="378">
        <f>SUM(I20:I31)</f>
        <v>0</v>
      </c>
      <c r="J32" s="378"/>
      <c r="K32" s="378"/>
      <c r="L32" s="380">
        <f>SUM(L20:L31)</f>
        <v>0</v>
      </c>
      <c r="M32" s="343"/>
    </row>
    <row r="33" spans="1:14" ht="15.75">
      <c r="A33" s="1123">
        <f t="shared" si="0"/>
        <v>28</v>
      </c>
      <c r="B33" s="371"/>
      <c r="C33" s="371"/>
      <c r="D33" s="371"/>
      <c r="E33" s="378"/>
      <c r="F33" s="378"/>
      <c r="G33" s="379"/>
      <c r="H33" s="378"/>
      <c r="I33" s="378"/>
      <c r="J33" s="378" t="s">
        <v>8</v>
      </c>
      <c r="K33" s="378"/>
      <c r="L33" s="381"/>
      <c r="M33" s="343"/>
    </row>
    <row r="34" spans="1:14" ht="15.75">
      <c r="A34" s="1123">
        <f t="shared" si="0"/>
        <v>29</v>
      </c>
      <c r="B34" s="371"/>
      <c r="C34" s="371"/>
      <c r="D34" s="371"/>
      <c r="E34" s="355"/>
      <c r="F34" s="355"/>
      <c r="G34" s="379"/>
      <c r="H34" s="378"/>
      <c r="I34" s="382" t="s">
        <v>263</v>
      </c>
      <c r="J34" s="378"/>
      <c r="K34" s="378"/>
      <c r="L34" s="378"/>
      <c r="M34" s="343"/>
    </row>
    <row r="35" spans="1:14" ht="15.75">
      <c r="A35" s="1123">
        <f t="shared" si="0"/>
        <v>30</v>
      </c>
      <c r="B35" s="371" t="s">
        <v>264</v>
      </c>
      <c r="C35" s="438" t="s">
        <v>1083</v>
      </c>
      <c r="D35" s="371"/>
      <c r="E35" s="355">
        <f>L32</f>
        <v>0</v>
      </c>
      <c r="F35" s="355"/>
      <c r="G35" s="379">
        <f>+G31</f>
        <v>0</v>
      </c>
      <c r="H35" s="378">
        <v>12</v>
      </c>
      <c r="I35" s="378">
        <f>+H35*G35*E35</f>
        <v>0</v>
      </c>
      <c r="J35" s="378"/>
      <c r="K35" s="378"/>
      <c r="L35" s="380">
        <f>+E35+I35</f>
        <v>0</v>
      </c>
      <c r="M35" s="343"/>
    </row>
    <row r="36" spans="1:14" ht="15.75">
      <c r="A36" s="1123">
        <f t="shared" si="0"/>
        <v>31</v>
      </c>
      <c r="B36" s="371"/>
      <c r="C36" s="371"/>
      <c r="D36" s="371"/>
      <c r="E36" s="355"/>
      <c r="F36" s="355"/>
      <c r="G36" s="379"/>
      <c r="H36" s="371"/>
      <c r="I36" s="378"/>
      <c r="J36" s="378"/>
      <c r="K36" s="378"/>
      <c r="L36" s="378"/>
      <c r="M36" s="343"/>
    </row>
    <row r="37" spans="1:14" ht="15.75">
      <c r="A37" s="1123">
        <f t="shared" si="0"/>
        <v>32</v>
      </c>
      <c r="B37" s="383" t="s">
        <v>265</v>
      </c>
      <c r="C37" s="371"/>
      <c r="D37" s="371"/>
      <c r="E37" s="378"/>
      <c r="F37" s="378"/>
      <c r="G37" s="379"/>
      <c r="H37" s="371"/>
      <c r="I37" s="382" t="s">
        <v>261</v>
      </c>
      <c r="J37" s="378"/>
      <c r="K37" s="378"/>
      <c r="L37" s="378"/>
      <c r="M37" s="343"/>
    </row>
    <row r="38" spans="1:14" ht="15.75">
      <c r="A38" s="1123">
        <f t="shared" si="0"/>
        <v>33</v>
      </c>
      <c r="B38" s="371" t="s">
        <v>156</v>
      </c>
      <c r="C38" s="438" t="s">
        <v>1082</v>
      </c>
      <c r="D38" s="371"/>
      <c r="E38" s="384">
        <f>-L35</f>
        <v>0</v>
      </c>
      <c r="F38" s="355"/>
      <c r="G38" s="379">
        <f>+G31</f>
        <v>0</v>
      </c>
      <c r="H38" s="371"/>
      <c r="I38" s="378">
        <f xml:space="preserve"> -G38*E38</f>
        <v>0</v>
      </c>
      <c r="J38" s="378">
        <f>PMT(G38,12,L$35)</f>
        <v>0</v>
      </c>
      <c r="K38" s="378"/>
      <c r="L38" s="378">
        <f>(+E38+E38*G38-J38)*-1</f>
        <v>0</v>
      </c>
      <c r="M38" s="345"/>
      <c r="N38" s="346"/>
    </row>
    <row r="39" spans="1:14" ht="15.75">
      <c r="A39" s="1123">
        <f t="shared" si="0"/>
        <v>34</v>
      </c>
      <c r="B39" s="371" t="s">
        <v>155</v>
      </c>
      <c r="C39" s="438" t="str">
        <f>+C38</f>
        <v>Year 2021</v>
      </c>
      <c r="D39" s="371"/>
      <c r="E39" s="355">
        <f>-L38</f>
        <v>0</v>
      </c>
      <c r="F39" s="355"/>
      <c r="G39" s="379">
        <f>+G38</f>
        <v>0</v>
      </c>
      <c r="H39" s="371"/>
      <c r="I39" s="378">
        <f t="shared" ref="I39:I49" si="7" xml:space="preserve"> -G39*E39</f>
        <v>0</v>
      </c>
      <c r="J39" s="378">
        <f>J38</f>
        <v>0</v>
      </c>
      <c r="K39" s="378"/>
      <c r="L39" s="378">
        <f t="shared" ref="L39:L49" si="8">(+E39+E39*G39-J39)*-1</f>
        <v>0</v>
      </c>
      <c r="M39" s="345"/>
      <c r="N39" s="346"/>
    </row>
    <row r="40" spans="1:14" ht="15.75">
      <c r="A40" s="1123">
        <f t="shared" si="0"/>
        <v>35</v>
      </c>
      <c r="B40" s="371" t="s">
        <v>154</v>
      </c>
      <c r="C40" s="438" t="str">
        <f>+C39</f>
        <v>Year 2021</v>
      </c>
      <c r="D40" s="371"/>
      <c r="E40" s="355">
        <f t="shared" ref="E40:E49" si="9">-L39</f>
        <v>0</v>
      </c>
      <c r="F40" s="355"/>
      <c r="G40" s="379">
        <f t="shared" ref="G40:G49" si="10">+G39</f>
        <v>0</v>
      </c>
      <c r="H40" s="371"/>
      <c r="I40" s="378">
        <f t="shared" si="7"/>
        <v>0</v>
      </c>
      <c r="J40" s="378">
        <f t="shared" ref="J40:J49" si="11">J39</f>
        <v>0</v>
      </c>
      <c r="K40" s="378"/>
      <c r="L40" s="378">
        <f t="shared" si="8"/>
        <v>0</v>
      </c>
      <c r="M40" s="345"/>
      <c r="N40" s="346"/>
    </row>
    <row r="41" spans="1:14" ht="15.75">
      <c r="A41" s="1123">
        <f t="shared" si="0"/>
        <v>36</v>
      </c>
      <c r="B41" s="371" t="s">
        <v>134</v>
      </c>
      <c r="C41" s="438" t="str">
        <f>+C40</f>
        <v>Year 2021</v>
      </c>
      <c r="D41" s="371"/>
      <c r="E41" s="355">
        <f t="shared" si="9"/>
        <v>0</v>
      </c>
      <c r="F41" s="355"/>
      <c r="G41" s="379">
        <f t="shared" si="10"/>
        <v>0</v>
      </c>
      <c r="H41" s="371"/>
      <c r="I41" s="378">
        <f t="shared" si="7"/>
        <v>0</v>
      </c>
      <c r="J41" s="378">
        <f t="shared" si="11"/>
        <v>0</v>
      </c>
      <c r="K41" s="378"/>
      <c r="L41" s="378">
        <f t="shared" si="8"/>
        <v>0</v>
      </c>
      <c r="M41" s="345"/>
      <c r="N41" s="346"/>
    </row>
    <row r="42" spans="1:14" ht="15.75">
      <c r="A42" s="1123">
        <f t="shared" si="0"/>
        <v>37</v>
      </c>
      <c r="B42" s="371" t="s">
        <v>131</v>
      </c>
      <c r="C42" s="438" t="str">
        <f>+C41</f>
        <v>Year 2021</v>
      </c>
      <c r="D42" s="371"/>
      <c r="E42" s="355">
        <f t="shared" si="9"/>
        <v>0</v>
      </c>
      <c r="F42" s="355"/>
      <c r="G42" s="379">
        <f t="shared" si="10"/>
        <v>0</v>
      </c>
      <c r="H42" s="371"/>
      <c r="I42" s="378">
        <f t="shared" si="7"/>
        <v>0</v>
      </c>
      <c r="J42" s="378">
        <f t="shared" si="11"/>
        <v>0</v>
      </c>
      <c r="K42" s="378"/>
      <c r="L42" s="378">
        <f t="shared" si="8"/>
        <v>0</v>
      </c>
      <c r="M42" s="345"/>
      <c r="N42" s="346"/>
    </row>
    <row r="43" spans="1:14" ht="15.75">
      <c r="A43" s="1123">
        <f t="shared" si="0"/>
        <v>38</v>
      </c>
      <c r="B43" s="371" t="s">
        <v>262</v>
      </c>
      <c r="C43" s="438" t="str">
        <f>C42</f>
        <v>Year 2021</v>
      </c>
      <c r="D43" s="369"/>
      <c r="E43" s="355">
        <f t="shared" si="9"/>
        <v>0</v>
      </c>
      <c r="F43" s="355"/>
      <c r="G43" s="379">
        <f t="shared" si="10"/>
        <v>0</v>
      </c>
      <c r="H43" s="371"/>
      <c r="I43" s="378">
        <f t="shared" si="7"/>
        <v>0</v>
      </c>
      <c r="J43" s="378">
        <f t="shared" si="11"/>
        <v>0</v>
      </c>
      <c r="K43" s="378"/>
      <c r="L43" s="378">
        <f t="shared" si="8"/>
        <v>0</v>
      </c>
      <c r="M43" s="345"/>
      <c r="N43" s="346"/>
    </row>
    <row r="44" spans="1:14" ht="15.75">
      <c r="A44" s="1123">
        <f t="shared" si="0"/>
        <v>39</v>
      </c>
      <c r="B44" s="371" t="s">
        <v>152</v>
      </c>
      <c r="C44" s="438" t="str">
        <f t="shared" ref="C44:C49" si="12">+C43</f>
        <v>Year 2021</v>
      </c>
      <c r="D44" s="371"/>
      <c r="E44" s="355">
        <f t="shared" si="9"/>
        <v>0</v>
      </c>
      <c r="F44" s="355"/>
      <c r="G44" s="379">
        <f t="shared" si="10"/>
        <v>0</v>
      </c>
      <c r="H44" s="371"/>
      <c r="I44" s="378">
        <f t="shared" si="7"/>
        <v>0</v>
      </c>
      <c r="J44" s="378">
        <f t="shared" si="11"/>
        <v>0</v>
      </c>
      <c r="K44" s="378"/>
      <c r="L44" s="378">
        <f t="shared" si="8"/>
        <v>0</v>
      </c>
      <c r="M44" s="345"/>
      <c r="N44" s="346"/>
    </row>
    <row r="45" spans="1:14" ht="15.75">
      <c r="A45" s="1123">
        <f t="shared" si="0"/>
        <v>40</v>
      </c>
      <c r="B45" s="371" t="s">
        <v>151</v>
      </c>
      <c r="C45" s="438" t="str">
        <f t="shared" si="12"/>
        <v>Year 2021</v>
      </c>
      <c r="D45" s="371"/>
      <c r="E45" s="355">
        <f t="shared" si="9"/>
        <v>0</v>
      </c>
      <c r="F45" s="355"/>
      <c r="G45" s="379">
        <f t="shared" si="10"/>
        <v>0</v>
      </c>
      <c r="H45" s="371"/>
      <c r="I45" s="378">
        <f t="shared" si="7"/>
        <v>0</v>
      </c>
      <c r="J45" s="378">
        <f t="shared" si="11"/>
        <v>0</v>
      </c>
      <c r="K45" s="378"/>
      <c r="L45" s="378">
        <f t="shared" si="8"/>
        <v>0</v>
      </c>
      <c r="M45" s="345"/>
      <c r="N45" s="346"/>
    </row>
    <row r="46" spans="1:14" ht="15.75">
      <c r="A46" s="1123">
        <f t="shared" si="0"/>
        <v>41</v>
      </c>
      <c r="B46" s="371" t="s">
        <v>150</v>
      </c>
      <c r="C46" s="438" t="str">
        <f t="shared" si="12"/>
        <v>Year 2021</v>
      </c>
      <c r="D46" s="371"/>
      <c r="E46" s="355">
        <f t="shared" si="9"/>
        <v>0</v>
      </c>
      <c r="F46" s="355"/>
      <c r="G46" s="379">
        <f t="shared" si="10"/>
        <v>0</v>
      </c>
      <c r="H46" s="371"/>
      <c r="I46" s="378">
        <f t="shared" si="7"/>
        <v>0</v>
      </c>
      <c r="J46" s="378">
        <f t="shared" si="11"/>
        <v>0</v>
      </c>
      <c r="K46" s="378"/>
      <c r="L46" s="378">
        <f t="shared" si="8"/>
        <v>0</v>
      </c>
      <c r="M46" s="345"/>
      <c r="N46" s="346"/>
    </row>
    <row r="47" spans="1:14" ht="15.75">
      <c r="A47" s="1123">
        <f t="shared" si="0"/>
        <v>42</v>
      </c>
      <c r="B47" s="371" t="s">
        <v>161</v>
      </c>
      <c r="C47" s="438" t="str">
        <f t="shared" si="12"/>
        <v>Year 2021</v>
      </c>
      <c r="D47" s="371"/>
      <c r="E47" s="355">
        <f t="shared" si="9"/>
        <v>0</v>
      </c>
      <c r="F47" s="355"/>
      <c r="G47" s="379">
        <f t="shared" si="10"/>
        <v>0</v>
      </c>
      <c r="H47" s="371"/>
      <c r="I47" s="378">
        <f t="shared" si="7"/>
        <v>0</v>
      </c>
      <c r="J47" s="378">
        <f t="shared" si="11"/>
        <v>0</v>
      </c>
      <c r="K47" s="378"/>
      <c r="L47" s="378">
        <f t="shared" si="8"/>
        <v>0</v>
      </c>
      <c r="M47" s="345"/>
      <c r="N47" s="346"/>
    </row>
    <row r="48" spans="1:14" ht="15.75">
      <c r="A48" s="1123">
        <f t="shared" si="0"/>
        <v>43</v>
      </c>
      <c r="B48" s="371" t="s">
        <v>148</v>
      </c>
      <c r="C48" s="438" t="str">
        <f t="shared" si="12"/>
        <v>Year 2021</v>
      </c>
      <c r="D48" s="371"/>
      <c r="E48" s="355">
        <f t="shared" si="9"/>
        <v>0</v>
      </c>
      <c r="F48" s="355"/>
      <c r="G48" s="379">
        <f t="shared" si="10"/>
        <v>0</v>
      </c>
      <c r="H48" s="371"/>
      <c r="I48" s="378">
        <f t="shared" si="7"/>
        <v>0</v>
      </c>
      <c r="J48" s="378">
        <f t="shared" si="11"/>
        <v>0</v>
      </c>
      <c r="K48" s="378"/>
      <c r="L48" s="378">
        <f t="shared" si="8"/>
        <v>0</v>
      </c>
      <c r="M48" s="345"/>
      <c r="N48" s="346"/>
    </row>
    <row r="49" spans="1:14" ht="15.75">
      <c r="A49" s="1123">
        <f t="shared" si="0"/>
        <v>44</v>
      </c>
      <c r="B49" s="371" t="s">
        <v>146</v>
      </c>
      <c r="C49" s="438" t="str">
        <f t="shared" si="12"/>
        <v>Year 2021</v>
      </c>
      <c r="D49" s="371"/>
      <c r="E49" s="355">
        <f t="shared" si="9"/>
        <v>0</v>
      </c>
      <c r="F49" s="355"/>
      <c r="G49" s="379">
        <f t="shared" si="10"/>
        <v>0</v>
      </c>
      <c r="H49" s="371"/>
      <c r="I49" s="366">
        <f t="shared" si="7"/>
        <v>0</v>
      </c>
      <c r="J49" s="378">
        <f t="shared" si="11"/>
        <v>0</v>
      </c>
      <c r="K49" s="378"/>
      <c r="L49" s="378">
        <f t="shared" si="8"/>
        <v>0</v>
      </c>
      <c r="M49" s="345"/>
      <c r="N49" s="346"/>
    </row>
    <row r="50" spans="1:14" ht="15.75">
      <c r="A50" s="1123">
        <f t="shared" si="0"/>
        <v>45</v>
      </c>
      <c r="B50" s="371"/>
      <c r="C50" s="371"/>
      <c r="D50" s="371"/>
      <c r="E50" s="355"/>
      <c r="F50" s="355"/>
      <c r="G50" s="379"/>
      <c r="H50" s="371"/>
      <c r="I50" s="378">
        <f>SUM(I38:I49)</f>
        <v>0</v>
      </c>
      <c r="J50" s="378"/>
      <c r="K50" s="378"/>
      <c r="L50" s="378"/>
      <c r="M50" s="345"/>
      <c r="N50" s="346"/>
    </row>
    <row r="51" spans="1:14">
      <c r="A51" s="1123">
        <f t="shared" si="0"/>
        <v>46</v>
      </c>
      <c r="B51" s="381"/>
      <c r="C51" s="381"/>
      <c r="D51" s="381"/>
      <c r="E51" s="381"/>
      <c r="F51" s="381"/>
      <c r="G51" s="381"/>
      <c r="H51" s="381"/>
      <c r="I51" s="381"/>
      <c r="J51" s="381"/>
      <c r="K51" s="381"/>
      <c r="L51" s="381"/>
      <c r="M51" s="343"/>
    </row>
    <row r="52" spans="1:14" ht="15.75">
      <c r="A52" s="1123">
        <f t="shared" si="0"/>
        <v>47</v>
      </c>
      <c r="B52" s="371" t="s">
        <v>1071</v>
      </c>
      <c r="C52" s="381"/>
      <c r="D52" s="381"/>
      <c r="E52" s="381"/>
      <c r="F52" s="381"/>
      <c r="G52" s="381"/>
      <c r="H52" s="381"/>
      <c r="I52" s="381"/>
      <c r="J52" s="385">
        <f>SUM(J38:J49)*-1</f>
        <v>0</v>
      </c>
      <c r="K52" s="381"/>
      <c r="L52" s="381"/>
      <c r="M52" s="343"/>
    </row>
    <row r="53" spans="1:14" ht="15.75">
      <c r="A53" s="1123">
        <f t="shared" si="0"/>
        <v>48</v>
      </c>
      <c r="B53" s="371" t="s">
        <v>1070</v>
      </c>
      <c r="C53" s="381"/>
      <c r="D53" s="381"/>
      <c r="E53" s="381"/>
      <c r="F53" s="381"/>
      <c r="G53" s="381"/>
      <c r="H53" s="381"/>
      <c r="I53" s="381"/>
      <c r="J53" s="385">
        <f>+H9</f>
        <v>0</v>
      </c>
      <c r="K53" s="381"/>
      <c r="L53" s="381"/>
      <c r="M53" s="343"/>
    </row>
    <row r="54" spans="1:14" ht="15.75">
      <c r="A54" s="1123">
        <f t="shared" si="0"/>
        <v>49</v>
      </c>
      <c r="B54" s="371" t="s">
        <v>267</v>
      </c>
      <c r="C54" s="381"/>
      <c r="D54" s="381"/>
      <c r="E54" s="381"/>
      <c r="F54" s="381"/>
      <c r="G54" s="381"/>
      <c r="H54" s="381"/>
      <c r="I54" s="381"/>
      <c r="J54" s="385">
        <f>(J52+J53)</f>
        <v>0</v>
      </c>
      <c r="K54" s="381"/>
      <c r="L54" s="381"/>
      <c r="M54" s="343"/>
    </row>
    <row r="55" spans="1:14" ht="15.75">
      <c r="A55" s="1123"/>
      <c r="B55" s="371"/>
      <c r="C55" s="381"/>
      <c r="D55" s="381"/>
      <c r="E55" s="381"/>
      <c r="F55" s="381"/>
      <c r="G55" s="381"/>
      <c r="H55" s="381"/>
      <c r="I55" s="381"/>
      <c r="J55" s="385"/>
      <c r="K55" s="381"/>
      <c r="L55" s="381"/>
      <c r="M55" s="343"/>
    </row>
    <row r="56" spans="1:14" ht="15.75">
      <c r="B56" s="371" t="s">
        <v>643</v>
      </c>
    </row>
    <row r="57" spans="1:14" ht="15.75">
      <c r="B57" s="371" t="s">
        <v>1063</v>
      </c>
      <c r="C57" s="367"/>
      <c r="D57" s="367"/>
      <c r="E57" s="367"/>
      <c r="F57" s="367"/>
      <c r="G57" s="594"/>
      <c r="H57" s="367"/>
      <c r="I57" s="367"/>
      <c r="J57" s="595"/>
      <c r="K57" s="367"/>
      <c r="L57" s="367"/>
    </row>
    <row r="58" spans="1:14" ht="15.75">
      <c r="B58" s="371" t="s">
        <v>1065</v>
      </c>
      <c r="C58" s="367"/>
      <c r="D58" s="367"/>
      <c r="E58" s="367"/>
      <c r="F58" s="367"/>
      <c r="G58" s="367"/>
      <c r="H58" s="367"/>
      <c r="I58" s="367"/>
      <c r="J58" s="367"/>
      <c r="K58" s="367"/>
      <c r="L58" s="367"/>
    </row>
    <row r="59" spans="1:14" ht="15.75">
      <c r="B59" s="371" t="s">
        <v>1064</v>
      </c>
      <c r="G59" s="347"/>
      <c r="J59" s="348"/>
    </row>
    <row r="60" spans="1:14" ht="15.75">
      <c r="B60" s="371" t="s">
        <v>1069</v>
      </c>
      <c r="E60" s="349"/>
      <c r="G60" s="347"/>
      <c r="J60" s="348"/>
    </row>
    <row r="61" spans="1:14">
      <c r="J61" s="349"/>
    </row>
    <row r="63" spans="1:14" ht="16.5">
      <c r="B63" s="593"/>
    </row>
  </sheetData>
  <mergeCells count="3">
    <mergeCell ref="B1:L1"/>
    <mergeCell ref="B2:L2"/>
    <mergeCell ref="B3:L3"/>
  </mergeCells>
  <phoneticPr fontId="60" type="noConversion"/>
  <pageMargins left="0.75" right="0.75" top="1" bottom="1" header="0.5" footer="0.5"/>
  <pageSetup scale="4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70C0"/>
  </sheetPr>
  <dimension ref="A1:R421"/>
  <sheetViews>
    <sheetView view="pageBreakPreview" zoomScale="85" zoomScaleNormal="75" zoomScaleSheetLayoutView="85" workbookViewId="0">
      <selection activeCell="B2" sqref="B2:P2"/>
    </sheetView>
  </sheetViews>
  <sheetFormatPr defaultRowHeight="12.75"/>
  <cols>
    <col min="1" max="1" width="4.33203125" style="1338" customWidth="1"/>
    <col min="2" max="2" width="21.77734375" style="888" customWidth="1"/>
    <col min="3" max="3" width="2.109375" style="888" customWidth="1"/>
    <col min="4" max="4" width="19.6640625" style="888" customWidth="1"/>
    <col min="5" max="5" width="2.33203125" style="888" customWidth="1"/>
    <col min="6" max="6" width="20.33203125" style="888" customWidth="1"/>
    <col min="7" max="7" width="1.77734375" style="888" customWidth="1"/>
    <col min="8" max="8" width="16.33203125" style="888" customWidth="1"/>
    <col min="9" max="9" width="2.21875" style="888" customWidth="1"/>
    <col min="10" max="10" width="17.21875" style="888" customWidth="1"/>
    <col min="11" max="11" width="2.44140625" style="888" customWidth="1"/>
    <col min="12" max="12" width="17.44140625" style="888" customWidth="1"/>
    <col min="13" max="13" width="2.109375" style="888" customWidth="1"/>
    <col min="14" max="14" width="15.77734375" style="888" customWidth="1"/>
    <col min="15" max="15" width="1.44140625" style="888" customWidth="1"/>
    <col min="16" max="16" width="18.109375" style="888" customWidth="1"/>
    <col min="17" max="18" width="10.77734375" style="888" bestFit="1" customWidth="1"/>
    <col min="19" max="16384" width="8.88671875" style="888"/>
  </cols>
  <sheetData>
    <row r="1" spans="1:17" ht="15" customHeight="1">
      <c r="C1" s="976"/>
      <c r="D1" s="976"/>
      <c r="E1" s="976"/>
      <c r="F1" s="976"/>
      <c r="G1" s="976"/>
      <c r="H1" s="976" t="s">
        <v>597</v>
      </c>
      <c r="I1" s="976"/>
      <c r="J1" s="976"/>
      <c r="K1" s="976" t="s">
        <v>602</v>
      </c>
      <c r="L1" s="889"/>
      <c r="M1" s="1001"/>
      <c r="N1" s="1153"/>
      <c r="Q1" s="889"/>
    </row>
    <row r="2" spans="1:17" ht="15" customHeight="1">
      <c r="B2" s="1599" t="s">
        <v>595</v>
      </c>
      <c r="C2" s="1599"/>
      <c r="D2" s="1599"/>
      <c r="E2" s="1599"/>
      <c r="F2" s="1599"/>
      <c r="G2" s="1599"/>
      <c r="H2" s="1599"/>
      <c r="I2" s="1599"/>
      <c r="J2" s="1599"/>
      <c r="K2" s="1599"/>
      <c r="L2" s="1599"/>
      <c r="M2" s="1599"/>
      <c r="N2" s="1599"/>
      <c r="O2" s="1599"/>
      <c r="P2" s="1599"/>
      <c r="Q2" s="889"/>
    </row>
    <row r="3" spans="1:17" ht="15" customHeight="1">
      <c r="B3" s="1600" t="str">
        <f>+'Appendix III'!E8</f>
        <v>MidAmerican Central California Transco, LLC</v>
      </c>
      <c r="C3" s="1600"/>
      <c r="D3" s="1600"/>
      <c r="E3" s="1600"/>
      <c r="F3" s="1600"/>
      <c r="G3" s="1600"/>
      <c r="H3" s="1600"/>
      <c r="I3" s="1600"/>
      <c r="J3" s="1600"/>
      <c r="K3" s="1600"/>
      <c r="L3" s="1600"/>
      <c r="M3" s="1600"/>
      <c r="N3" s="1600"/>
      <c r="O3" s="1600"/>
      <c r="P3" s="1600"/>
      <c r="Q3" s="889"/>
    </row>
    <row r="4" spans="1:17">
      <c r="B4" s="1602"/>
      <c r="C4" s="1602"/>
      <c r="D4" s="1602"/>
      <c r="E4" s="1602"/>
      <c r="F4" s="1602"/>
      <c r="G4" s="1602"/>
      <c r="H4" s="1602"/>
      <c r="I4" s="1602"/>
      <c r="J4" s="1602"/>
      <c r="K4" s="1602"/>
      <c r="L4" s="1602"/>
      <c r="M4" s="1602"/>
      <c r="N4" s="1602"/>
      <c r="O4" s="931"/>
      <c r="P4" s="931"/>
      <c r="Q4" s="889"/>
    </row>
    <row r="5" spans="1:17" ht="28.5" customHeight="1">
      <c r="A5" s="1339">
        <v>1</v>
      </c>
      <c r="B5" s="1606" t="s">
        <v>1041</v>
      </c>
      <c r="C5" s="1606"/>
      <c r="D5" s="1606"/>
      <c r="E5" s="1606"/>
      <c r="F5" s="1606"/>
      <c r="G5" s="1606"/>
      <c r="H5" s="1606"/>
      <c r="I5" s="1606"/>
      <c r="J5" s="1606"/>
      <c r="K5" s="1606"/>
      <c r="L5" s="1606"/>
      <c r="M5" s="1606"/>
      <c r="N5" s="1606"/>
      <c r="O5" s="1606"/>
      <c r="P5" s="1606"/>
      <c r="Q5" s="889"/>
    </row>
    <row r="6" spans="1:17" ht="14.25" thickBot="1">
      <c r="A6" s="1339">
        <f>+A5+1</f>
        <v>2</v>
      </c>
      <c r="B6" s="967"/>
      <c r="C6" s="938"/>
      <c r="D6" s="938"/>
      <c r="E6" s="938"/>
      <c r="F6" s="938"/>
      <c r="G6" s="938"/>
      <c r="H6" s="938"/>
      <c r="I6" s="938"/>
      <c r="J6" s="938"/>
      <c r="K6" s="938"/>
      <c r="L6" s="938"/>
      <c r="M6" s="938"/>
      <c r="N6" s="938"/>
      <c r="O6" s="931"/>
      <c r="P6" s="931"/>
      <c r="Q6" s="889"/>
    </row>
    <row r="7" spans="1:17">
      <c r="A7" s="1339">
        <f t="shared" ref="A7:A70" si="0">+A6+1</f>
        <v>3</v>
      </c>
      <c r="B7" s="1603" t="s">
        <v>281</v>
      </c>
      <c r="C7" s="1604"/>
      <c r="D7" s="1604"/>
      <c r="E7" s="1604"/>
      <c r="F7" s="1604"/>
      <c r="G7" s="1604"/>
      <c r="H7" s="1604"/>
      <c r="I7" s="1604"/>
      <c r="J7" s="1604"/>
      <c r="K7" s="1604"/>
      <c r="L7" s="1604"/>
      <c r="M7" s="1604"/>
      <c r="N7" s="1604"/>
      <c r="O7" s="1604"/>
      <c r="P7" s="1605"/>
      <c r="Q7" s="889"/>
    </row>
    <row r="8" spans="1:17">
      <c r="A8" s="1339">
        <f t="shared" si="0"/>
        <v>4</v>
      </c>
      <c r="B8" s="966" t="s">
        <v>462</v>
      </c>
      <c r="C8" s="965"/>
      <c r="D8" s="965" t="s">
        <v>594</v>
      </c>
      <c r="E8" s="965"/>
      <c r="F8" s="965" t="s">
        <v>593</v>
      </c>
      <c r="G8" s="915"/>
      <c r="H8" s="915" t="s">
        <v>592</v>
      </c>
      <c r="I8" s="915"/>
      <c r="J8" s="915" t="s">
        <v>591</v>
      </c>
      <c r="K8" s="915"/>
      <c r="L8" s="915" t="s">
        <v>590</v>
      </c>
      <c r="M8" s="915"/>
      <c r="N8" s="915" t="s">
        <v>589</v>
      </c>
      <c r="O8" s="915"/>
      <c r="P8" s="964" t="s">
        <v>588</v>
      </c>
      <c r="Q8" s="889"/>
    </row>
    <row r="9" spans="1:17" ht="84.75" customHeight="1">
      <c r="A9" s="1339">
        <f t="shared" si="0"/>
        <v>5</v>
      </c>
      <c r="B9" s="1501" t="s">
        <v>280</v>
      </c>
      <c r="C9" s="1498"/>
      <c r="D9" s="1502" t="s">
        <v>1029</v>
      </c>
      <c r="E9" s="1503"/>
      <c r="F9" s="1502" t="s">
        <v>957</v>
      </c>
      <c r="G9" s="963"/>
      <c r="H9" s="1502" t="s">
        <v>1030</v>
      </c>
      <c r="I9" s="962"/>
      <c r="J9" s="1502" t="s">
        <v>755</v>
      </c>
      <c r="K9" s="962"/>
      <c r="L9" s="1502" t="s">
        <v>587</v>
      </c>
      <c r="M9" s="896"/>
      <c r="N9" s="1502" t="s">
        <v>1035</v>
      </c>
      <c r="O9" s="898"/>
      <c r="P9" s="1504" t="s">
        <v>586</v>
      </c>
      <c r="Q9" s="889"/>
    </row>
    <row r="10" spans="1:17">
      <c r="A10" s="1339">
        <f t="shared" si="0"/>
        <v>6</v>
      </c>
      <c r="B10" s="1154"/>
      <c r="C10" s="961"/>
      <c r="D10" s="1159"/>
      <c r="E10" s="925"/>
      <c r="F10" s="1159"/>
      <c r="G10" s="898"/>
      <c r="H10" s="1161"/>
      <c r="I10" s="960"/>
      <c r="J10" s="1161"/>
      <c r="K10" s="898"/>
      <c r="L10" s="953">
        <f>H10-J10</f>
        <v>0</v>
      </c>
      <c r="M10" s="925"/>
      <c r="N10" s="1163"/>
      <c r="O10" s="898"/>
      <c r="P10" s="952">
        <f>N70</f>
        <v>0</v>
      </c>
      <c r="Q10" s="889"/>
    </row>
    <row r="11" spans="1:17">
      <c r="A11" s="1339">
        <f t="shared" si="0"/>
        <v>7</v>
      </c>
      <c r="B11" s="1155"/>
      <c r="C11" s="958"/>
      <c r="D11" s="1160"/>
      <c r="E11" s="898"/>
      <c r="F11" s="1159"/>
      <c r="G11" s="898"/>
      <c r="H11" s="1162"/>
      <c r="I11" s="898"/>
      <c r="J11" s="1162"/>
      <c r="K11" s="898"/>
      <c r="L11" s="953">
        <f>H11-J11</f>
        <v>0</v>
      </c>
      <c r="M11" s="898"/>
      <c r="N11" s="1163"/>
      <c r="O11" s="898"/>
      <c r="P11" s="952">
        <f>N119</f>
        <v>0</v>
      </c>
      <c r="Q11" s="889"/>
    </row>
    <row r="12" spans="1:17">
      <c r="A12" s="1339">
        <f t="shared" si="0"/>
        <v>8</v>
      </c>
      <c r="B12" s="1155"/>
      <c r="C12" s="958"/>
      <c r="D12" s="1160"/>
      <c r="E12" s="898"/>
      <c r="F12" s="1159"/>
      <c r="G12" s="898"/>
      <c r="H12" s="1162"/>
      <c r="I12" s="898"/>
      <c r="J12" s="1162"/>
      <c r="K12" s="898"/>
      <c r="L12" s="953">
        <f>H12-J12</f>
        <v>0</v>
      </c>
      <c r="M12" s="898"/>
      <c r="N12" s="1163"/>
      <c r="O12" s="898"/>
      <c r="P12" s="952">
        <f>N163</f>
        <v>0</v>
      </c>
      <c r="Q12" s="889"/>
    </row>
    <row r="13" spans="1:17">
      <c r="A13" s="1339">
        <f t="shared" si="0"/>
        <v>9</v>
      </c>
      <c r="B13" s="1155"/>
      <c r="C13" s="958"/>
      <c r="D13" s="1160"/>
      <c r="E13" s="898"/>
      <c r="F13" s="1159"/>
      <c r="G13" s="898"/>
      <c r="H13" s="898"/>
      <c r="I13" s="898"/>
      <c r="J13" s="898"/>
      <c r="K13" s="898"/>
      <c r="L13" s="953"/>
      <c r="M13" s="898"/>
      <c r="N13" s="951"/>
      <c r="O13" s="898"/>
      <c r="P13" s="952"/>
      <c r="Q13" s="889"/>
    </row>
    <row r="14" spans="1:17">
      <c r="A14" s="1339">
        <f t="shared" si="0"/>
        <v>10</v>
      </c>
      <c r="B14" s="956"/>
      <c r="C14" s="958"/>
      <c r="D14" s="959"/>
      <c r="E14" s="898"/>
      <c r="F14" s="954"/>
      <c r="G14" s="898"/>
      <c r="H14" s="898"/>
      <c r="I14" s="898"/>
      <c r="J14" s="898"/>
      <c r="K14" s="898"/>
      <c r="L14" s="953"/>
      <c r="M14" s="898"/>
      <c r="N14" s="951"/>
      <c r="O14" s="898"/>
      <c r="P14" s="952"/>
      <c r="Q14" s="889"/>
    </row>
    <row r="15" spans="1:17">
      <c r="A15" s="1339">
        <f t="shared" si="0"/>
        <v>11</v>
      </c>
      <c r="B15" s="956"/>
      <c r="C15" s="958"/>
      <c r="D15" s="955"/>
      <c r="E15" s="898"/>
      <c r="F15" s="954"/>
      <c r="G15" s="898"/>
      <c r="H15" s="898"/>
      <c r="I15" s="898"/>
      <c r="J15" s="898"/>
      <c r="K15" s="898"/>
      <c r="L15" s="953"/>
      <c r="M15" s="898"/>
      <c r="N15" s="951"/>
      <c r="O15" s="898"/>
      <c r="P15" s="957"/>
      <c r="Q15" s="889"/>
    </row>
    <row r="16" spans="1:17">
      <c r="A16" s="1339">
        <f t="shared" si="0"/>
        <v>12</v>
      </c>
      <c r="B16" s="956"/>
      <c r="C16" s="898"/>
      <c r="D16" s="955"/>
      <c r="E16" s="898"/>
      <c r="F16" s="954"/>
      <c r="G16" s="898"/>
      <c r="H16" s="898"/>
      <c r="I16" s="898"/>
      <c r="J16" s="898"/>
      <c r="K16" s="898"/>
      <c r="L16" s="953"/>
      <c r="M16" s="898"/>
      <c r="N16" s="951"/>
      <c r="O16" s="898"/>
      <c r="P16" s="952">
        <f>SUM(P10:P15)</f>
        <v>0</v>
      </c>
      <c r="Q16" s="889"/>
    </row>
    <row r="17" spans="1:17" ht="13.5">
      <c r="A17" s="1339">
        <f t="shared" si="0"/>
        <v>13</v>
      </c>
      <c r="B17" s="949" t="s">
        <v>377</v>
      </c>
      <c r="C17" s="898"/>
      <c r="D17" s="898"/>
      <c r="E17" s="898"/>
      <c r="F17" s="898"/>
      <c r="G17" s="898"/>
      <c r="H17" s="898"/>
      <c r="I17" s="898"/>
      <c r="J17" s="898"/>
      <c r="K17" s="898"/>
      <c r="L17" s="898"/>
      <c r="M17" s="898"/>
      <c r="N17" s="951"/>
      <c r="O17" s="898"/>
      <c r="P17" s="945"/>
      <c r="Q17" s="889"/>
    </row>
    <row r="18" spans="1:17" ht="13.5">
      <c r="A18" s="1339">
        <f t="shared" si="0"/>
        <v>14</v>
      </c>
      <c r="B18" s="949" t="s">
        <v>599</v>
      </c>
      <c r="C18" s="898"/>
      <c r="D18" s="898"/>
      <c r="E18" s="898"/>
      <c r="F18" s="898"/>
      <c r="G18" s="898"/>
      <c r="H18" s="898"/>
      <c r="I18" s="898"/>
      <c r="J18" s="898"/>
      <c r="K18" s="898"/>
      <c r="L18" s="898"/>
      <c r="M18" s="898"/>
      <c r="N18" s="898"/>
      <c r="O18" s="898"/>
      <c r="P18" s="945"/>
      <c r="Q18" s="889"/>
    </row>
    <row r="19" spans="1:17" ht="13.5">
      <c r="A19" s="1339">
        <f t="shared" si="0"/>
        <v>15</v>
      </c>
      <c r="B19" s="949"/>
      <c r="C19" s="898"/>
      <c r="D19" s="898"/>
      <c r="E19" s="898"/>
      <c r="F19" s="898"/>
      <c r="G19" s="898"/>
      <c r="H19" s="898"/>
      <c r="I19" s="898"/>
      <c r="J19" s="898"/>
      <c r="K19" s="898"/>
      <c r="L19" s="898"/>
      <c r="M19" s="898"/>
      <c r="N19" s="898"/>
      <c r="O19" s="898"/>
      <c r="P19" s="945"/>
      <c r="Q19" s="889"/>
    </row>
    <row r="20" spans="1:17" ht="13.5">
      <c r="A20" s="1339">
        <f t="shared" si="0"/>
        <v>16</v>
      </c>
      <c r="B20" s="950"/>
      <c r="C20" s="898"/>
      <c r="D20" s="898"/>
      <c r="E20" s="898"/>
      <c r="F20" s="898"/>
      <c r="G20" s="898"/>
      <c r="H20" s="898"/>
      <c r="I20" s="898"/>
      <c r="J20" s="898"/>
      <c r="K20" s="898"/>
      <c r="L20" s="898"/>
      <c r="M20" s="898"/>
      <c r="N20" s="898"/>
      <c r="O20" s="898"/>
      <c r="P20" s="945"/>
      <c r="Q20" s="889"/>
    </row>
    <row r="21" spans="1:17" ht="13.5">
      <c r="A21" s="1339">
        <f t="shared" si="0"/>
        <v>17</v>
      </c>
      <c r="B21" s="949"/>
      <c r="C21" s="898"/>
      <c r="D21" s="898"/>
      <c r="E21" s="898"/>
      <c r="F21" s="898"/>
      <c r="G21" s="898"/>
      <c r="H21" s="898"/>
      <c r="I21" s="898"/>
      <c r="J21" s="898"/>
      <c r="K21" s="898"/>
      <c r="L21" s="898"/>
      <c r="M21" s="898"/>
      <c r="N21" s="898"/>
      <c r="O21" s="898"/>
      <c r="P21" s="945"/>
      <c r="Q21" s="889"/>
    </row>
    <row r="22" spans="1:17">
      <c r="A22" s="1339">
        <f t="shared" si="0"/>
        <v>18</v>
      </c>
      <c r="B22" s="948"/>
      <c r="C22" s="947"/>
      <c r="D22" s="925"/>
      <c r="E22" s="898"/>
      <c r="F22" s="898"/>
      <c r="G22" s="898"/>
      <c r="H22" s="898"/>
      <c r="I22" s="898"/>
      <c r="J22" s="898"/>
      <c r="K22" s="898"/>
      <c r="L22" s="898"/>
      <c r="M22" s="898"/>
      <c r="N22" s="898"/>
      <c r="O22" s="898"/>
      <c r="P22" s="945"/>
      <c r="Q22" s="889"/>
    </row>
    <row r="23" spans="1:17">
      <c r="A23" s="1339">
        <f t="shared" si="0"/>
        <v>19</v>
      </c>
      <c r="B23" s="946"/>
      <c r="C23" s="904"/>
      <c r="D23" s="914"/>
      <c r="E23" s="914"/>
      <c r="F23" s="904"/>
      <c r="G23" s="904"/>
      <c r="H23" s="914"/>
      <c r="I23" s="914"/>
      <c r="J23" s="904"/>
      <c r="K23" s="904"/>
      <c r="L23" s="898"/>
      <c r="M23" s="898"/>
      <c r="N23" s="898"/>
      <c r="O23" s="898"/>
      <c r="P23" s="945"/>
      <c r="Q23" s="889"/>
    </row>
    <row r="24" spans="1:17" ht="13.5" thickBot="1">
      <c r="A24" s="1339">
        <f t="shared" si="0"/>
        <v>20</v>
      </c>
      <c r="B24" s="944"/>
      <c r="C24" s="942"/>
      <c r="D24" s="943"/>
      <c r="E24" s="943"/>
      <c r="F24" s="942"/>
      <c r="G24" s="942"/>
      <c r="H24" s="943"/>
      <c r="I24" s="943"/>
      <c r="J24" s="942"/>
      <c r="K24" s="942"/>
      <c r="L24" s="941"/>
      <c r="M24" s="941"/>
      <c r="N24" s="941"/>
      <c r="O24" s="941"/>
      <c r="P24" s="940"/>
      <c r="Q24" s="889"/>
    </row>
    <row r="25" spans="1:17" ht="35.25" customHeight="1">
      <c r="A25" s="1339">
        <f t="shared" si="0"/>
        <v>21</v>
      </c>
      <c r="B25" s="1601" t="s">
        <v>282</v>
      </c>
      <c r="C25" s="1601"/>
      <c r="D25" s="1601"/>
      <c r="E25" s="1601"/>
      <c r="F25" s="1601"/>
      <c r="G25" s="1601"/>
      <c r="H25" s="1601"/>
      <c r="I25" s="1601"/>
      <c r="J25" s="1601"/>
      <c r="K25" s="1601"/>
      <c r="L25" s="1601"/>
      <c r="M25" s="1601"/>
      <c r="N25" s="1601"/>
      <c r="O25" s="1601"/>
      <c r="P25" s="1601"/>
      <c r="Q25" s="889"/>
    </row>
    <row r="26" spans="1:17" ht="53.25" customHeight="1">
      <c r="A26" s="1339">
        <f t="shared" si="0"/>
        <v>22</v>
      </c>
      <c r="B26" s="935" t="s">
        <v>283</v>
      </c>
      <c r="C26" s="935"/>
      <c r="D26" s="1499"/>
      <c r="E26" s="1499"/>
      <c r="F26" s="939" t="s">
        <v>598</v>
      </c>
      <c r="G26" s="930"/>
      <c r="H26" s="939" t="s">
        <v>378</v>
      </c>
      <c r="I26" s="939"/>
      <c r="J26" s="1497" t="s">
        <v>256</v>
      </c>
      <c r="K26" s="1497"/>
      <c r="L26" s="937" t="s">
        <v>257</v>
      </c>
      <c r="M26" s="937"/>
      <c r="N26" s="939" t="s">
        <v>258</v>
      </c>
      <c r="O26" s="936"/>
      <c r="P26" s="939" t="s">
        <v>259</v>
      </c>
      <c r="Q26" s="889"/>
    </row>
    <row r="27" spans="1:17">
      <c r="A27" s="1339">
        <f t="shared" si="0"/>
        <v>23</v>
      </c>
      <c r="B27" s="935"/>
      <c r="C27" s="935"/>
      <c r="D27" s="932"/>
      <c r="E27" s="932"/>
      <c r="F27" s="931"/>
      <c r="G27" s="934"/>
      <c r="H27" s="934"/>
      <c r="I27" s="934"/>
      <c r="J27" s="930"/>
      <c r="K27" s="930"/>
      <c r="L27" s="931"/>
      <c r="M27" s="931"/>
      <c r="N27" s="931"/>
      <c r="O27" s="931"/>
      <c r="P27" s="931"/>
      <c r="Q27" s="889"/>
    </row>
    <row r="28" spans="1:17">
      <c r="A28" s="1339">
        <f t="shared" si="0"/>
        <v>24</v>
      </c>
      <c r="B28" s="933" t="s">
        <v>8</v>
      </c>
      <c r="C28" s="933"/>
      <c r="D28" s="932"/>
      <c r="E28" s="932"/>
      <c r="F28" s="932"/>
      <c r="G28" s="932"/>
      <c r="H28" s="932" t="s">
        <v>8</v>
      </c>
      <c r="I28" s="932"/>
      <c r="J28" s="931"/>
      <c r="K28" s="931"/>
      <c r="L28" s="931"/>
      <c r="M28" s="931"/>
      <c r="N28" s="931"/>
      <c r="O28" s="931"/>
      <c r="P28" s="931"/>
      <c r="Q28" s="889"/>
    </row>
    <row r="29" spans="1:17">
      <c r="A29" s="1339">
        <f t="shared" si="0"/>
        <v>25</v>
      </c>
      <c r="B29" s="924" t="s">
        <v>596</v>
      </c>
      <c r="C29" s="923"/>
      <c r="D29" s="920"/>
      <c r="E29" s="920"/>
      <c r="F29" s="920"/>
      <c r="G29" s="920"/>
      <c r="H29" s="922"/>
      <c r="I29" s="922"/>
      <c r="J29" s="922"/>
      <c r="K29" s="922"/>
      <c r="L29" s="921"/>
      <c r="M29" s="921"/>
      <c r="N29" s="920"/>
      <c r="O29" s="920"/>
      <c r="P29" s="919"/>
      <c r="Q29" s="889"/>
    </row>
    <row r="30" spans="1:17">
      <c r="A30" s="1339">
        <f t="shared" si="0"/>
        <v>26</v>
      </c>
      <c r="B30" s="918"/>
      <c r="C30" s="916"/>
      <c r="D30" s="914"/>
      <c r="E30" s="914"/>
      <c r="F30" s="914"/>
      <c r="G30" s="914"/>
      <c r="H30" s="898"/>
      <c r="I30" s="898"/>
      <c r="J30" s="898"/>
      <c r="K30" s="898"/>
      <c r="L30" s="915" t="s">
        <v>261</v>
      </c>
      <c r="M30" s="915"/>
      <c r="N30" s="914"/>
      <c r="O30" s="914"/>
      <c r="P30" s="913"/>
      <c r="Q30" s="889"/>
    </row>
    <row r="31" spans="1:17">
      <c r="A31" s="1339">
        <f t="shared" si="0"/>
        <v>27</v>
      </c>
      <c r="B31" s="917"/>
      <c r="C31" s="916"/>
      <c r="D31" s="914"/>
      <c r="E31" s="914"/>
      <c r="F31" s="914"/>
      <c r="G31" s="914"/>
      <c r="H31" s="898"/>
      <c r="I31" s="898"/>
      <c r="J31" s="898"/>
      <c r="K31" s="898"/>
      <c r="L31" s="915"/>
      <c r="M31" s="915"/>
      <c r="N31" s="914"/>
      <c r="O31" s="914"/>
      <c r="P31" s="913"/>
      <c r="Q31" s="889"/>
    </row>
    <row r="32" spans="1:17">
      <c r="A32" s="1339">
        <f t="shared" si="0"/>
        <v>28</v>
      </c>
      <c r="B32" s="899" t="s">
        <v>156</v>
      </c>
      <c r="C32" s="898"/>
      <c r="D32" s="968">
        <f>+B10</f>
        <v>0</v>
      </c>
      <c r="E32" s="898"/>
      <c r="F32" s="902">
        <f>+L10/12</f>
        <v>0</v>
      </c>
      <c r="G32" s="902"/>
      <c r="H32" s="903">
        <f>N10</f>
        <v>0</v>
      </c>
      <c r="I32" s="903"/>
      <c r="J32" s="911">
        <v>12</v>
      </c>
      <c r="K32" s="898"/>
      <c r="L32" s="902">
        <f t="shared" ref="L32:L43" si="1">H32*F32*J32*-1</f>
        <v>0</v>
      </c>
      <c r="M32" s="902"/>
      <c r="N32" s="902"/>
      <c r="O32" s="902"/>
      <c r="P32" s="901">
        <f t="shared" ref="P32:P43" si="2">(-L32+F32)*-1</f>
        <v>0</v>
      </c>
      <c r="Q32" s="889"/>
    </row>
    <row r="33" spans="1:17">
      <c r="A33" s="1339">
        <f t="shared" si="0"/>
        <v>29</v>
      </c>
      <c r="B33" s="899" t="s">
        <v>155</v>
      </c>
      <c r="C33" s="898"/>
      <c r="D33" s="968">
        <f>+D32</f>
        <v>0</v>
      </c>
      <c r="E33" s="898"/>
      <c r="F33" s="902">
        <f t="shared" ref="F33:F43" si="3">+F32</f>
        <v>0</v>
      </c>
      <c r="G33" s="902"/>
      <c r="H33" s="903">
        <f t="shared" ref="H33:H43" si="4">+H32</f>
        <v>0</v>
      </c>
      <c r="I33" s="903"/>
      <c r="J33" s="912">
        <f t="shared" ref="J33:J43" si="5">+J32-1</f>
        <v>11</v>
      </c>
      <c r="K33" s="896"/>
      <c r="L33" s="902">
        <f t="shared" si="1"/>
        <v>0</v>
      </c>
      <c r="M33" s="902"/>
      <c r="N33" s="902"/>
      <c r="O33" s="902"/>
      <c r="P33" s="901">
        <f t="shared" si="2"/>
        <v>0</v>
      </c>
      <c r="Q33" s="889"/>
    </row>
    <row r="34" spans="1:17">
      <c r="A34" s="1339">
        <f t="shared" si="0"/>
        <v>30</v>
      </c>
      <c r="B34" s="899" t="s">
        <v>154</v>
      </c>
      <c r="C34" s="898"/>
      <c r="D34" s="968">
        <f t="shared" ref="D34:D43" si="6">+D33</f>
        <v>0</v>
      </c>
      <c r="E34" s="898"/>
      <c r="F34" s="902">
        <f t="shared" si="3"/>
        <v>0</v>
      </c>
      <c r="G34" s="902"/>
      <c r="H34" s="903">
        <f t="shared" si="4"/>
        <v>0</v>
      </c>
      <c r="I34" s="903"/>
      <c r="J34" s="912">
        <f t="shared" si="5"/>
        <v>10</v>
      </c>
      <c r="K34" s="896"/>
      <c r="L34" s="902">
        <f t="shared" si="1"/>
        <v>0</v>
      </c>
      <c r="M34" s="902"/>
      <c r="N34" s="902"/>
      <c r="O34" s="902"/>
      <c r="P34" s="901">
        <f t="shared" si="2"/>
        <v>0</v>
      </c>
      <c r="Q34" s="889"/>
    </row>
    <row r="35" spans="1:17">
      <c r="A35" s="1339">
        <f t="shared" si="0"/>
        <v>31</v>
      </c>
      <c r="B35" s="899" t="s">
        <v>134</v>
      </c>
      <c r="C35" s="898"/>
      <c r="D35" s="968">
        <f t="shared" si="6"/>
        <v>0</v>
      </c>
      <c r="E35" s="898"/>
      <c r="F35" s="902">
        <f t="shared" si="3"/>
        <v>0</v>
      </c>
      <c r="G35" s="902"/>
      <c r="H35" s="903">
        <f t="shared" si="4"/>
        <v>0</v>
      </c>
      <c r="I35" s="903"/>
      <c r="J35" s="912">
        <f t="shared" si="5"/>
        <v>9</v>
      </c>
      <c r="K35" s="896"/>
      <c r="L35" s="902">
        <f t="shared" si="1"/>
        <v>0</v>
      </c>
      <c r="M35" s="902"/>
      <c r="N35" s="902"/>
      <c r="O35" s="902"/>
      <c r="P35" s="901">
        <f t="shared" si="2"/>
        <v>0</v>
      </c>
      <c r="Q35" s="889"/>
    </row>
    <row r="36" spans="1:17">
      <c r="A36" s="1339">
        <f t="shared" si="0"/>
        <v>32</v>
      </c>
      <c r="B36" s="899" t="s">
        <v>131</v>
      </c>
      <c r="C36" s="898"/>
      <c r="D36" s="968">
        <f t="shared" si="6"/>
        <v>0</v>
      </c>
      <c r="E36" s="898"/>
      <c r="F36" s="902">
        <f t="shared" si="3"/>
        <v>0</v>
      </c>
      <c r="G36" s="902"/>
      <c r="H36" s="903">
        <f t="shared" si="4"/>
        <v>0</v>
      </c>
      <c r="I36" s="903"/>
      <c r="J36" s="912">
        <f t="shared" si="5"/>
        <v>8</v>
      </c>
      <c r="K36" s="896"/>
      <c r="L36" s="902">
        <f t="shared" si="1"/>
        <v>0</v>
      </c>
      <c r="M36" s="902"/>
      <c r="N36" s="902"/>
      <c r="O36" s="902"/>
      <c r="P36" s="901">
        <f t="shared" si="2"/>
        <v>0</v>
      </c>
      <c r="Q36" s="889"/>
    </row>
    <row r="37" spans="1:17">
      <c r="A37" s="1339">
        <f t="shared" si="0"/>
        <v>33</v>
      </c>
      <c r="B37" s="899" t="s">
        <v>262</v>
      </c>
      <c r="C37" s="898"/>
      <c r="D37" s="968">
        <f t="shared" si="6"/>
        <v>0</v>
      </c>
      <c r="E37" s="898"/>
      <c r="F37" s="902">
        <f t="shared" si="3"/>
        <v>0</v>
      </c>
      <c r="G37" s="902"/>
      <c r="H37" s="903">
        <f t="shared" si="4"/>
        <v>0</v>
      </c>
      <c r="I37" s="903"/>
      <c r="J37" s="912">
        <f t="shared" si="5"/>
        <v>7</v>
      </c>
      <c r="K37" s="896"/>
      <c r="L37" s="902">
        <f t="shared" si="1"/>
        <v>0</v>
      </c>
      <c r="M37" s="902"/>
      <c r="N37" s="902"/>
      <c r="O37" s="902"/>
      <c r="P37" s="901">
        <f t="shared" si="2"/>
        <v>0</v>
      </c>
      <c r="Q37" s="889"/>
    </row>
    <row r="38" spans="1:17">
      <c r="A38" s="1339">
        <f t="shared" si="0"/>
        <v>34</v>
      </c>
      <c r="B38" s="899" t="s">
        <v>152</v>
      </c>
      <c r="C38" s="898"/>
      <c r="D38" s="968">
        <f t="shared" si="6"/>
        <v>0</v>
      </c>
      <c r="E38" s="898"/>
      <c r="F38" s="902">
        <f t="shared" si="3"/>
        <v>0</v>
      </c>
      <c r="G38" s="902"/>
      <c r="H38" s="903">
        <f t="shared" si="4"/>
        <v>0</v>
      </c>
      <c r="I38" s="903"/>
      <c r="J38" s="912">
        <f t="shared" si="5"/>
        <v>6</v>
      </c>
      <c r="K38" s="896"/>
      <c r="L38" s="902">
        <f t="shared" si="1"/>
        <v>0</v>
      </c>
      <c r="M38" s="902"/>
      <c r="N38" s="902"/>
      <c r="O38" s="902"/>
      <c r="P38" s="901">
        <f t="shared" si="2"/>
        <v>0</v>
      </c>
      <c r="Q38" s="889"/>
    </row>
    <row r="39" spans="1:17">
      <c r="A39" s="1339">
        <f t="shared" si="0"/>
        <v>35</v>
      </c>
      <c r="B39" s="899" t="s">
        <v>151</v>
      </c>
      <c r="C39" s="898"/>
      <c r="D39" s="968">
        <f t="shared" si="6"/>
        <v>0</v>
      </c>
      <c r="E39" s="898"/>
      <c r="F39" s="902">
        <f t="shared" si="3"/>
        <v>0</v>
      </c>
      <c r="G39" s="902"/>
      <c r="H39" s="903">
        <f t="shared" si="4"/>
        <v>0</v>
      </c>
      <c r="I39" s="903"/>
      <c r="J39" s="912">
        <f t="shared" si="5"/>
        <v>5</v>
      </c>
      <c r="K39" s="896"/>
      <c r="L39" s="902">
        <f t="shared" si="1"/>
        <v>0</v>
      </c>
      <c r="M39" s="902"/>
      <c r="N39" s="902"/>
      <c r="O39" s="902"/>
      <c r="P39" s="901">
        <f t="shared" si="2"/>
        <v>0</v>
      </c>
      <c r="Q39" s="889"/>
    </row>
    <row r="40" spans="1:17">
      <c r="A40" s="1339">
        <f t="shared" si="0"/>
        <v>36</v>
      </c>
      <c r="B40" s="899" t="s">
        <v>150</v>
      </c>
      <c r="C40" s="898"/>
      <c r="D40" s="968">
        <f t="shared" si="6"/>
        <v>0</v>
      </c>
      <c r="E40" s="898"/>
      <c r="F40" s="902">
        <f t="shared" si="3"/>
        <v>0</v>
      </c>
      <c r="G40" s="902"/>
      <c r="H40" s="903">
        <f t="shared" si="4"/>
        <v>0</v>
      </c>
      <c r="I40" s="903"/>
      <c r="J40" s="912">
        <f t="shared" si="5"/>
        <v>4</v>
      </c>
      <c r="K40" s="896"/>
      <c r="L40" s="902">
        <f t="shared" si="1"/>
        <v>0</v>
      </c>
      <c r="M40" s="902"/>
      <c r="N40" s="902"/>
      <c r="O40" s="902"/>
      <c r="P40" s="901">
        <f t="shared" si="2"/>
        <v>0</v>
      </c>
      <c r="Q40" s="889"/>
    </row>
    <row r="41" spans="1:17">
      <c r="A41" s="1339">
        <f t="shared" si="0"/>
        <v>37</v>
      </c>
      <c r="B41" s="899" t="s">
        <v>161</v>
      </c>
      <c r="C41" s="898"/>
      <c r="D41" s="968">
        <f t="shared" si="6"/>
        <v>0</v>
      </c>
      <c r="E41" s="898"/>
      <c r="F41" s="902">
        <f t="shared" si="3"/>
        <v>0</v>
      </c>
      <c r="G41" s="902"/>
      <c r="H41" s="903">
        <f t="shared" si="4"/>
        <v>0</v>
      </c>
      <c r="I41" s="903"/>
      <c r="J41" s="912">
        <f t="shared" si="5"/>
        <v>3</v>
      </c>
      <c r="K41" s="896"/>
      <c r="L41" s="902">
        <f t="shared" si="1"/>
        <v>0</v>
      </c>
      <c r="M41" s="902"/>
      <c r="N41" s="902"/>
      <c r="O41" s="902"/>
      <c r="P41" s="901">
        <f t="shared" si="2"/>
        <v>0</v>
      </c>
      <c r="Q41" s="889"/>
    </row>
    <row r="42" spans="1:17">
      <c r="A42" s="1339">
        <f t="shared" si="0"/>
        <v>38</v>
      </c>
      <c r="B42" s="899" t="s">
        <v>148</v>
      </c>
      <c r="C42" s="898"/>
      <c r="D42" s="968">
        <f t="shared" si="6"/>
        <v>0</v>
      </c>
      <c r="E42" s="898"/>
      <c r="F42" s="902">
        <f t="shared" si="3"/>
        <v>0</v>
      </c>
      <c r="G42" s="902"/>
      <c r="H42" s="903">
        <f t="shared" si="4"/>
        <v>0</v>
      </c>
      <c r="I42" s="903"/>
      <c r="J42" s="912">
        <f t="shared" si="5"/>
        <v>2</v>
      </c>
      <c r="K42" s="896"/>
      <c r="L42" s="902">
        <f t="shared" si="1"/>
        <v>0</v>
      </c>
      <c r="M42" s="902"/>
      <c r="N42" s="902"/>
      <c r="O42" s="902"/>
      <c r="P42" s="901">
        <f t="shared" si="2"/>
        <v>0</v>
      </c>
      <c r="Q42" s="889"/>
    </row>
    <row r="43" spans="1:17">
      <c r="A43" s="1339">
        <f t="shared" si="0"/>
        <v>39</v>
      </c>
      <c r="B43" s="899" t="s">
        <v>146</v>
      </c>
      <c r="C43" s="898"/>
      <c r="D43" s="968">
        <f t="shared" si="6"/>
        <v>0</v>
      </c>
      <c r="E43" s="898"/>
      <c r="F43" s="902">
        <f t="shared" si="3"/>
        <v>0</v>
      </c>
      <c r="G43" s="902"/>
      <c r="H43" s="903">
        <f t="shared" si="4"/>
        <v>0</v>
      </c>
      <c r="I43" s="903"/>
      <c r="J43" s="912">
        <f t="shared" si="5"/>
        <v>1</v>
      </c>
      <c r="K43" s="896"/>
      <c r="L43" s="905">
        <f t="shared" si="1"/>
        <v>0</v>
      </c>
      <c r="M43" s="902"/>
      <c r="N43" s="902"/>
      <c r="O43" s="902"/>
      <c r="P43" s="901">
        <f t="shared" si="2"/>
        <v>0</v>
      </c>
      <c r="Q43" s="889"/>
    </row>
    <row r="44" spans="1:17">
      <c r="A44" s="1339">
        <f t="shared" si="0"/>
        <v>40</v>
      </c>
      <c r="B44" s="899"/>
      <c r="C44" s="898"/>
      <c r="D44" s="898"/>
      <c r="E44" s="898"/>
      <c r="F44" s="902"/>
      <c r="G44" s="902"/>
      <c r="H44" s="903"/>
      <c r="I44" s="903"/>
      <c r="J44" s="896"/>
      <c r="K44" s="896"/>
      <c r="L44" s="902">
        <f>SUM(L32:L43)</f>
        <v>0</v>
      </c>
      <c r="M44" s="902"/>
      <c r="N44" s="902"/>
      <c r="O44" s="902"/>
      <c r="P44" s="910">
        <f>SUM(P32:P43)</f>
        <v>0</v>
      </c>
      <c r="Q44" s="889"/>
    </row>
    <row r="45" spans="1:17">
      <c r="A45" s="1339">
        <f t="shared" si="0"/>
        <v>41</v>
      </c>
      <c r="B45" s="899"/>
      <c r="C45" s="898"/>
      <c r="D45" s="898"/>
      <c r="E45" s="898"/>
      <c r="F45" s="902"/>
      <c r="G45" s="902"/>
      <c r="H45" s="903"/>
      <c r="I45" s="903"/>
      <c r="J45" s="896"/>
      <c r="K45" s="896"/>
      <c r="L45" s="902"/>
      <c r="M45" s="902"/>
      <c r="N45" s="902"/>
      <c r="O45" s="902"/>
      <c r="P45" s="910"/>
      <c r="Q45" s="889"/>
    </row>
    <row r="46" spans="1:17">
      <c r="A46" s="1339">
        <f t="shared" si="0"/>
        <v>42</v>
      </c>
      <c r="B46" s="899"/>
      <c r="C46" s="898"/>
      <c r="D46" s="898"/>
      <c r="E46" s="898"/>
      <c r="F46" s="902"/>
      <c r="G46" s="902"/>
      <c r="H46" s="903"/>
      <c r="I46" s="903"/>
      <c r="J46" s="896"/>
      <c r="K46" s="896"/>
      <c r="L46" s="907" t="s">
        <v>263</v>
      </c>
      <c r="M46" s="902"/>
      <c r="N46" s="902"/>
      <c r="O46" s="902"/>
      <c r="P46" s="910"/>
      <c r="Q46" s="889"/>
    </row>
    <row r="47" spans="1:17">
      <c r="A47" s="1339">
        <f t="shared" si="0"/>
        <v>43</v>
      </c>
      <c r="B47" s="899"/>
      <c r="C47" s="898"/>
      <c r="D47" s="898"/>
      <c r="E47" s="898"/>
      <c r="F47" s="902"/>
      <c r="G47" s="902"/>
      <c r="H47" s="903"/>
      <c r="I47" s="903"/>
      <c r="J47" s="896"/>
      <c r="K47" s="896"/>
      <c r="L47" s="907"/>
      <c r="M47" s="902"/>
      <c r="N47" s="902"/>
      <c r="O47" s="902"/>
      <c r="P47" s="910"/>
      <c r="Q47" s="889"/>
    </row>
    <row r="48" spans="1:17">
      <c r="A48" s="1339">
        <f t="shared" si="0"/>
        <v>44</v>
      </c>
      <c r="B48" s="899" t="s">
        <v>264</v>
      </c>
      <c r="C48" s="898"/>
      <c r="D48" s="969">
        <f>+D43+1</f>
        <v>1</v>
      </c>
      <c r="E48" s="898"/>
      <c r="F48" s="902">
        <f>P44</f>
        <v>0</v>
      </c>
      <c r="G48" s="902"/>
      <c r="H48" s="903">
        <f>+N11</f>
        <v>0</v>
      </c>
      <c r="I48" s="903"/>
      <c r="J48" s="911">
        <v>12</v>
      </c>
      <c r="K48" s="898"/>
      <c r="L48" s="902">
        <f>+J48*H48*F48</f>
        <v>0</v>
      </c>
      <c r="M48" s="902"/>
      <c r="N48" s="902" t="s">
        <v>8</v>
      </c>
      <c r="O48" s="902"/>
      <c r="P48" s="910">
        <f>+F48+L48</f>
        <v>0</v>
      </c>
      <c r="Q48" s="889"/>
    </row>
    <row r="49" spans="1:18">
      <c r="A49" s="1339">
        <f t="shared" si="0"/>
        <v>45</v>
      </c>
      <c r="B49" s="899" t="s">
        <v>264</v>
      </c>
      <c r="C49" s="898"/>
      <c r="D49" s="969">
        <f>+D48+1</f>
        <v>2</v>
      </c>
      <c r="E49" s="898"/>
      <c r="F49" s="904">
        <f>P48</f>
        <v>0</v>
      </c>
      <c r="G49" s="904"/>
      <c r="H49" s="903">
        <f>+N12</f>
        <v>0</v>
      </c>
      <c r="I49" s="903"/>
      <c r="J49" s="911">
        <v>12</v>
      </c>
      <c r="K49" s="898"/>
      <c r="L49" s="902">
        <f>+J49*H49*F49</f>
        <v>0</v>
      </c>
      <c r="M49" s="902"/>
      <c r="N49" s="902"/>
      <c r="O49" s="902"/>
      <c r="P49" s="910">
        <f>+F49+L49</f>
        <v>0</v>
      </c>
      <c r="Q49" s="889"/>
    </row>
    <row r="50" spans="1:18">
      <c r="A50" s="1339">
        <f t="shared" si="0"/>
        <v>46</v>
      </c>
      <c r="B50" s="899" t="s">
        <v>264</v>
      </c>
      <c r="C50" s="898"/>
      <c r="D50" s="969">
        <f>+D49+1</f>
        <v>3</v>
      </c>
      <c r="E50" s="898"/>
      <c r="F50" s="904">
        <f>P49</f>
        <v>0</v>
      </c>
      <c r="G50" s="904"/>
      <c r="H50" s="903">
        <f>+N12</f>
        <v>0</v>
      </c>
      <c r="I50" s="903"/>
      <c r="J50" s="911">
        <v>12</v>
      </c>
      <c r="K50" s="898"/>
      <c r="L50" s="902">
        <f>+J50*H50*F50</f>
        <v>0</v>
      </c>
      <c r="M50" s="902"/>
      <c r="N50" s="902"/>
      <c r="O50" s="902"/>
      <c r="P50" s="910">
        <f>+F50+L50</f>
        <v>0</v>
      </c>
      <c r="Q50" s="889"/>
    </row>
    <row r="51" spans="1:18">
      <c r="A51" s="1339">
        <f t="shared" si="0"/>
        <v>47</v>
      </c>
      <c r="B51" s="899"/>
      <c r="C51" s="898"/>
      <c r="D51" s="969"/>
      <c r="E51" s="898"/>
      <c r="F51" s="904"/>
      <c r="G51" s="904"/>
      <c r="H51" s="903"/>
      <c r="I51" s="903"/>
      <c r="J51" s="911"/>
      <c r="K51" s="898"/>
      <c r="L51" s="902"/>
      <c r="M51" s="902"/>
      <c r="N51" s="902"/>
      <c r="O51" s="902"/>
      <c r="P51" s="910"/>
      <c r="Q51" s="889"/>
    </row>
    <row r="52" spans="1:18">
      <c r="A52" s="1339">
        <f t="shared" si="0"/>
        <v>48</v>
      </c>
      <c r="B52" s="899"/>
      <c r="C52" s="898"/>
      <c r="D52" s="969"/>
      <c r="E52" s="898"/>
      <c r="F52" s="904"/>
      <c r="G52" s="904"/>
      <c r="H52" s="903"/>
      <c r="I52" s="903"/>
      <c r="J52" s="911"/>
      <c r="K52" s="898"/>
      <c r="L52" s="902"/>
      <c r="M52" s="902"/>
      <c r="N52" s="902"/>
      <c r="O52" s="902"/>
      <c r="P52" s="910"/>
      <c r="Q52" s="889"/>
    </row>
    <row r="53" spans="1:18">
      <c r="A53" s="1339">
        <f t="shared" si="0"/>
        <v>49</v>
      </c>
      <c r="B53" s="899"/>
      <c r="C53" s="898"/>
      <c r="D53" s="898"/>
      <c r="E53" s="898"/>
      <c r="F53" s="904"/>
      <c r="G53" s="904"/>
      <c r="H53" s="903"/>
      <c r="I53" s="903"/>
      <c r="J53" s="898"/>
      <c r="K53" s="898"/>
      <c r="L53" s="902"/>
      <c r="M53" s="902"/>
      <c r="N53" s="902"/>
      <c r="O53" s="902"/>
      <c r="P53" s="910"/>
      <c r="Q53" s="889"/>
    </row>
    <row r="54" spans="1:18">
      <c r="A54" s="1339">
        <f t="shared" si="0"/>
        <v>50</v>
      </c>
      <c r="B54" s="899"/>
      <c r="C54" s="898"/>
      <c r="D54" s="898"/>
      <c r="E54" s="898"/>
      <c r="F54" s="904"/>
      <c r="G54" s="904"/>
      <c r="H54" s="903"/>
      <c r="I54" s="903"/>
      <c r="J54" s="898"/>
      <c r="K54" s="898"/>
      <c r="L54" s="902"/>
      <c r="M54" s="902"/>
      <c r="N54" s="902"/>
      <c r="O54" s="902"/>
      <c r="P54" s="901"/>
      <c r="Q54" s="889"/>
    </row>
    <row r="55" spans="1:18">
      <c r="A55" s="1339">
        <f t="shared" si="0"/>
        <v>51</v>
      </c>
      <c r="B55" s="909" t="s">
        <v>265</v>
      </c>
      <c r="C55" s="908"/>
      <c r="D55" s="898"/>
      <c r="E55" s="898"/>
      <c r="F55" s="902"/>
      <c r="G55" s="902"/>
      <c r="H55" s="903"/>
      <c r="I55" s="903"/>
      <c r="J55" s="898"/>
      <c r="K55" s="898"/>
      <c r="L55" s="907" t="s">
        <v>261</v>
      </c>
      <c r="M55" s="907"/>
      <c r="N55" s="902"/>
      <c r="O55" s="902"/>
      <c r="P55" s="901"/>
      <c r="Q55" s="889"/>
    </row>
    <row r="56" spans="1:18">
      <c r="A56" s="1339">
        <f t="shared" si="0"/>
        <v>52</v>
      </c>
      <c r="B56" s="899" t="s">
        <v>156</v>
      </c>
      <c r="C56" s="898"/>
      <c r="D56" s="968">
        <f>+D50+1</f>
        <v>4</v>
      </c>
      <c r="E56" s="898"/>
      <c r="F56" s="906">
        <f>+P50</f>
        <v>0</v>
      </c>
      <c r="G56" s="904"/>
      <c r="H56" s="903">
        <f>+H50</f>
        <v>0</v>
      </c>
      <c r="I56" s="903"/>
      <c r="J56" s="898"/>
      <c r="K56" s="898"/>
      <c r="L56" s="902">
        <f t="shared" ref="L56:L67" si="7" xml:space="preserve"> -H56*F56</f>
        <v>0</v>
      </c>
      <c r="M56" s="902"/>
      <c r="N56" s="902">
        <f>-PMT(H56,12,P50)</f>
        <v>0</v>
      </c>
      <c r="O56" s="902"/>
      <c r="P56" s="901">
        <f t="shared" ref="P56:P67" si="8">(+F56+F56*H56+N56)*-1</f>
        <v>0</v>
      </c>
      <c r="Q56" s="930"/>
      <c r="R56" s="929"/>
    </row>
    <row r="57" spans="1:18">
      <c r="A57" s="1339">
        <f t="shared" si="0"/>
        <v>53</v>
      </c>
      <c r="B57" s="899" t="s">
        <v>155</v>
      </c>
      <c r="C57" s="898"/>
      <c r="D57" s="968">
        <f>+D56</f>
        <v>4</v>
      </c>
      <c r="E57" s="898"/>
      <c r="F57" s="904">
        <f t="shared" ref="F57:F67" si="9">-P56</f>
        <v>0</v>
      </c>
      <c r="G57" s="904"/>
      <c r="H57" s="903">
        <f t="shared" ref="H57:H67" si="10">+H56</f>
        <v>0</v>
      </c>
      <c r="I57" s="903"/>
      <c r="J57" s="898"/>
      <c r="K57" s="898"/>
      <c r="L57" s="902">
        <f t="shared" si="7"/>
        <v>0</v>
      </c>
      <c r="M57" s="902"/>
      <c r="N57" s="902">
        <f t="shared" ref="N57:N67" si="11">N56</f>
        <v>0</v>
      </c>
      <c r="O57" s="902"/>
      <c r="P57" s="901">
        <f t="shared" si="8"/>
        <v>0</v>
      </c>
      <c r="Q57" s="930"/>
      <c r="R57" s="929"/>
    </row>
    <row r="58" spans="1:18">
      <c r="A58" s="1339">
        <f t="shared" si="0"/>
        <v>54</v>
      </c>
      <c r="B58" s="899" t="s">
        <v>154</v>
      </c>
      <c r="C58" s="898"/>
      <c r="D58" s="968">
        <f t="shared" ref="D58:D67" si="12">+D57</f>
        <v>4</v>
      </c>
      <c r="E58" s="898"/>
      <c r="F58" s="904">
        <f t="shared" si="9"/>
        <v>0</v>
      </c>
      <c r="G58" s="904"/>
      <c r="H58" s="903">
        <f t="shared" si="10"/>
        <v>0</v>
      </c>
      <c r="I58" s="903"/>
      <c r="J58" s="898"/>
      <c r="K58" s="898"/>
      <c r="L58" s="902">
        <f t="shared" si="7"/>
        <v>0</v>
      </c>
      <c r="M58" s="902"/>
      <c r="N58" s="902">
        <f t="shared" si="11"/>
        <v>0</v>
      </c>
      <c r="O58" s="902"/>
      <c r="P58" s="901">
        <f t="shared" si="8"/>
        <v>0</v>
      </c>
      <c r="Q58" s="930"/>
      <c r="R58" s="929"/>
    </row>
    <row r="59" spans="1:18">
      <c r="A59" s="1339">
        <f t="shared" si="0"/>
        <v>55</v>
      </c>
      <c r="B59" s="899" t="s">
        <v>134</v>
      </c>
      <c r="C59" s="898"/>
      <c r="D59" s="968">
        <f t="shared" si="12"/>
        <v>4</v>
      </c>
      <c r="E59" s="898"/>
      <c r="F59" s="904">
        <f t="shared" si="9"/>
        <v>0</v>
      </c>
      <c r="G59" s="904"/>
      <c r="H59" s="903">
        <f t="shared" si="10"/>
        <v>0</v>
      </c>
      <c r="I59" s="903"/>
      <c r="J59" s="898"/>
      <c r="K59" s="898"/>
      <c r="L59" s="902">
        <f t="shared" si="7"/>
        <v>0</v>
      </c>
      <c r="M59" s="902"/>
      <c r="N59" s="902">
        <f t="shared" si="11"/>
        <v>0</v>
      </c>
      <c r="O59" s="902"/>
      <c r="P59" s="901">
        <f t="shared" si="8"/>
        <v>0</v>
      </c>
      <c r="Q59" s="930"/>
      <c r="R59" s="929"/>
    </row>
    <row r="60" spans="1:18">
      <c r="A60" s="1339">
        <f t="shared" si="0"/>
        <v>56</v>
      </c>
      <c r="B60" s="899" t="s">
        <v>131</v>
      </c>
      <c r="C60" s="898"/>
      <c r="D60" s="968">
        <f t="shared" si="12"/>
        <v>4</v>
      </c>
      <c r="E60" s="898"/>
      <c r="F60" s="904">
        <f t="shared" si="9"/>
        <v>0</v>
      </c>
      <c r="G60" s="904"/>
      <c r="H60" s="903">
        <f t="shared" si="10"/>
        <v>0</v>
      </c>
      <c r="I60" s="903"/>
      <c r="J60" s="898"/>
      <c r="K60" s="898"/>
      <c r="L60" s="902">
        <f t="shared" si="7"/>
        <v>0</v>
      </c>
      <c r="M60" s="902"/>
      <c r="N60" s="902">
        <f t="shared" si="11"/>
        <v>0</v>
      </c>
      <c r="O60" s="902"/>
      <c r="P60" s="901">
        <f t="shared" si="8"/>
        <v>0</v>
      </c>
      <c r="Q60" s="930"/>
      <c r="R60" s="929"/>
    </row>
    <row r="61" spans="1:18">
      <c r="A61" s="1339">
        <f t="shared" si="0"/>
        <v>57</v>
      </c>
      <c r="B61" s="899" t="s">
        <v>262</v>
      </c>
      <c r="C61" s="898"/>
      <c r="D61" s="968">
        <f t="shared" si="12"/>
        <v>4</v>
      </c>
      <c r="E61" s="898"/>
      <c r="F61" s="904">
        <f t="shared" si="9"/>
        <v>0</v>
      </c>
      <c r="G61" s="904"/>
      <c r="H61" s="903">
        <f t="shared" si="10"/>
        <v>0</v>
      </c>
      <c r="I61" s="903"/>
      <c r="J61" s="898"/>
      <c r="K61" s="898"/>
      <c r="L61" s="902">
        <f t="shared" si="7"/>
        <v>0</v>
      </c>
      <c r="M61" s="902"/>
      <c r="N61" s="902">
        <f t="shared" si="11"/>
        <v>0</v>
      </c>
      <c r="O61" s="902"/>
      <c r="P61" s="901">
        <f t="shared" si="8"/>
        <v>0</v>
      </c>
      <c r="Q61" s="930"/>
      <c r="R61" s="929"/>
    </row>
    <row r="62" spans="1:18">
      <c r="A62" s="1339">
        <f t="shared" si="0"/>
        <v>58</v>
      </c>
      <c r="B62" s="899" t="s">
        <v>152</v>
      </c>
      <c r="C62" s="898"/>
      <c r="D62" s="968">
        <f t="shared" si="12"/>
        <v>4</v>
      </c>
      <c r="E62" s="898"/>
      <c r="F62" s="904">
        <f t="shared" si="9"/>
        <v>0</v>
      </c>
      <c r="G62" s="904"/>
      <c r="H62" s="903">
        <f t="shared" si="10"/>
        <v>0</v>
      </c>
      <c r="I62" s="903"/>
      <c r="J62" s="898"/>
      <c r="K62" s="898"/>
      <c r="L62" s="902">
        <f t="shared" si="7"/>
        <v>0</v>
      </c>
      <c r="M62" s="902"/>
      <c r="N62" s="902">
        <f t="shared" si="11"/>
        <v>0</v>
      </c>
      <c r="O62" s="902"/>
      <c r="P62" s="901">
        <f t="shared" si="8"/>
        <v>0</v>
      </c>
      <c r="Q62" s="930"/>
      <c r="R62" s="929"/>
    </row>
    <row r="63" spans="1:18">
      <c r="A63" s="1339">
        <f t="shared" si="0"/>
        <v>59</v>
      </c>
      <c r="B63" s="899" t="s">
        <v>151</v>
      </c>
      <c r="C63" s="898"/>
      <c r="D63" s="968">
        <f t="shared" si="12"/>
        <v>4</v>
      </c>
      <c r="E63" s="898"/>
      <c r="F63" s="904">
        <f t="shared" si="9"/>
        <v>0</v>
      </c>
      <c r="G63" s="904"/>
      <c r="H63" s="903">
        <f t="shared" si="10"/>
        <v>0</v>
      </c>
      <c r="I63" s="903"/>
      <c r="J63" s="898"/>
      <c r="K63" s="898"/>
      <c r="L63" s="902">
        <f t="shared" si="7"/>
        <v>0</v>
      </c>
      <c r="M63" s="902"/>
      <c r="N63" s="902">
        <f t="shared" si="11"/>
        <v>0</v>
      </c>
      <c r="O63" s="902"/>
      <c r="P63" s="901">
        <f t="shared" si="8"/>
        <v>0</v>
      </c>
      <c r="Q63" s="930"/>
      <c r="R63" s="929"/>
    </row>
    <row r="64" spans="1:18">
      <c r="A64" s="1339">
        <f t="shared" si="0"/>
        <v>60</v>
      </c>
      <c r="B64" s="899" t="s">
        <v>150</v>
      </c>
      <c r="C64" s="898"/>
      <c r="D64" s="968">
        <f t="shared" si="12"/>
        <v>4</v>
      </c>
      <c r="E64" s="898"/>
      <c r="F64" s="904">
        <f t="shared" si="9"/>
        <v>0</v>
      </c>
      <c r="G64" s="904"/>
      <c r="H64" s="903">
        <f t="shared" si="10"/>
        <v>0</v>
      </c>
      <c r="I64" s="903"/>
      <c r="J64" s="898"/>
      <c r="K64" s="898"/>
      <c r="L64" s="902">
        <f t="shared" si="7"/>
        <v>0</v>
      </c>
      <c r="M64" s="902"/>
      <c r="N64" s="902">
        <f t="shared" si="11"/>
        <v>0</v>
      </c>
      <c r="O64" s="902"/>
      <c r="P64" s="901">
        <f t="shared" si="8"/>
        <v>0</v>
      </c>
      <c r="Q64" s="930"/>
      <c r="R64" s="929"/>
    </row>
    <row r="65" spans="1:18">
      <c r="A65" s="1339">
        <f t="shared" si="0"/>
        <v>61</v>
      </c>
      <c r="B65" s="899" t="s">
        <v>161</v>
      </c>
      <c r="C65" s="898"/>
      <c r="D65" s="968">
        <f t="shared" si="12"/>
        <v>4</v>
      </c>
      <c r="E65" s="898"/>
      <c r="F65" s="904">
        <f t="shared" si="9"/>
        <v>0</v>
      </c>
      <c r="G65" s="904"/>
      <c r="H65" s="903">
        <f t="shared" si="10"/>
        <v>0</v>
      </c>
      <c r="I65" s="903"/>
      <c r="J65" s="898"/>
      <c r="K65" s="898"/>
      <c r="L65" s="902">
        <f t="shared" si="7"/>
        <v>0</v>
      </c>
      <c r="M65" s="902"/>
      <c r="N65" s="902">
        <f t="shared" si="11"/>
        <v>0</v>
      </c>
      <c r="O65" s="902"/>
      <c r="P65" s="901">
        <f t="shared" si="8"/>
        <v>0</v>
      </c>
      <c r="Q65" s="930"/>
      <c r="R65" s="929"/>
    </row>
    <row r="66" spans="1:18">
      <c r="A66" s="1339">
        <f t="shared" si="0"/>
        <v>62</v>
      </c>
      <c r="B66" s="899" t="s">
        <v>148</v>
      </c>
      <c r="C66" s="898"/>
      <c r="D66" s="968">
        <f t="shared" si="12"/>
        <v>4</v>
      </c>
      <c r="E66" s="898"/>
      <c r="F66" s="904">
        <f t="shared" si="9"/>
        <v>0</v>
      </c>
      <c r="G66" s="904"/>
      <c r="H66" s="903">
        <f t="shared" si="10"/>
        <v>0</v>
      </c>
      <c r="I66" s="903"/>
      <c r="J66" s="898"/>
      <c r="K66" s="898"/>
      <c r="L66" s="902">
        <f t="shared" si="7"/>
        <v>0</v>
      </c>
      <c r="M66" s="902"/>
      <c r="N66" s="902">
        <f t="shared" si="11"/>
        <v>0</v>
      </c>
      <c r="O66" s="902"/>
      <c r="P66" s="901">
        <f t="shared" si="8"/>
        <v>0</v>
      </c>
      <c r="Q66" s="930"/>
      <c r="R66" s="929"/>
    </row>
    <row r="67" spans="1:18">
      <c r="A67" s="1339">
        <f t="shared" si="0"/>
        <v>63</v>
      </c>
      <c r="B67" s="899" t="s">
        <v>146</v>
      </c>
      <c r="C67" s="898"/>
      <c r="D67" s="968">
        <f t="shared" si="12"/>
        <v>4</v>
      </c>
      <c r="E67" s="898"/>
      <c r="F67" s="904">
        <f t="shared" si="9"/>
        <v>0</v>
      </c>
      <c r="G67" s="904"/>
      <c r="H67" s="903">
        <f t="shared" si="10"/>
        <v>0</v>
      </c>
      <c r="I67" s="903"/>
      <c r="J67" s="898"/>
      <c r="K67" s="898"/>
      <c r="L67" s="905">
        <f t="shared" si="7"/>
        <v>0</v>
      </c>
      <c r="M67" s="902"/>
      <c r="N67" s="902">
        <f t="shared" si="11"/>
        <v>0</v>
      </c>
      <c r="O67" s="902"/>
      <c r="P67" s="901">
        <f t="shared" si="8"/>
        <v>0</v>
      </c>
      <c r="Q67" s="930"/>
      <c r="R67" s="929"/>
    </row>
    <row r="68" spans="1:18">
      <c r="A68" s="1339">
        <f t="shared" si="0"/>
        <v>64</v>
      </c>
      <c r="B68" s="899"/>
      <c r="C68" s="898"/>
      <c r="D68" s="898"/>
      <c r="E68" s="898"/>
      <c r="F68" s="904"/>
      <c r="G68" s="904"/>
      <c r="H68" s="903"/>
      <c r="I68" s="903"/>
      <c r="J68" s="898"/>
      <c r="K68" s="898"/>
      <c r="L68" s="902">
        <f>SUM(L56:L67)</f>
        <v>0</v>
      </c>
      <c r="M68" s="902"/>
      <c r="N68" s="902"/>
      <c r="O68" s="902"/>
      <c r="P68" s="901"/>
      <c r="Q68" s="930"/>
      <c r="R68" s="929"/>
    </row>
    <row r="69" spans="1:18">
      <c r="A69" s="1339">
        <f t="shared" si="0"/>
        <v>65</v>
      </c>
      <c r="B69" s="900"/>
      <c r="C69" s="896"/>
      <c r="D69" s="896"/>
      <c r="E69" s="896"/>
      <c r="F69" s="896"/>
      <c r="G69" s="896"/>
      <c r="H69" s="896"/>
      <c r="I69" s="896"/>
      <c r="J69" s="896"/>
      <c r="K69" s="896"/>
      <c r="L69" s="896"/>
      <c r="M69" s="896"/>
      <c r="N69" s="896"/>
      <c r="O69" s="896"/>
      <c r="P69" s="895"/>
      <c r="Q69" s="889"/>
    </row>
    <row r="70" spans="1:18">
      <c r="A70" s="1339">
        <f t="shared" si="0"/>
        <v>66</v>
      </c>
      <c r="B70" s="899" t="s">
        <v>585</v>
      </c>
      <c r="C70" s="898"/>
      <c r="D70" s="896"/>
      <c r="E70" s="896"/>
      <c r="F70" s="896"/>
      <c r="G70" s="896"/>
      <c r="H70" s="896"/>
      <c r="I70" s="896"/>
      <c r="J70" s="896"/>
      <c r="K70" s="896"/>
      <c r="L70" s="896"/>
      <c r="M70" s="896"/>
      <c r="N70" s="897">
        <f>SUM(N56:N67)</f>
        <v>0</v>
      </c>
      <c r="O70" s="896"/>
      <c r="P70" s="895"/>
      <c r="Q70" s="889"/>
    </row>
    <row r="71" spans="1:18">
      <c r="A71" s="1339">
        <f t="shared" ref="A71:A134" si="13">+A70+1</f>
        <v>67</v>
      </c>
      <c r="B71" s="899" t="s">
        <v>266</v>
      </c>
      <c r="C71" s="898"/>
      <c r="D71" s="896"/>
      <c r="E71" s="896"/>
      <c r="F71" s="896"/>
      <c r="G71" s="896"/>
      <c r="H71" s="896"/>
      <c r="I71" s="896"/>
      <c r="J71" s="896"/>
      <c r="K71" s="896"/>
      <c r="L71" s="896"/>
      <c r="M71" s="896"/>
      <c r="N71" s="897">
        <f>L10</f>
        <v>0</v>
      </c>
      <c r="O71" s="896"/>
      <c r="P71" s="895"/>
      <c r="Q71" s="889"/>
    </row>
    <row r="72" spans="1:18">
      <c r="A72" s="1339">
        <f t="shared" si="13"/>
        <v>68</v>
      </c>
      <c r="B72" s="894" t="s">
        <v>267</v>
      </c>
      <c r="C72" s="893"/>
      <c r="D72" s="891"/>
      <c r="E72" s="891"/>
      <c r="F72" s="891"/>
      <c r="G72" s="891"/>
      <c r="H72" s="891"/>
      <c r="I72" s="891"/>
      <c r="J72" s="891"/>
      <c r="K72" s="891"/>
      <c r="L72" s="891"/>
      <c r="M72" s="891"/>
      <c r="N72" s="892">
        <f>(N70+N71)</f>
        <v>0</v>
      </c>
      <c r="O72" s="891"/>
      <c r="P72" s="890"/>
      <c r="Q72" s="889"/>
    </row>
    <row r="73" spans="1:18">
      <c r="A73" s="1339">
        <f t="shared" si="13"/>
        <v>69</v>
      </c>
      <c r="B73" s="889"/>
      <c r="C73" s="889"/>
      <c r="D73" s="889"/>
      <c r="E73" s="889"/>
      <c r="F73" s="889"/>
      <c r="G73" s="889"/>
      <c r="H73" s="889"/>
      <c r="I73" s="889"/>
      <c r="J73" s="889"/>
      <c r="K73" s="889"/>
      <c r="L73" s="889"/>
      <c r="M73" s="889"/>
      <c r="N73" s="889"/>
      <c r="O73" s="889"/>
      <c r="P73" s="889"/>
      <c r="Q73" s="889"/>
    </row>
    <row r="74" spans="1:18">
      <c r="A74" s="1339">
        <f t="shared" si="13"/>
        <v>70</v>
      </c>
      <c r="O74" s="889"/>
      <c r="P74" s="889"/>
      <c r="Q74" s="889"/>
    </row>
    <row r="75" spans="1:18">
      <c r="A75" s="1339">
        <f t="shared" si="13"/>
        <v>71</v>
      </c>
      <c r="B75" s="1602" t="s">
        <v>826</v>
      </c>
      <c r="C75" s="1602"/>
      <c r="D75" s="1602"/>
      <c r="E75" s="1602"/>
      <c r="F75" s="1602"/>
      <c r="G75" s="1602"/>
      <c r="H75" s="1602"/>
      <c r="I75" s="1602"/>
      <c r="J75" s="1602"/>
      <c r="K75" s="1602"/>
      <c r="L75" s="1602"/>
      <c r="M75" s="1602"/>
      <c r="N75" s="1602"/>
      <c r="O75" s="889"/>
      <c r="P75" s="889"/>
      <c r="Q75" s="889"/>
    </row>
    <row r="76" spans="1:18">
      <c r="A76" s="1339">
        <f t="shared" si="13"/>
        <v>72</v>
      </c>
      <c r="B76" s="1607" t="str">
        <f>+B3</f>
        <v>MidAmerican Central California Transco, LLC</v>
      </c>
      <c r="C76" s="1607"/>
      <c r="D76" s="1607"/>
      <c r="E76" s="1607"/>
      <c r="F76" s="1607"/>
      <c r="G76" s="1607"/>
      <c r="H76" s="1607"/>
      <c r="I76" s="1607"/>
      <c r="J76" s="1607"/>
      <c r="K76" s="1607"/>
      <c r="L76" s="1607"/>
      <c r="M76" s="1607"/>
      <c r="N76" s="1607"/>
      <c r="O76" s="889"/>
      <c r="P76" s="889"/>
      <c r="Q76" s="889"/>
    </row>
    <row r="77" spans="1:18">
      <c r="A77" s="1339">
        <f t="shared" si="13"/>
        <v>73</v>
      </c>
      <c r="B77" s="1602"/>
      <c r="C77" s="1602"/>
      <c r="D77" s="1602"/>
      <c r="E77" s="1602"/>
      <c r="F77" s="1602"/>
      <c r="G77" s="1602"/>
      <c r="H77" s="1602"/>
      <c r="I77" s="1602"/>
      <c r="J77" s="1602"/>
      <c r="K77" s="1602"/>
      <c r="L77" s="1602"/>
      <c r="M77" s="1602"/>
      <c r="N77" s="1602"/>
      <c r="O77" s="889"/>
      <c r="P77" s="889"/>
      <c r="Q77" s="889"/>
    </row>
    <row r="78" spans="1:18">
      <c r="A78" s="1339">
        <f t="shared" si="13"/>
        <v>74</v>
      </c>
      <c r="B78" s="928"/>
      <c r="C78" s="928"/>
      <c r="D78" s="925"/>
      <c r="E78" s="925"/>
      <c r="F78" s="925"/>
      <c r="G78" s="925"/>
      <c r="H78" s="927"/>
      <c r="I78" s="927"/>
      <c r="J78" s="925"/>
      <c r="K78" s="925"/>
      <c r="L78" s="925"/>
      <c r="M78" s="925"/>
      <c r="N78" s="926"/>
      <c r="O78" s="925"/>
      <c r="P78" s="925"/>
      <c r="Q78" s="889"/>
    </row>
    <row r="79" spans="1:18">
      <c r="A79" s="1339">
        <f t="shared" si="13"/>
        <v>75</v>
      </c>
      <c r="B79" s="924" t="s">
        <v>596</v>
      </c>
      <c r="C79" s="916"/>
      <c r="D79" s="914"/>
      <c r="E79" s="914"/>
      <c r="F79" s="914"/>
      <c r="G79" s="914"/>
      <c r="H79" s="898"/>
      <c r="I79" s="898"/>
      <c r="J79" s="898"/>
      <c r="K79" s="898"/>
      <c r="L79" s="915"/>
      <c r="M79" s="915"/>
      <c r="N79" s="914"/>
      <c r="O79" s="914"/>
      <c r="P79" s="913"/>
      <c r="Q79" s="889"/>
    </row>
    <row r="80" spans="1:18">
      <c r="A80" s="1339">
        <f t="shared" si="13"/>
        <v>76</v>
      </c>
      <c r="B80" s="918"/>
      <c r="C80" s="916"/>
      <c r="D80" s="914"/>
      <c r="E80" s="914"/>
      <c r="F80" s="914"/>
      <c r="G80" s="914"/>
      <c r="H80" s="898"/>
      <c r="I80" s="898"/>
      <c r="J80" s="898"/>
      <c r="K80" s="898"/>
      <c r="L80" s="915" t="s">
        <v>261</v>
      </c>
      <c r="M80" s="915"/>
      <c r="N80" s="914"/>
      <c r="O80" s="914"/>
      <c r="P80" s="913"/>
      <c r="Q80" s="889"/>
    </row>
    <row r="81" spans="1:17">
      <c r="A81" s="1339">
        <f t="shared" si="13"/>
        <v>77</v>
      </c>
      <c r="B81" s="917"/>
      <c r="C81" s="916"/>
      <c r="D81" s="914"/>
      <c r="E81" s="914"/>
      <c r="F81" s="914"/>
      <c r="G81" s="914"/>
      <c r="H81" s="898"/>
      <c r="I81" s="898"/>
      <c r="J81" s="898"/>
      <c r="K81" s="898"/>
      <c r="L81" s="915"/>
      <c r="M81" s="915"/>
      <c r="N81" s="914"/>
      <c r="O81" s="914"/>
      <c r="P81" s="913"/>
      <c r="Q81" s="889"/>
    </row>
    <row r="82" spans="1:17">
      <c r="A82" s="1339">
        <f t="shared" si="13"/>
        <v>78</v>
      </c>
      <c r="B82" s="899" t="s">
        <v>156</v>
      </c>
      <c r="C82" s="898"/>
      <c r="D82" s="968">
        <f>+D48</f>
        <v>1</v>
      </c>
      <c r="E82" s="898"/>
      <c r="F82" s="902">
        <f>L11/12</f>
        <v>0</v>
      </c>
      <c r="G82" s="902"/>
      <c r="H82" s="903">
        <f>+H48</f>
        <v>0</v>
      </c>
      <c r="I82" s="903"/>
      <c r="J82" s="911">
        <v>12</v>
      </c>
      <c r="K82" s="898"/>
      <c r="L82" s="902">
        <f t="shared" ref="L82:L93" si="14">H82*F82*J82*-1</f>
        <v>0</v>
      </c>
      <c r="M82" s="902"/>
      <c r="N82" s="902"/>
      <c r="O82" s="902"/>
      <c r="P82" s="901">
        <f t="shared" ref="P82:P93" si="15">(-L82+F82)*-1</f>
        <v>0</v>
      </c>
      <c r="Q82" s="889"/>
    </row>
    <row r="83" spans="1:17">
      <c r="A83" s="1339">
        <f t="shared" si="13"/>
        <v>79</v>
      </c>
      <c r="B83" s="899" t="s">
        <v>155</v>
      </c>
      <c r="C83" s="898"/>
      <c r="D83" s="968">
        <f>+D82</f>
        <v>1</v>
      </c>
      <c r="E83" s="898"/>
      <c r="F83" s="902">
        <f t="shared" ref="F83:F93" si="16">+F82</f>
        <v>0</v>
      </c>
      <c r="G83" s="902"/>
      <c r="H83" s="903">
        <f t="shared" ref="H83:H93" si="17">+H82</f>
        <v>0</v>
      </c>
      <c r="I83" s="903"/>
      <c r="J83" s="912">
        <f t="shared" ref="J83:J93" si="18">+J82-1</f>
        <v>11</v>
      </c>
      <c r="K83" s="896"/>
      <c r="L83" s="902">
        <f t="shared" si="14"/>
        <v>0</v>
      </c>
      <c r="M83" s="902"/>
      <c r="N83" s="902"/>
      <c r="O83" s="902"/>
      <c r="P83" s="901">
        <f t="shared" si="15"/>
        <v>0</v>
      </c>
      <c r="Q83" s="889"/>
    </row>
    <row r="84" spans="1:17">
      <c r="A84" s="1339">
        <f t="shared" si="13"/>
        <v>80</v>
      </c>
      <c r="B84" s="899" t="s">
        <v>154</v>
      </c>
      <c r="C84" s="898"/>
      <c r="D84" s="968">
        <f t="shared" ref="D84:D93" si="19">+D83</f>
        <v>1</v>
      </c>
      <c r="E84" s="898"/>
      <c r="F84" s="902">
        <f t="shared" si="16"/>
        <v>0</v>
      </c>
      <c r="G84" s="902"/>
      <c r="H84" s="903">
        <f t="shared" si="17"/>
        <v>0</v>
      </c>
      <c r="I84" s="903"/>
      <c r="J84" s="912">
        <f t="shared" si="18"/>
        <v>10</v>
      </c>
      <c r="K84" s="896"/>
      <c r="L84" s="902">
        <f t="shared" si="14"/>
        <v>0</v>
      </c>
      <c r="M84" s="902"/>
      <c r="N84" s="902"/>
      <c r="O84" s="902"/>
      <c r="P84" s="901">
        <f t="shared" si="15"/>
        <v>0</v>
      </c>
      <c r="Q84" s="889"/>
    </row>
    <row r="85" spans="1:17">
      <c r="A85" s="1339">
        <f t="shared" si="13"/>
        <v>81</v>
      </c>
      <c r="B85" s="899" t="s">
        <v>134</v>
      </c>
      <c r="C85" s="898"/>
      <c r="D85" s="968">
        <f t="shared" si="19"/>
        <v>1</v>
      </c>
      <c r="E85" s="898"/>
      <c r="F85" s="902">
        <f t="shared" si="16"/>
        <v>0</v>
      </c>
      <c r="G85" s="902"/>
      <c r="H85" s="903">
        <f t="shared" si="17"/>
        <v>0</v>
      </c>
      <c r="I85" s="903"/>
      <c r="J85" s="912">
        <f t="shared" si="18"/>
        <v>9</v>
      </c>
      <c r="K85" s="896"/>
      <c r="L85" s="902">
        <f t="shared" si="14"/>
        <v>0</v>
      </c>
      <c r="M85" s="902"/>
      <c r="N85" s="902"/>
      <c r="O85" s="902"/>
      <c r="P85" s="901">
        <f t="shared" si="15"/>
        <v>0</v>
      </c>
      <c r="Q85" s="889"/>
    </row>
    <row r="86" spans="1:17">
      <c r="A86" s="1339">
        <f t="shared" si="13"/>
        <v>82</v>
      </c>
      <c r="B86" s="899" t="s">
        <v>131</v>
      </c>
      <c r="C86" s="898"/>
      <c r="D86" s="968">
        <f t="shared" si="19"/>
        <v>1</v>
      </c>
      <c r="E86" s="898"/>
      <c r="F86" s="902">
        <f t="shared" si="16"/>
        <v>0</v>
      </c>
      <c r="G86" s="902"/>
      <c r="H86" s="903">
        <f t="shared" si="17"/>
        <v>0</v>
      </c>
      <c r="I86" s="903"/>
      <c r="J86" s="912">
        <f t="shared" si="18"/>
        <v>8</v>
      </c>
      <c r="K86" s="896"/>
      <c r="L86" s="902">
        <f t="shared" si="14"/>
        <v>0</v>
      </c>
      <c r="M86" s="902"/>
      <c r="N86" s="902"/>
      <c r="O86" s="902"/>
      <c r="P86" s="901">
        <f t="shared" si="15"/>
        <v>0</v>
      </c>
      <c r="Q86" s="889"/>
    </row>
    <row r="87" spans="1:17">
      <c r="A87" s="1339">
        <f t="shared" si="13"/>
        <v>83</v>
      </c>
      <c r="B87" s="899" t="s">
        <v>262</v>
      </c>
      <c r="C87" s="898"/>
      <c r="D87" s="968">
        <f t="shared" si="19"/>
        <v>1</v>
      </c>
      <c r="E87" s="898"/>
      <c r="F87" s="902">
        <f t="shared" si="16"/>
        <v>0</v>
      </c>
      <c r="G87" s="902"/>
      <c r="H87" s="903">
        <f t="shared" si="17"/>
        <v>0</v>
      </c>
      <c r="I87" s="903"/>
      <c r="J87" s="912">
        <f t="shared" si="18"/>
        <v>7</v>
      </c>
      <c r="K87" s="896"/>
      <c r="L87" s="902">
        <f t="shared" si="14"/>
        <v>0</v>
      </c>
      <c r="M87" s="902"/>
      <c r="N87" s="902"/>
      <c r="O87" s="902"/>
      <c r="P87" s="901">
        <f t="shared" si="15"/>
        <v>0</v>
      </c>
      <c r="Q87" s="889"/>
    </row>
    <row r="88" spans="1:17">
      <c r="A88" s="1339">
        <f t="shared" si="13"/>
        <v>84</v>
      </c>
      <c r="B88" s="899" t="s">
        <v>152</v>
      </c>
      <c r="C88" s="898"/>
      <c r="D88" s="968">
        <f t="shared" si="19"/>
        <v>1</v>
      </c>
      <c r="E88" s="898"/>
      <c r="F88" s="902">
        <f t="shared" si="16"/>
        <v>0</v>
      </c>
      <c r="G88" s="902"/>
      <c r="H88" s="903">
        <f t="shared" si="17"/>
        <v>0</v>
      </c>
      <c r="I88" s="903"/>
      <c r="J88" s="912">
        <f t="shared" si="18"/>
        <v>6</v>
      </c>
      <c r="K88" s="896"/>
      <c r="L88" s="902">
        <f t="shared" si="14"/>
        <v>0</v>
      </c>
      <c r="M88" s="902"/>
      <c r="N88" s="902"/>
      <c r="O88" s="902"/>
      <c r="P88" s="901">
        <f t="shared" si="15"/>
        <v>0</v>
      </c>
      <c r="Q88" s="889"/>
    </row>
    <row r="89" spans="1:17">
      <c r="A89" s="1339">
        <f t="shared" si="13"/>
        <v>85</v>
      </c>
      <c r="B89" s="899" t="s">
        <v>151</v>
      </c>
      <c r="C89" s="898"/>
      <c r="D89" s="968">
        <f t="shared" si="19"/>
        <v>1</v>
      </c>
      <c r="E89" s="898"/>
      <c r="F89" s="902">
        <f t="shared" si="16"/>
        <v>0</v>
      </c>
      <c r="G89" s="902"/>
      <c r="H89" s="903">
        <f t="shared" si="17"/>
        <v>0</v>
      </c>
      <c r="I89" s="903"/>
      <c r="J89" s="912">
        <f t="shared" si="18"/>
        <v>5</v>
      </c>
      <c r="K89" s="896"/>
      <c r="L89" s="902">
        <f t="shared" si="14"/>
        <v>0</v>
      </c>
      <c r="M89" s="902"/>
      <c r="N89" s="902"/>
      <c r="O89" s="902"/>
      <c r="P89" s="901">
        <f t="shared" si="15"/>
        <v>0</v>
      </c>
      <c r="Q89" s="889"/>
    </row>
    <row r="90" spans="1:17">
      <c r="A90" s="1339">
        <f t="shared" si="13"/>
        <v>86</v>
      </c>
      <c r="B90" s="899" t="s">
        <v>150</v>
      </c>
      <c r="C90" s="898"/>
      <c r="D90" s="968">
        <f t="shared" si="19"/>
        <v>1</v>
      </c>
      <c r="E90" s="898"/>
      <c r="F90" s="902">
        <f t="shared" si="16"/>
        <v>0</v>
      </c>
      <c r="G90" s="902"/>
      <c r="H90" s="903">
        <f t="shared" si="17"/>
        <v>0</v>
      </c>
      <c r="I90" s="903"/>
      <c r="J90" s="912">
        <f t="shared" si="18"/>
        <v>4</v>
      </c>
      <c r="K90" s="896"/>
      <c r="L90" s="902">
        <f t="shared" si="14"/>
        <v>0</v>
      </c>
      <c r="M90" s="902"/>
      <c r="N90" s="902"/>
      <c r="O90" s="902"/>
      <c r="P90" s="901">
        <f t="shared" si="15"/>
        <v>0</v>
      </c>
      <c r="Q90" s="889"/>
    </row>
    <row r="91" spans="1:17">
      <c r="A91" s="1339">
        <f t="shared" si="13"/>
        <v>87</v>
      </c>
      <c r="B91" s="899" t="s">
        <v>161</v>
      </c>
      <c r="C91" s="898"/>
      <c r="D91" s="968">
        <f t="shared" si="19"/>
        <v>1</v>
      </c>
      <c r="E91" s="898"/>
      <c r="F91" s="902">
        <f t="shared" si="16"/>
        <v>0</v>
      </c>
      <c r="G91" s="902"/>
      <c r="H91" s="903">
        <f t="shared" si="17"/>
        <v>0</v>
      </c>
      <c r="I91" s="903"/>
      <c r="J91" s="912">
        <f t="shared" si="18"/>
        <v>3</v>
      </c>
      <c r="K91" s="896"/>
      <c r="L91" s="902">
        <f t="shared" si="14"/>
        <v>0</v>
      </c>
      <c r="M91" s="902"/>
      <c r="N91" s="902"/>
      <c r="O91" s="902"/>
      <c r="P91" s="901">
        <f t="shared" si="15"/>
        <v>0</v>
      </c>
      <c r="Q91" s="889"/>
    </row>
    <row r="92" spans="1:17">
      <c r="A92" s="1339">
        <f t="shared" si="13"/>
        <v>88</v>
      </c>
      <c r="B92" s="899" t="s">
        <v>148</v>
      </c>
      <c r="C92" s="898"/>
      <c r="D92" s="968">
        <f t="shared" si="19"/>
        <v>1</v>
      </c>
      <c r="E92" s="898"/>
      <c r="F92" s="902">
        <f t="shared" si="16"/>
        <v>0</v>
      </c>
      <c r="G92" s="902"/>
      <c r="H92" s="903">
        <f t="shared" si="17"/>
        <v>0</v>
      </c>
      <c r="I92" s="903"/>
      <c r="J92" s="912">
        <f t="shared" si="18"/>
        <v>2</v>
      </c>
      <c r="K92" s="896"/>
      <c r="L92" s="902">
        <f t="shared" si="14"/>
        <v>0</v>
      </c>
      <c r="M92" s="902"/>
      <c r="N92" s="902"/>
      <c r="O92" s="902"/>
      <c r="P92" s="901">
        <f t="shared" si="15"/>
        <v>0</v>
      </c>
      <c r="Q92" s="889"/>
    </row>
    <row r="93" spans="1:17">
      <c r="A93" s="1339">
        <f t="shared" si="13"/>
        <v>89</v>
      </c>
      <c r="B93" s="899" t="s">
        <v>146</v>
      </c>
      <c r="C93" s="898"/>
      <c r="D93" s="968">
        <f t="shared" si="19"/>
        <v>1</v>
      </c>
      <c r="E93" s="898"/>
      <c r="F93" s="902">
        <f t="shared" si="16"/>
        <v>0</v>
      </c>
      <c r="G93" s="902"/>
      <c r="H93" s="903">
        <f t="shared" si="17"/>
        <v>0</v>
      </c>
      <c r="I93" s="903"/>
      <c r="J93" s="912">
        <f t="shared" si="18"/>
        <v>1</v>
      </c>
      <c r="K93" s="896"/>
      <c r="L93" s="905">
        <f t="shared" si="14"/>
        <v>0</v>
      </c>
      <c r="M93" s="902"/>
      <c r="N93" s="902"/>
      <c r="O93" s="902"/>
      <c r="P93" s="901">
        <f t="shared" si="15"/>
        <v>0</v>
      </c>
      <c r="Q93" s="889"/>
    </row>
    <row r="94" spans="1:17">
      <c r="A94" s="1339">
        <f t="shared" si="13"/>
        <v>90</v>
      </c>
      <c r="B94" s="899"/>
      <c r="C94" s="898"/>
      <c r="D94" s="898"/>
      <c r="E94" s="898"/>
      <c r="F94" s="902"/>
      <c r="G94" s="902"/>
      <c r="H94" s="903"/>
      <c r="I94" s="903"/>
      <c r="J94" s="896"/>
      <c r="K94" s="896"/>
      <c r="L94" s="902">
        <f>SUM(L82:L93)</f>
        <v>0</v>
      </c>
      <c r="M94" s="902"/>
      <c r="N94" s="902"/>
      <c r="O94" s="902"/>
      <c r="P94" s="910">
        <f>SUM(P82:P93)</f>
        <v>0</v>
      </c>
      <c r="Q94" s="889"/>
    </row>
    <row r="95" spans="1:17">
      <c r="A95" s="1339">
        <f t="shared" si="13"/>
        <v>91</v>
      </c>
      <c r="B95" s="899"/>
      <c r="C95" s="898"/>
      <c r="D95" s="898"/>
      <c r="E95" s="898"/>
      <c r="F95" s="902"/>
      <c r="G95" s="902"/>
      <c r="H95" s="903"/>
      <c r="I95" s="903"/>
      <c r="J95" s="896"/>
      <c r="K95" s="896"/>
      <c r="L95" s="902"/>
      <c r="M95" s="902"/>
      <c r="N95" s="902"/>
      <c r="O95" s="902"/>
      <c r="P95" s="910"/>
      <c r="Q95" s="889"/>
    </row>
    <row r="96" spans="1:17">
      <c r="A96" s="1339">
        <f t="shared" si="13"/>
        <v>92</v>
      </c>
      <c r="B96" s="899"/>
      <c r="C96" s="898"/>
      <c r="D96" s="898"/>
      <c r="E96" s="898"/>
      <c r="F96" s="902"/>
      <c r="G96" s="902"/>
      <c r="H96" s="903"/>
      <c r="I96" s="903"/>
      <c r="J96" s="896"/>
      <c r="K96" s="896"/>
      <c r="L96" s="907" t="s">
        <v>263</v>
      </c>
      <c r="M96" s="902"/>
      <c r="N96" s="902"/>
      <c r="O96" s="902"/>
      <c r="P96" s="910"/>
      <c r="Q96" s="889"/>
    </row>
    <row r="97" spans="1:17">
      <c r="A97" s="1339">
        <f t="shared" si="13"/>
        <v>93</v>
      </c>
      <c r="B97" s="899"/>
      <c r="C97" s="898"/>
      <c r="D97" s="898"/>
      <c r="E97" s="898"/>
      <c r="F97" s="902"/>
      <c r="G97" s="902"/>
      <c r="H97" s="903"/>
      <c r="I97" s="903"/>
      <c r="J97" s="896"/>
      <c r="K97" s="896"/>
      <c r="L97" s="907"/>
      <c r="M97" s="902"/>
      <c r="N97" s="902"/>
      <c r="O97" s="902"/>
      <c r="P97" s="910"/>
      <c r="Q97" s="889"/>
    </row>
    <row r="98" spans="1:17">
      <c r="A98" s="1339">
        <f t="shared" si="13"/>
        <v>94</v>
      </c>
      <c r="B98" s="899" t="s">
        <v>264</v>
      </c>
      <c r="C98" s="898"/>
      <c r="D98" s="969">
        <f>+D93+1</f>
        <v>2</v>
      </c>
      <c r="E98" s="898"/>
      <c r="F98" s="904">
        <f>P94</f>
        <v>0</v>
      </c>
      <c r="G98" s="904"/>
      <c r="H98" s="903">
        <f>+H50</f>
        <v>0</v>
      </c>
      <c r="I98" s="903"/>
      <c r="J98" s="911">
        <v>12</v>
      </c>
      <c r="K98" s="898"/>
      <c r="L98" s="902">
        <f>+J98*H98*F98</f>
        <v>0</v>
      </c>
      <c r="M98" s="902"/>
      <c r="N98" s="902"/>
      <c r="O98" s="902"/>
      <c r="P98" s="910">
        <f>+F98+L98</f>
        <v>0</v>
      </c>
      <c r="Q98" s="889"/>
    </row>
    <row r="99" spans="1:17">
      <c r="A99" s="1339">
        <f t="shared" si="13"/>
        <v>95</v>
      </c>
      <c r="B99" s="899" t="s">
        <v>264</v>
      </c>
      <c r="C99" s="898"/>
      <c r="D99" s="969">
        <f>+D98+1</f>
        <v>3</v>
      </c>
      <c r="E99" s="898"/>
      <c r="F99" s="904">
        <f>P98</f>
        <v>0</v>
      </c>
      <c r="G99" s="904"/>
      <c r="H99" s="903">
        <f>+H98</f>
        <v>0</v>
      </c>
      <c r="I99" s="903"/>
      <c r="J99" s="911">
        <v>12</v>
      </c>
      <c r="K99" s="898"/>
      <c r="L99" s="902">
        <f>+J99*H99*F99</f>
        <v>0</v>
      </c>
      <c r="M99" s="902"/>
      <c r="N99" s="902"/>
      <c r="O99" s="902"/>
      <c r="P99" s="910">
        <f>+F99+L99</f>
        <v>0</v>
      </c>
      <c r="Q99" s="889"/>
    </row>
    <row r="100" spans="1:17">
      <c r="A100" s="1339">
        <f t="shared" si="13"/>
        <v>96</v>
      </c>
      <c r="B100" s="899"/>
      <c r="C100" s="898"/>
      <c r="D100" s="969"/>
      <c r="E100" s="898"/>
      <c r="F100" s="904"/>
      <c r="G100" s="904"/>
      <c r="H100" s="903"/>
      <c r="I100" s="903"/>
      <c r="J100" s="911"/>
      <c r="K100" s="898"/>
      <c r="L100" s="902"/>
      <c r="M100" s="902"/>
      <c r="N100" s="902"/>
      <c r="O100" s="902"/>
      <c r="P100" s="910"/>
      <c r="Q100" s="889"/>
    </row>
    <row r="101" spans="1:17">
      <c r="A101" s="1339">
        <f t="shared" si="13"/>
        <v>97</v>
      </c>
      <c r="B101" s="899"/>
      <c r="C101" s="898"/>
      <c r="D101" s="969"/>
      <c r="E101" s="898"/>
      <c r="F101" s="904"/>
      <c r="G101" s="904"/>
      <c r="H101" s="903"/>
      <c r="I101" s="903"/>
      <c r="J101" s="911"/>
      <c r="K101" s="898"/>
      <c r="L101" s="902"/>
      <c r="M101" s="902"/>
      <c r="N101" s="902"/>
      <c r="O101" s="902"/>
      <c r="P101" s="910"/>
      <c r="Q101" s="889"/>
    </row>
    <row r="102" spans="1:17">
      <c r="A102" s="1339">
        <f t="shared" si="13"/>
        <v>98</v>
      </c>
      <c r="B102" s="899"/>
      <c r="C102" s="898"/>
      <c r="D102" s="969"/>
      <c r="E102" s="898"/>
      <c r="F102" s="904"/>
      <c r="G102" s="904"/>
      <c r="H102" s="903"/>
      <c r="I102" s="903"/>
      <c r="J102" s="898"/>
      <c r="K102" s="898"/>
      <c r="L102" s="902"/>
      <c r="M102" s="902"/>
      <c r="N102" s="902"/>
      <c r="O102" s="902"/>
      <c r="P102" s="910"/>
      <c r="Q102" s="889"/>
    </row>
    <row r="103" spans="1:17">
      <c r="A103" s="1339">
        <f t="shared" si="13"/>
        <v>99</v>
      </c>
      <c r="B103" s="899"/>
      <c r="C103" s="898"/>
      <c r="D103" s="898"/>
      <c r="E103" s="898"/>
      <c r="F103" s="904"/>
      <c r="G103" s="904"/>
      <c r="H103" s="903"/>
      <c r="I103" s="903"/>
      <c r="J103" s="898"/>
      <c r="K103" s="898"/>
      <c r="L103" s="902"/>
      <c r="M103" s="902"/>
      <c r="N103" s="902"/>
      <c r="O103" s="902"/>
      <c r="P103" s="901"/>
      <c r="Q103" s="889"/>
    </row>
    <row r="104" spans="1:17">
      <c r="A104" s="1339">
        <f t="shared" si="13"/>
        <v>100</v>
      </c>
      <c r="B104" s="909" t="s">
        <v>265</v>
      </c>
      <c r="C104" s="908"/>
      <c r="D104" s="898"/>
      <c r="E104" s="898"/>
      <c r="F104" s="902"/>
      <c r="G104" s="902"/>
      <c r="H104" s="903"/>
      <c r="I104" s="903"/>
      <c r="J104" s="898"/>
      <c r="K104" s="898"/>
      <c r="L104" s="907" t="s">
        <v>261</v>
      </c>
      <c r="M104" s="907"/>
      <c r="N104" s="902"/>
      <c r="O104" s="902"/>
      <c r="P104" s="901"/>
      <c r="Q104" s="889"/>
    </row>
    <row r="105" spans="1:17">
      <c r="A105" s="1339">
        <f t="shared" si="13"/>
        <v>101</v>
      </c>
      <c r="B105" s="899" t="s">
        <v>156</v>
      </c>
      <c r="C105" s="898"/>
      <c r="D105" s="968">
        <f>+D99+1</f>
        <v>4</v>
      </c>
      <c r="E105" s="898"/>
      <c r="F105" s="906">
        <f>+P99</f>
        <v>0</v>
      </c>
      <c r="G105" s="904"/>
      <c r="H105" s="903">
        <f>+H99</f>
        <v>0</v>
      </c>
      <c r="I105" s="903"/>
      <c r="J105" s="898"/>
      <c r="K105" s="898"/>
      <c r="L105" s="902">
        <f t="shared" ref="L105:L116" si="20" xml:space="preserve"> -H105*F105</f>
        <v>0</v>
      </c>
      <c r="M105" s="902"/>
      <c r="N105" s="902">
        <f>-PMT(H105,12,P99)</f>
        <v>0</v>
      </c>
      <c r="O105" s="902"/>
      <c r="P105" s="901">
        <f t="shared" ref="P105:P116" si="21">(+F105+F105*H105+N105)*-1</f>
        <v>0</v>
      </c>
      <c r="Q105" s="889"/>
    </row>
    <row r="106" spans="1:17">
      <c r="A106" s="1339">
        <f t="shared" si="13"/>
        <v>102</v>
      </c>
      <c r="B106" s="899" t="s">
        <v>155</v>
      </c>
      <c r="C106" s="898"/>
      <c r="D106" s="968">
        <f>+D105</f>
        <v>4</v>
      </c>
      <c r="E106" s="898"/>
      <c r="F106" s="904">
        <f t="shared" ref="F106:F116" si="22">-P105</f>
        <v>0</v>
      </c>
      <c r="G106" s="904"/>
      <c r="H106" s="903">
        <f t="shared" ref="H106:H116" si="23">+H105</f>
        <v>0</v>
      </c>
      <c r="I106" s="903"/>
      <c r="J106" s="898"/>
      <c r="K106" s="898"/>
      <c r="L106" s="902">
        <f t="shared" si="20"/>
        <v>0</v>
      </c>
      <c r="M106" s="902"/>
      <c r="N106" s="902">
        <f t="shared" ref="N106:N116" si="24">N105</f>
        <v>0</v>
      </c>
      <c r="O106" s="902"/>
      <c r="P106" s="901">
        <f t="shared" si="21"/>
        <v>0</v>
      </c>
      <c r="Q106" s="889"/>
    </row>
    <row r="107" spans="1:17">
      <c r="A107" s="1339">
        <f t="shared" si="13"/>
        <v>103</v>
      </c>
      <c r="B107" s="899" t="s">
        <v>154</v>
      </c>
      <c r="C107" s="898"/>
      <c r="D107" s="968">
        <f t="shared" ref="D107:D116" si="25">+D106</f>
        <v>4</v>
      </c>
      <c r="E107" s="898"/>
      <c r="F107" s="904">
        <f t="shared" si="22"/>
        <v>0</v>
      </c>
      <c r="G107" s="904"/>
      <c r="H107" s="903">
        <f t="shared" si="23"/>
        <v>0</v>
      </c>
      <c r="I107" s="903"/>
      <c r="J107" s="898"/>
      <c r="K107" s="898"/>
      <c r="L107" s="902">
        <f t="shared" si="20"/>
        <v>0</v>
      </c>
      <c r="M107" s="902"/>
      <c r="N107" s="902">
        <f t="shared" si="24"/>
        <v>0</v>
      </c>
      <c r="O107" s="902"/>
      <c r="P107" s="901">
        <f t="shared" si="21"/>
        <v>0</v>
      </c>
      <c r="Q107" s="889"/>
    </row>
    <row r="108" spans="1:17">
      <c r="A108" s="1339">
        <f t="shared" si="13"/>
        <v>104</v>
      </c>
      <c r="B108" s="899" t="s">
        <v>134</v>
      </c>
      <c r="C108" s="898"/>
      <c r="D108" s="968">
        <f t="shared" si="25"/>
        <v>4</v>
      </c>
      <c r="E108" s="898"/>
      <c r="F108" s="904">
        <f t="shared" si="22"/>
        <v>0</v>
      </c>
      <c r="G108" s="904"/>
      <c r="H108" s="903">
        <f t="shared" si="23"/>
        <v>0</v>
      </c>
      <c r="I108" s="903"/>
      <c r="J108" s="898"/>
      <c r="K108" s="898"/>
      <c r="L108" s="902">
        <f t="shared" si="20"/>
        <v>0</v>
      </c>
      <c r="M108" s="902"/>
      <c r="N108" s="902">
        <f t="shared" si="24"/>
        <v>0</v>
      </c>
      <c r="O108" s="902"/>
      <c r="P108" s="901">
        <f t="shared" si="21"/>
        <v>0</v>
      </c>
      <c r="Q108" s="889"/>
    </row>
    <row r="109" spans="1:17">
      <c r="A109" s="1339">
        <f t="shared" si="13"/>
        <v>105</v>
      </c>
      <c r="B109" s="899" t="s">
        <v>131</v>
      </c>
      <c r="C109" s="898"/>
      <c r="D109" s="968">
        <f t="shared" si="25"/>
        <v>4</v>
      </c>
      <c r="E109" s="898"/>
      <c r="F109" s="904">
        <f t="shared" si="22"/>
        <v>0</v>
      </c>
      <c r="G109" s="904"/>
      <c r="H109" s="903">
        <f t="shared" si="23"/>
        <v>0</v>
      </c>
      <c r="I109" s="903"/>
      <c r="J109" s="898"/>
      <c r="K109" s="898"/>
      <c r="L109" s="902">
        <f t="shared" si="20"/>
        <v>0</v>
      </c>
      <c r="M109" s="902"/>
      <c r="N109" s="902">
        <f t="shared" si="24"/>
        <v>0</v>
      </c>
      <c r="O109" s="902"/>
      <c r="P109" s="901">
        <f t="shared" si="21"/>
        <v>0</v>
      </c>
      <c r="Q109" s="889"/>
    </row>
    <row r="110" spans="1:17">
      <c r="A110" s="1339">
        <f t="shared" si="13"/>
        <v>106</v>
      </c>
      <c r="B110" s="899" t="s">
        <v>262</v>
      </c>
      <c r="C110" s="898"/>
      <c r="D110" s="968">
        <f t="shared" si="25"/>
        <v>4</v>
      </c>
      <c r="E110" s="898"/>
      <c r="F110" s="904">
        <f t="shared" si="22"/>
        <v>0</v>
      </c>
      <c r="G110" s="904"/>
      <c r="H110" s="903">
        <f t="shared" si="23"/>
        <v>0</v>
      </c>
      <c r="I110" s="903"/>
      <c r="J110" s="898"/>
      <c r="K110" s="898"/>
      <c r="L110" s="902">
        <f t="shared" si="20"/>
        <v>0</v>
      </c>
      <c r="M110" s="902"/>
      <c r="N110" s="902">
        <f t="shared" si="24"/>
        <v>0</v>
      </c>
      <c r="O110" s="902"/>
      <c r="P110" s="901">
        <f t="shared" si="21"/>
        <v>0</v>
      </c>
      <c r="Q110" s="889"/>
    </row>
    <row r="111" spans="1:17">
      <c r="A111" s="1339">
        <f t="shared" si="13"/>
        <v>107</v>
      </c>
      <c r="B111" s="899" t="s">
        <v>152</v>
      </c>
      <c r="C111" s="898"/>
      <c r="D111" s="968">
        <f t="shared" si="25"/>
        <v>4</v>
      </c>
      <c r="E111" s="898"/>
      <c r="F111" s="904">
        <f t="shared" si="22"/>
        <v>0</v>
      </c>
      <c r="G111" s="904"/>
      <c r="H111" s="903">
        <f t="shared" si="23"/>
        <v>0</v>
      </c>
      <c r="I111" s="903"/>
      <c r="J111" s="898"/>
      <c r="K111" s="898"/>
      <c r="L111" s="902">
        <f t="shared" si="20"/>
        <v>0</v>
      </c>
      <c r="M111" s="902"/>
      <c r="N111" s="902">
        <f t="shared" si="24"/>
        <v>0</v>
      </c>
      <c r="O111" s="902"/>
      <c r="P111" s="901">
        <f t="shared" si="21"/>
        <v>0</v>
      </c>
      <c r="Q111" s="889"/>
    </row>
    <row r="112" spans="1:17">
      <c r="A112" s="1339">
        <f t="shared" si="13"/>
        <v>108</v>
      </c>
      <c r="B112" s="899" t="s">
        <v>151</v>
      </c>
      <c r="C112" s="898"/>
      <c r="D112" s="968">
        <f t="shared" si="25"/>
        <v>4</v>
      </c>
      <c r="E112" s="898"/>
      <c r="F112" s="904">
        <f t="shared" si="22"/>
        <v>0</v>
      </c>
      <c r="G112" s="904"/>
      <c r="H112" s="903">
        <f t="shared" si="23"/>
        <v>0</v>
      </c>
      <c r="I112" s="903"/>
      <c r="J112" s="898"/>
      <c r="K112" s="898"/>
      <c r="L112" s="902">
        <f t="shared" si="20"/>
        <v>0</v>
      </c>
      <c r="M112" s="902"/>
      <c r="N112" s="902">
        <f t="shared" si="24"/>
        <v>0</v>
      </c>
      <c r="O112" s="902"/>
      <c r="P112" s="901">
        <f t="shared" si="21"/>
        <v>0</v>
      </c>
      <c r="Q112" s="889"/>
    </row>
    <row r="113" spans="1:17">
      <c r="A113" s="1339">
        <f t="shared" si="13"/>
        <v>109</v>
      </c>
      <c r="B113" s="899" t="s">
        <v>150</v>
      </c>
      <c r="C113" s="898"/>
      <c r="D113" s="968">
        <f t="shared" si="25"/>
        <v>4</v>
      </c>
      <c r="E113" s="898"/>
      <c r="F113" s="904">
        <f t="shared" si="22"/>
        <v>0</v>
      </c>
      <c r="G113" s="904"/>
      <c r="H113" s="903">
        <f t="shared" si="23"/>
        <v>0</v>
      </c>
      <c r="I113" s="903"/>
      <c r="J113" s="898"/>
      <c r="K113" s="898"/>
      <c r="L113" s="902">
        <f t="shared" si="20"/>
        <v>0</v>
      </c>
      <c r="M113" s="902"/>
      <c r="N113" s="902">
        <f t="shared" si="24"/>
        <v>0</v>
      </c>
      <c r="O113" s="902"/>
      <c r="P113" s="901">
        <f t="shared" si="21"/>
        <v>0</v>
      </c>
      <c r="Q113" s="889"/>
    </row>
    <row r="114" spans="1:17">
      <c r="A114" s="1339">
        <f t="shared" si="13"/>
        <v>110</v>
      </c>
      <c r="B114" s="899" t="s">
        <v>161</v>
      </c>
      <c r="C114" s="898"/>
      <c r="D114" s="968">
        <f t="shared" si="25"/>
        <v>4</v>
      </c>
      <c r="E114" s="898"/>
      <c r="F114" s="904">
        <f t="shared" si="22"/>
        <v>0</v>
      </c>
      <c r="G114" s="904"/>
      <c r="H114" s="903">
        <f t="shared" si="23"/>
        <v>0</v>
      </c>
      <c r="I114" s="903"/>
      <c r="J114" s="898"/>
      <c r="K114" s="898"/>
      <c r="L114" s="902">
        <f t="shared" si="20"/>
        <v>0</v>
      </c>
      <c r="M114" s="902"/>
      <c r="N114" s="902">
        <f t="shared" si="24"/>
        <v>0</v>
      </c>
      <c r="O114" s="902"/>
      <c r="P114" s="901">
        <f t="shared" si="21"/>
        <v>0</v>
      </c>
      <c r="Q114" s="889"/>
    </row>
    <row r="115" spans="1:17">
      <c r="A115" s="1339">
        <f t="shared" si="13"/>
        <v>111</v>
      </c>
      <c r="B115" s="899" t="s">
        <v>148</v>
      </c>
      <c r="C115" s="898"/>
      <c r="D115" s="968">
        <f t="shared" si="25"/>
        <v>4</v>
      </c>
      <c r="E115" s="898"/>
      <c r="F115" s="904">
        <f t="shared" si="22"/>
        <v>0</v>
      </c>
      <c r="G115" s="904"/>
      <c r="H115" s="903">
        <f t="shared" si="23"/>
        <v>0</v>
      </c>
      <c r="I115" s="903"/>
      <c r="J115" s="898"/>
      <c r="K115" s="898"/>
      <c r="L115" s="902">
        <f t="shared" si="20"/>
        <v>0</v>
      </c>
      <c r="M115" s="902"/>
      <c r="N115" s="902">
        <f t="shared" si="24"/>
        <v>0</v>
      </c>
      <c r="O115" s="902"/>
      <c r="P115" s="901">
        <f t="shared" si="21"/>
        <v>0</v>
      </c>
      <c r="Q115" s="889"/>
    </row>
    <row r="116" spans="1:17">
      <c r="A116" s="1339">
        <f t="shared" si="13"/>
        <v>112</v>
      </c>
      <c r="B116" s="899" t="s">
        <v>146</v>
      </c>
      <c r="C116" s="898"/>
      <c r="D116" s="968">
        <f t="shared" si="25"/>
        <v>4</v>
      </c>
      <c r="E116" s="898"/>
      <c r="F116" s="904">
        <f t="shared" si="22"/>
        <v>0</v>
      </c>
      <c r="G116" s="904"/>
      <c r="H116" s="903">
        <f t="shared" si="23"/>
        <v>0</v>
      </c>
      <c r="I116" s="903"/>
      <c r="J116" s="898"/>
      <c r="K116" s="898"/>
      <c r="L116" s="905">
        <f t="shared" si="20"/>
        <v>0</v>
      </c>
      <c r="M116" s="902"/>
      <c r="N116" s="902">
        <f t="shared" si="24"/>
        <v>0</v>
      </c>
      <c r="O116" s="902"/>
      <c r="P116" s="901">
        <f t="shared" si="21"/>
        <v>0</v>
      </c>
      <c r="Q116" s="889"/>
    </row>
    <row r="117" spans="1:17">
      <c r="A117" s="1339">
        <f t="shared" si="13"/>
        <v>113</v>
      </c>
      <c r="B117" s="899"/>
      <c r="C117" s="898"/>
      <c r="D117" s="898"/>
      <c r="E117" s="898"/>
      <c r="F117" s="904"/>
      <c r="G117" s="904"/>
      <c r="H117" s="903"/>
      <c r="I117" s="903"/>
      <c r="J117" s="898"/>
      <c r="K117" s="898"/>
      <c r="L117" s="902">
        <f>SUM(L105:L116)</f>
        <v>0</v>
      </c>
      <c r="M117" s="902"/>
      <c r="N117" s="902"/>
      <c r="O117" s="902"/>
      <c r="P117" s="901"/>
      <c r="Q117" s="889"/>
    </row>
    <row r="118" spans="1:17">
      <c r="A118" s="1339">
        <f t="shared" si="13"/>
        <v>114</v>
      </c>
      <c r="B118" s="900"/>
      <c r="C118" s="896"/>
      <c r="D118" s="896"/>
      <c r="E118" s="896"/>
      <c r="F118" s="896"/>
      <c r="G118" s="896"/>
      <c r="H118" s="896"/>
      <c r="I118" s="896"/>
      <c r="J118" s="896"/>
      <c r="K118" s="896"/>
      <c r="L118" s="896"/>
      <c r="M118" s="896"/>
      <c r="N118" s="896"/>
      <c r="O118" s="896"/>
      <c r="P118" s="895"/>
      <c r="Q118" s="889"/>
    </row>
    <row r="119" spans="1:17">
      <c r="A119" s="1339">
        <f t="shared" si="13"/>
        <v>115</v>
      </c>
      <c r="B119" s="899" t="s">
        <v>585</v>
      </c>
      <c r="C119" s="898"/>
      <c r="D119" s="896"/>
      <c r="E119" s="896"/>
      <c r="F119" s="896"/>
      <c r="G119" s="896"/>
      <c r="H119" s="896"/>
      <c r="I119" s="896"/>
      <c r="J119" s="896"/>
      <c r="K119" s="896"/>
      <c r="L119" s="896"/>
      <c r="M119" s="896"/>
      <c r="N119" s="897">
        <f>SUM(N105:N116)</f>
        <v>0</v>
      </c>
      <c r="O119" s="896"/>
      <c r="P119" s="895"/>
      <c r="Q119" s="889"/>
    </row>
    <row r="120" spans="1:17">
      <c r="A120" s="1339">
        <f t="shared" si="13"/>
        <v>116</v>
      </c>
      <c r="B120" s="899" t="s">
        <v>266</v>
      </c>
      <c r="C120" s="898"/>
      <c r="D120" s="896"/>
      <c r="E120" s="896"/>
      <c r="F120" s="896"/>
      <c r="G120" s="896"/>
      <c r="H120" s="896"/>
      <c r="I120" s="896"/>
      <c r="J120" s="896"/>
      <c r="K120" s="896"/>
      <c r="L120" s="896"/>
      <c r="M120" s="896"/>
      <c r="N120" s="897">
        <f>L11</f>
        <v>0</v>
      </c>
      <c r="O120" s="896"/>
      <c r="P120" s="895"/>
      <c r="Q120" s="889"/>
    </row>
    <row r="121" spans="1:17">
      <c r="A121" s="1339">
        <f t="shared" si="13"/>
        <v>117</v>
      </c>
      <c r="B121" s="894" t="s">
        <v>267</v>
      </c>
      <c r="C121" s="893"/>
      <c r="D121" s="891"/>
      <c r="E121" s="891"/>
      <c r="F121" s="891"/>
      <c r="G121" s="891"/>
      <c r="H121" s="891"/>
      <c r="I121" s="891"/>
      <c r="J121" s="891"/>
      <c r="K121" s="891"/>
      <c r="L121" s="891"/>
      <c r="M121" s="891"/>
      <c r="N121" s="892">
        <f>(N119+N120)</f>
        <v>0</v>
      </c>
      <c r="O121" s="891"/>
      <c r="P121" s="890"/>
      <c r="Q121" s="889"/>
    </row>
    <row r="122" spans="1:17">
      <c r="A122" s="1339">
        <f t="shared" si="13"/>
        <v>118</v>
      </c>
      <c r="Q122" s="889"/>
    </row>
    <row r="123" spans="1:17">
      <c r="A123" s="1339">
        <f t="shared" si="13"/>
        <v>119</v>
      </c>
      <c r="Q123" s="889"/>
    </row>
    <row r="124" spans="1:17">
      <c r="A124" s="1339">
        <f t="shared" si="13"/>
        <v>120</v>
      </c>
      <c r="B124" s="924" t="s">
        <v>596</v>
      </c>
      <c r="C124" s="923"/>
      <c r="D124" s="920"/>
      <c r="E124" s="920"/>
      <c r="F124" s="920"/>
      <c r="G124" s="920"/>
      <c r="H124" s="922"/>
      <c r="I124" s="922"/>
      <c r="J124" s="922"/>
      <c r="K124" s="922"/>
      <c r="L124" s="921"/>
      <c r="M124" s="921"/>
      <c r="N124" s="920"/>
      <c r="O124" s="920"/>
      <c r="P124" s="919"/>
      <c r="Q124" s="889"/>
    </row>
    <row r="125" spans="1:17">
      <c r="A125" s="1339">
        <f t="shared" si="13"/>
        <v>121</v>
      </c>
      <c r="B125" s="918"/>
      <c r="C125" s="916"/>
      <c r="D125" s="914"/>
      <c r="E125" s="914"/>
      <c r="F125" s="914"/>
      <c r="G125" s="914"/>
      <c r="H125" s="898"/>
      <c r="I125" s="898"/>
      <c r="J125" s="898"/>
      <c r="K125" s="898"/>
      <c r="L125" s="915" t="s">
        <v>261</v>
      </c>
      <c r="M125" s="915"/>
      <c r="N125" s="914"/>
      <c r="O125" s="914"/>
      <c r="P125" s="913"/>
      <c r="Q125" s="889"/>
    </row>
    <row r="126" spans="1:17">
      <c r="A126" s="1339">
        <f t="shared" si="13"/>
        <v>122</v>
      </c>
      <c r="B126" s="917"/>
      <c r="C126" s="916"/>
      <c r="D126" s="914"/>
      <c r="E126" s="914"/>
      <c r="F126" s="914"/>
      <c r="G126" s="914"/>
      <c r="H126" s="898"/>
      <c r="I126" s="898"/>
      <c r="J126" s="898"/>
      <c r="K126" s="898"/>
      <c r="L126" s="915"/>
      <c r="M126" s="915"/>
      <c r="N126" s="914"/>
      <c r="O126" s="914"/>
      <c r="P126" s="913"/>
      <c r="Q126" s="889"/>
    </row>
    <row r="127" spans="1:17">
      <c r="A127" s="1339">
        <f t="shared" si="13"/>
        <v>123</v>
      </c>
      <c r="B127" s="899" t="s">
        <v>156</v>
      </c>
      <c r="C127" s="898"/>
      <c r="D127" s="968">
        <f>+D98</f>
        <v>2</v>
      </c>
      <c r="E127" s="898"/>
      <c r="F127" s="902">
        <f>L12/12</f>
        <v>0</v>
      </c>
      <c r="G127" s="902"/>
      <c r="H127" s="903">
        <f>N12</f>
        <v>0</v>
      </c>
      <c r="I127" s="903"/>
      <c r="J127" s="911">
        <v>12</v>
      </c>
      <c r="K127" s="898"/>
      <c r="L127" s="902">
        <f t="shared" ref="L127:L138" si="26">H127*F127*J127*-1</f>
        <v>0</v>
      </c>
      <c r="M127" s="902"/>
      <c r="N127" s="902"/>
      <c r="O127" s="902"/>
      <c r="P127" s="901">
        <f t="shared" ref="P127:P138" si="27">(-L127+F127)*-1</f>
        <v>0</v>
      </c>
      <c r="Q127" s="889"/>
    </row>
    <row r="128" spans="1:17">
      <c r="A128" s="1339">
        <f t="shared" si="13"/>
        <v>124</v>
      </c>
      <c r="B128" s="899" t="s">
        <v>155</v>
      </c>
      <c r="C128" s="898"/>
      <c r="D128" s="968">
        <f>+D127</f>
        <v>2</v>
      </c>
      <c r="E128" s="898"/>
      <c r="F128" s="902">
        <f t="shared" ref="F128:F138" si="28">+F127</f>
        <v>0</v>
      </c>
      <c r="G128" s="902"/>
      <c r="H128" s="903">
        <f t="shared" ref="H128:H138" si="29">+H127</f>
        <v>0</v>
      </c>
      <c r="I128" s="903"/>
      <c r="J128" s="912">
        <f t="shared" ref="J128:J138" si="30">+J127-1</f>
        <v>11</v>
      </c>
      <c r="K128" s="896"/>
      <c r="L128" s="902">
        <f t="shared" si="26"/>
        <v>0</v>
      </c>
      <c r="M128" s="902"/>
      <c r="N128" s="902"/>
      <c r="O128" s="902"/>
      <c r="P128" s="901">
        <f t="shared" si="27"/>
        <v>0</v>
      </c>
      <c r="Q128" s="889"/>
    </row>
    <row r="129" spans="1:17">
      <c r="A129" s="1339">
        <f t="shared" si="13"/>
        <v>125</v>
      </c>
      <c r="B129" s="899" t="s">
        <v>154</v>
      </c>
      <c r="C129" s="898"/>
      <c r="D129" s="968">
        <f t="shared" ref="D129:D138" si="31">+D128</f>
        <v>2</v>
      </c>
      <c r="E129" s="898"/>
      <c r="F129" s="902">
        <f t="shared" si="28"/>
        <v>0</v>
      </c>
      <c r="G129" s="902"/>
      <c r="H129" s="903">
        <f t="shared" si="29"/>
        <v>0</v>
      </c>
      <c r="I129" s="903"/>
      <c r="J129" s="912">
        <f t="shared" si="30"/>
        <v>10</v>
      </c>
      <c r="K129" s="896"/>
      <c r="L129" s="902">
        <f t="shared" si="26"/>
        <v>0</v>
      </c>
      <c r="M129" s="902"/>
      <c r="N129" s="902"/>
      <c r="O129" s="902"/>
      <c r="P129" s="901">
        <f t="shared" si="27"/>
        <v>0</v>
      </c>
      <c r="Q129" s="889"/>
    </row>
    <row r="130" spans="1:17">
      <c r="A130" s="1339">
        <f t="shared" si="13"/>
        <v>126</v>
      </c>
      <c r="B130" s="899" t="s">
        <v>134</v>
      </c>
      <c r="C130" s="898"/>
      <c r="D130" s="968">
        <f t="shared" si="31"/>
        <v>2</v>
      </c>
      <c r="E130" s="898"/>
      <c r="F130" s="902">
        <f t="shared" si="28"/>
        <v>0</v>
      </c>
      <c r="G130" s="902"/>
      <c r="H130" s="903">
        <f t="shared" si="29"/>
        <v>0</v>
      </c>
      <c r="I130" s="903"/>
      <c r="J130" s="912">
        <f t="shared" si="30"/>
        <v>9</v>
      </c>
      <c r="K130" s="896"/>
      <c r="L130" s="902">
        <f t="shared" si="26"/>
        <v>0</v>
      </c>
      <c r="M130" s="902"/>
      <c r="N130" s="902"/>
      <c r="O130" s="902"/>
      <c r="P130" s="901">
        <f t="shared" si="27"/>
        <v>0</v>
      </c>
      <c r="Q130" s="889"/>
    </row>
    <row r="131" spans="1:17">
      <c r="A131" s="1339">
        <f t="shared" si="13"/>
        <v>127</v>
      </c>
      <c r="B131" s="899" t="s">
        <v>131</v>
      </c>
      <c r="C131" s="898"/>
      <c r="D131" s="968">
        <f t="shared" si="31"/>
        <v>2</v>
      </c>
      <c r="E131" s="898"/>
      <c r="F131" s="902">
        <f t="shared" si="28"/>
        <v>0</v>
      </c>
      <c r="G131" s="902"/>
      <c r="H131" s="903">
        <f t="shared" si="29"/>
        <v>0</v>
      </c>
      <c r="I131" s="903"/>
      <c r="J131" s="912">
        <f t="shared" si="30"/>
        <v>8</v>
      </c>
      <c r="K131" s="896"/>
      <c r="L131" s="902">
        <f t="shared" si="26"/>
        <v>0</v>
      </c>
      <c r="M131" s="902"/>
      <c r="N131" s="902"/>
      <c r="O131" s="902"/>
      <c r="P131" s="901">
        <f t="shared" si="27"/>
        <v>0</v>
      </c>
      <c r="Q131" s="889"/>
    </row>
    <row r="132" spans="1:17">
      <c r="A132" s="1339">
        <f t="shared" si="13"/>
        <v>128</v>
      </c>
      <c r="B132" s="899" t="s">
        <v>262</v>
      </c>
      <c r="C132" s="898"/>
      <c r="D132" s="968">
        <f t="shared" si="31"/>
        <v>2</v>
      </c>
      <c r="E132" s="898"/>
      <c r="F132" s="902">
        <f t="shared" si="28"/>
        <v>0</v>
      </c>
      <c r="G132" s="902"/>
      <c r="H132" s="903">
        <f t="shared" si="29"/>
        <v>0</v>
      </c>
      <c r="I132" s="903"/>
      <c r="J132" s="912">
        <f t="shared" si="30"/>
        <v>7</v>
      </c>
      <c r="K132" s="896"/>
      <c r="L132" s="902">
        <f t="shared" si="26"/>
        <v>0</v>
      </c>
      <c r="M132" s="902"/>
      <c r="N132" s="902"/>
      <c r="O132" s="902"/>
      <c r="P132" s="901">
        <f t="shared" si="27"/>
        <v>0</v>
      </c>
      <c r="Q132" s="889"/>
    </row>
    <row r="133" spans="1:17">
      <c r="A133" s="1339">
        <f t="shared" si="13"/>
        <v>129</v>
      </c>
      <c r="B133" s="899" t="s">
        <v>152</v>
      </c>
      <c r="C133" s="898"/>
      <c r="D133" s="968">
        <f t="shared" si="31"/>
        <v>2</v>
      </c>
      <c r="E133" s="898"/>
      <c r="F133" s="902">
        <f t="shared" si="28"/>
        <v>0</v>
      </c>
      <c r="G133" s="902"/>
      <c r="H133" s="903">
        <f t="shared" si="29"/>
        <v>0</v>
      </c>
      <c r="I133" s="903"/>
      <c r="J133" s="912">
        <f t="shared" si="30"/>
        <v>6</v>
      </c>
      <c r="K133" s="896"/>
      <c r="L133" s="902">
        <f t="shared" si="26"/>
        <v>0</v>
      </c>
      <c r="M133" s="902"/>
      <c r="N133" s="902"/>
      <c r="O133" s="902"/>
      <c r="P133" s="901">
        <f t="shared" si="27"/>
        <v>0</v>
      </c>
      <c r="Q133" s="889"/>
    </row>
    <row r="134" spans="1:17">
      <c r="A134" s="1339">
        <f t="shared" si="13"/>
        <v>130</v>
      </c>
      <c r="B134" s="899" t="s">
        <v>151</v>
      </c>
      <c r="C134" s="898"/>
      <c r="D134" s="968">
        <f t="shared" si="31"/>
        <v>2</v>
      </c>
      <c r="E134" s="898"/>
      <c r="F134" s="902">
        <f t="shared" si="28"/>
        <v>0</v>
      </c>
      <c r="G134" s="902"/>
      <c r="H134" s="903">
        <f t="shared" si="29"/>
        <v>0</v>
      </c>
      <c r="I134" s="903"/>
      <c r="J134" s="912">
        <f t="shared" si="30"/>
        <v>5</v>
      </c>
      <c r="K134" s="896"/>
      <c r="L134" s="902">
        <f t="shared" si="26"/>
        <v>0</v>
      </c>
      <c r="M134" s="902"/>
      <c r="N134" s="902"/>
      <c r="O134" s="902"/>
      <c r="P134" s="901">
        <f t="shared" si="27"/>
        <v>0</v>
      </c>
      <c r="Q134" s="889"/>
    </row>
    <row r="135" spans="1:17">
      <c r="A135" s="1339">
        <f t="shared" ref="A135:A165" si="32">+A134+1</f>
        <v>131</v>
      </c>
      <c r="B135" s="899" t="s">
        <v>150</v>
      </c>
      <c r="C135" s="898"/>
      <c r="D135" s="968">
        <f t="shared" si="31"/>
        <v>2</v>
      </c>
      <c r="E135" s="898"/>
      <c r="F135" s="902">
        <f t="shared" si="28"/>
        <v>0</v>
      </c>
      <c r="G135" s="902"/>
      <c r="H135" s="903">
        <f t="shared" si="29"/>
        <v>0</v>
      </c>
      <c r="I135" s="903"/>
      <c r="J135" s="912">
        <f t="shared" si="30"/>
        <v>4</v>
      </c>
      <c r="K135" s="896"/>
      <c r="L135" s="902">
        <f t="shared" si="26"/>
        <v>0</v>
      </c>
      <c r="M135" s="902"/>
      <c r="N135" s="902"/>
      <c r="O135" s="902"/>
      <c r="P135" s="901">
        <f t="shared" si="27"/>
        <v>0</v>
      </c>
      <c r="Q135" s="889"/>
    </row>
    <row r="136" spans="1:17">
      <c r="A136" s="1339">
        <f t="shared" si="32"/>
        <v>132</v>
      </c>
      <c r="B136" s="899" t="s">
        <v>161</v>
      </c>
      <c r="C136" s="898"/>
      <c r="D136" s="968">
        <f t="shared" si="31"/>
        <v>2</v>
      </c>
      <c r="E136" s="898"/>
      <c r="F136" s="902">
        <f t="shared" si="28"/>
        <v>0</v>
      </c>
      <c r="G136" s="902"/>
      <c r="H136" s="903">
        <f t="shared" si="29"/>
        <v>0</v>
      </c>
      <c r="I136" s="903"/>
      <c r="J136" s="912">
        <f t="shared" si="30"/>
        <v>3</v>
      </c>
      <c r="K136" s="896"/>
      <c r="L136" s="902">
        <f t="shared" si="26"/>
        <v>0</v>
      </c>
      <c r="M136" s="902"/>
      <c r="N136" s="902"/>
      <c r="O136" s="902"/>
      <c r="P136" s="901">
        <f t="shared" si="27"/>
        <v>0</v>
      </c>
      <c r="Q136" s="889"/>
    </row>
    <row r="137" spans="1:17">
      <c r="A137" s="1339">
        <f t="shared" si="32"/>
        <v>133</v>
      </c>
      <c r="B137" s="899" t="s">
        <v>148</v>
      </c>
      <c r="C137" s="898"/>
      <c r="D137" s="968">
        <f t="shared" si="31"/>
        <v>2</v>
      </c>
      <c r="E137" s="898"/>
      <c r="F137" s="902">
        <f t="shared" si="28"/>
        <v>0</v>
      </c>
      <c r="G137" s="902"/>
      <c r="H137" s="903">
        <f t="shared" si="29"/>
        <v>0</v>
      </c>
      <c r="I137" s="903"/>
      <c r="J137" s="912">
        <f t="shared" si="30"/>
        <v>2</v>
      </c>
      <c r="K137" s="896"/>
      <c r="L137" s="902">
        <f t="shared" si="26"/>
        <v>0</v>
      </c>
      <c r="M137" s="902"/>
      <c r="N137" s="902"/>
      <c r="O137" s="902"/>
      <c r="P137" s="901">
        <f t="shared" si="27"/>
        <v>0</v>
      </c>
      <c r="Q137" s="889"/>
    </row>
    <row r="138" spans="1:17">
      <c r="A138" s="1339">
        <f t="shared" si="32"/>
        <v>134</v>
      </c>
      <c r="B138" s="899" t="s">
        <v>146</v>
      </c>
      <c r="C138" s="898"/>
      <c r="D138" s="968">
        <f t="shared" si="31"/>
        <v>2</v>
      </c>
      <c r="E138" s="898"/>
      <c r="F138" s="902">
        <f t="shared" si="28"/>
        <v>0</v>
      </c>
      <c r="G138" s="902"/>
      <c r="H138" s="903">
        <f t="shared" si="29"/>
        <v>0</v>
      </c>
      <c r="I138" s="903"/>
      <c r="J138" s="912">
        <f t="shared" si="30"/>
        <v>1</v>
      </c>
      <c r="K138" s="896"/>
      <c r="L138" s="905">
        <f t="shared" si="26"/>
        <v>0</v>
      </c>
      <c r="M138" s="902"/>
      <c r="N138" s="902"/>
      <c r="O138" s="902"/>
      <c r="P138" s="901">
        <f t="shared" si="27"/>
        <v>0</v>
      </c>
      <c r="Q138" s="889"/>
    </row>
    <row r="139" spans="1:17">
      <c r="A139" s="1339">
        <f t="shared" si="32"/>
        <v>135</v>
      </c>
      <c r="B139" s="899"/>
      <c r="C139" s="898"/>
      <c r="D139" s="898"/>
      <c r="E139" s="898"/>
      <c r="F139" s="902"/>
      <c r="G139" s="902"/>
      <c r="H139" s="903"/>
      <c r="I139" s="903"/>
      <c r="J139" s="896"/>
      <c r="K139" s="896"/>
      <c r="L139" s="902">
        <f>SUM(L127:L138)</f>
        <v>0</v>
      </c>
      <c r="M139" s="902"/>
      <c r="N139" s="902"/>
      <c r="O139" s="902"/>
      <c r="P139" s="910">
        <f>SUM(P127:P138)</f>
        <v>0</v>
      </c>
      <c r="Q139" s="889"/>
    </row>
    <row r="140" spans="1:17">
      <c r="A140" s="1339">
        <f t="shared" si="32"/>
        <v>136</v>
      </c>
      <c r="B140" s="899"/>
      <c r="C140" s="898"/>
      <c r="D140" s="898"/>
      <c r="E140" s="898"/>
      <c r="F140" s="902"/>
      <c r="G140" s="902"/>
      <c r="H140" s="903"/>
      <c r="I140" s="903"/>
      <c r="J140" s="896"/>
      <c r="K140" s="896"/>
      <c r="L140" s="902"/>
      <c r="M140" s="902"/>
      <c r="N140" s="902"/>
      <c r="O140" s="902"/>
      <c r="P140" s="910"/>
      <c r="Q140" s="889"/>
    </row>
    <row r="141" spans="1:17">
      <c r="A141" s="1339">
        <f t="shared" si="32"/>
        <v>137</v>
      </c>
      <c r="B141" s="899"/>
      <c r="C141" s="898"/>
      <c r="D141" s="898"/>
      <c r="E141" s="898"/>
      <c r="F141" s="902"/>
      <c r="G141" s="902"/>
      <c r="H141" s="903"/>
      <c r="I141" s="903"/>
      <c r="J141" s="896"/>
      <c r="K141" s="896"/>
      <c r="L141" s="907" t="s">
        <v>263</v>
      </c>
      <c r="M141" s="902"/>
      <c r="N141" s="902"/>
      <c r="O141" s="902"/>
      <c r="P141" s="910"/>
      <c r="Q141" s="889"/>
    </row>
    <row r="142" spans="1:17">
      <c r="A142" s="1339">
        <f t="shared" si="32"/>
        <v>138</v>
      </c>
      <c r="B142" s="899"/>
      <c r="C142" s="898"/>
      <c r="D142" s="898"/>
      <c r="E142" s="898"/>
      <c r="F142" s="902"/>
      <c r="G142" s="902"/>
      <c r="H142" s="903"/>
      <c r="I142" s="903"/>
      <c r="J142" s="896"/>
      <c r="K142" s="896"/>
      <c r="L142" s="907"/>
      <c r="M142" s="902"/>
      <c r="N142" s="902"/>
      <c r="O142" s="902"/>
      <c r="P142" s="910"/>
      <c r="Q142" s="889"/>
    </row>
    <row r="143" spans="1:17">
      <c r="A143" s="1339">
        <f t="shared" si="32"/>
        <v>139</v>
      </c>
      <c r="B143" s="899" t="s">
        <v>264</v>
      </c>
      <c r="C143" s="898"/>
      <c r="D143" s="969">
        <f>+D138+1</f>
        <v>3</v>
      </c>
      <c r="E143" s="898"/>
      <c r="F143" s="904">
        <f>P139</f>
        <v>0</v>
      </c>
      <c r="G143" s="904"/>
      <c r="H143" s="903">
        <f>+H138</f>
        <v>0</v>
      </c>
      <c r="I143" s="903"/>
      <c r="J143" s="911">
        <v>12</v>
      </c>
      <c r="K143" s="898"/>
      <c r="L143" s="902">
        <f>+J143*H143*F143</f>
        <v>0</v>
      </c>
      <c r="M143" s="902"/>
      <c r="N143" s="902"/>
      <c r="O143" s="902"/>
      <c r="P143" s="910">
        <f>+F143+L143</f>
        <v>0</v>
      </c>
      <c r="Q143" s="889"/>
    </row>
    <row r="144" spans="1:17">
      <c r="A144" s="1339">
        <f t="shared" si="32"/>
        <v>140</v>
      </c>
      <c r="B144" s="899"/>
      <c r="C144" s="898"/>
      <c r="D144" s="969"/>
      <c r="E144" s="898"/>
      <c r="F144" s="904"/>
      <c r="G144" s="904"/>
      <c r="H144" s="903"/>
      <c r="I144" s="903"/>
      <c r="J144" s="911"/>
      <c r="K144" s="898"/>
      <c r="L144" s="902"/>
      <c r="M144" s="902"/>
      <c r="N144" s="902"/>
      <c r="O144" s="902"/>
      <c r="P144" s="910"/>
      <c r="Q144" s="889"/>
    </row>
    <row r="145" spans="1:17">
      <c r="A145" s="1339">
        <f t="shared" si="32"/>
        <v>141</v>
      </c>
      <c r="B145" s="899"/>
      <c r="C145" s="898"/>
      <c r="D145" s="969"/>
      <c r="E145" s="898"/>
      <c r="F145" s="904"/>
      <c r="G145" s="904"/>
      <c r="H145" s="903"/>
      <c r="I145" s="903"/>
      <c r="J145" s="911"/>
      <c r="K145" s="898"/>
      <c r="L145" s="902"/>
      <c r="M145" s="902"/>
      <c r="N145" s="902"/>
      <c r="O145" s="902"/>
      <c r="P145" s="910"/>
      <c r="Q145" s="889"/>
    </row>
    <row r="146" spans="1:17">
      <c r="A146" s="1339">
        <f t="shared" si="32"/>
        <v>142</v>
      </c>
      <c r="B146" s="899"/>
      <c r="C146" s="898"/>
      <c r="D146" s="969"/>
      <c r="E146" s="898"/>
      <c r="F146" s="904"/>
      <c r="G146" s="904"/>
      <c r="H146" s="903"/>
      <c r="I146" s="903"/>
      <c r="J146" s="898"/>
      <c r="K146" s="898"/>
      <c r="L146" s="902"/>
      <c r="M146" s="902"/>
      <c r="N146" s="902"/>
      <c r="O146" s="902"/>
      <c r="P146" s="910"/>
      <c r="Q146" s="889"/>
    </row>
    <row r="147" spans="1:17">
      <c r="A147" s="1339">
        <f t="shared" si="32"/>
        <v>143</v>
      </c>
      <c r="B147" s="899"/>
      <c r="C147" s="898"/>
      <c r="D147" s="969"/>
      <c r="E147" s="898"/>
      <c r="F147" s="904"/>
      <c r="G147" s="904"/>
      <c r="H147" s="903"/>
      <c r="I147" s="903"/>
      <c r="J147" s="898"/>
      <c r="K147" s="898"/>
      <c r="L147" s="902"/>
      <c r="M147" s="902"/>
      <c r="N147" s="902"/>
      <c r="O147" s="902"/>
      <c r="P147" s="901"/>
      <c r="Q147" s="889"/>
    </row>
    <row r="148" spans="1:17">
      <c r="A148" s="1339">
        <f t="shared" si="32"/>
        <v>144</v>
      </c>
      <c r="B148" s="909" t="s">
        <v>265</v>
      </c>
      <c r="C148" s="908"/>
      <c r="D148" s="898"/>
      <c r="E148" s="898"/>
      <c r="F148" s="902"/>
      <c r="G148" s="902"/>
      <c r="H148" s="903"/>
      <c r="I148" s="903"/>
      <c r="J148" s="898"/>
      <c r="K148" s="898"/>
      <c r="L148" s="907" t="s">
        <v>261</v>
      </c>
      <c r="M148" s="907"/>
      <c r="N148" s="902"/>
      <c r="O148" s="902"/>
      <c r="P148" s="901"/>
      <c r="Q148" s="889"/>
    </row>
    <row r="149" spans="1:17">
      <c r="A149" s="1339">
        <f t="shared" si="32"/>
        <v>145</v>
      </c>
      <c r="B149" s="899" t="s">
        <v>156</v>
      </c>
      <c r="C149" s="898"/>
      <c r="D149" s="968">
        <f>+D143+1</f>
        <v>4</v>
      </c>
      <c r="E149" s="898"/>
      <c r="F149" s="906">
        <f>+P143</f>
        <v>0</v>
      </c>
      <c r="G149" s="904"/>
      <c r="H149" s="903">
        <f>+H143</f>
        <v>0</v>
      </c>
      <c r="I149" s="903"/>
      <c r="J149" s="898"/>
      <c r="K149" s="898"/>
      <c r="L149" s="902">
        <f t="shared" ref="L149:L160" si="33" xml:space="preserve"> -H149*F149</f>
        <v>0</v>
      </c>
      <c r="M149" s="902"/>
      <c r="N149" s="902">
        <f>-PMT(H149,12,P143)</f>
        <v>0</v>
      </c>
      <c r="O149" s="902"/>
      <c r="P149" s="901">
        <f t="shared" ref="P149:P160" si="34">(+F149+F149*H149+N149)*-1</f>
        <v>0</v>
      </c>
      <c r="Q149" s="889"/>
    </row>
    <row r="150" spans="1:17">
      <c r="A150" s="1339">
        <f t="shared" si="32"/>
        <v>146</v>
      </c>
      <c r="B150" s="899" t="s">
        <v>155</v>
      </c>
      <c r="C150" s="898"/>
      <c r="D150" s="968">
        <f t="shared" ref="D150:D158" si="35">+D149</f>
        <v>4</v>
      </c>
      <c r="E150" s="898"/>
      <c r="F150" s="904">
        <f t="shared" ref="F150:F160" si="36">-P149</f>
        <v>0</v>
      </c>
      <c r="G150" s="904"/>
      <c r="H150" s="903">
        <f t="shared" ref="H150:H160" si="37">+H149</f>
        <v>0</v>
      </c>
      <c r="I150" s="903"/>
      <c r="J150" s="898"/>
      <c r="K150" s="898"/>
      <c r="L150" s="902">
        <f t="shared" si="33"/>
        <v>0</v>
      </c>
      <c r="M150" s="902"/>
      <c r="N150" s="902">
        <f t="shared" ref="N150:N160" si="38">N149</f>
        <v>0</v>
      </c>
      <c r="O150" s="902"/>
      <c r="P150" s="901">
        <f t="shared" si="34"/>
        <v>0</v>
      </c>
      <c r="Q150" s="889"/>
    </row>
    <row r="151" spans="1:17">
      <c r="A151" s="1339">
        <f t="shared" si="32"/>
        <v>147</v>
      </c>
      <c r="B151" s="899" t="s">
        <v>154</v>
      </c>
      <c r="C151" s="898"/>
      <c r="D151" s="968">
        <f t="shared" si="35"/>
        <v>4</v>
      </c>
      <c r="E151" s="898"/>
      <c r="F151" s="904">
        <f t="shared" si="36"/>
        <v>0</v>
      </c>
      <c r="G151" s="904"/>
      <c r="H151" s="903">
        <f t="shared" si="37"/>
        <v>0</v>
      </c>
      <c r="I151" s="903"/>
      <c r="J151" s="898"/>
      <c r="K151" s="898"/>
      <c r="L151" s="902">
        <f t="shared" si="33"/>
        <v>0</v>
      </c>
      <c r="M151" s="902"/>
      <c r="N151" s="902">
        <f t="shared" si="38"/>
        <v>0</v>
      </c>
      <c r="O151" s="902"/>
      <c r="P151" s="901">
        <f t="shared" si="34"/>
        <v>0</v>
      </c>
      <c r="Q151" s="889"/>
    </row>
    <row r="152" spans="1:17">
      <c r="A152" s="1339">
        <f t="shared" si="32"/>
        <v>148</v>
      </c>
      <c r="B152" s="899" t="s">
        <v>134</v>
      </c>
      <c r="C152" s="898"/>
      <c r="D152" s="968">
        <f t="shared" si="35"/>
        <v>4</v>
      </c>
      <c r="E152" s="898"/>
      <c r="F152" s="904">
        <f t="shared" si="36"/>
        <v>0</v>
      </c>
      <c r="G152" s="904"/>
      <c r="H152" s="903">
        <f t="shared" si="37"/>
        <v>0</v>
      </c>
      <c r="I152" s="903"/>
      <c r="J152" s="898"/>
      <c r="K152" s="898"/>
      <c r="L152" s="902">
        <f t="shared" si="33"/>
        <v>0</v>
      </c>
      <c r="M152" s="902"/>
      <c r="N152" s="902">
        <f t="shared" si="38"/>
        <v>0</v>
      </c>
      <c r="O152" s="902"/>
      <c r="P152" s="901">
        <f t="shared" si="34"/>
        <v>0</v>
      </c>
      <c r="Q152" s="889"/>
    </row>
    <row r="153" spans="1:17">
      <c r="A153" s="1339">
        <f t="shared" si="32"/>
        <v>149</v>
      </c>
      <c r="B153" s="899" t="s">
        <v>131</v>
      </c>
      <c r="C153" s="898"/>
      <c r="D153" s="968">
        <f t="shared" si="35"/>
        <v>4</v>
      </c>
      <c r="E153" s="898"/>
      <c r="F153" s="904">
        <f t="shared" si="36"/>
        <v>0</v>
      </c>
      <c r="G153" s="904"/>
      <c r="H153" s="903">
        <f t="shared" si="37"/>
        <v>0</v>
      </c>
      <c r="I153" s="903"/>
      <c r="J153" s="898"/>
      <c r="K153" s="898"/>
      <c r="L153" s="902">
        <f t="shared" si="33"/>
        <v>0</v>
      </c>
      <c r="M153" s="902"/>
      <c r="N153" s="902">
        <f t="shared" si="38"/>
        <v>0</v>
      </c>
      <c r="O153" s="902"/>
      <c r="P153" s="901">
        <f t="shared" si="34"/>
        <v>0</v>
      </c>
      <c r="Q153" s="889"/>
    </row>
    <row r="154" spans="1:17">
      <c r="A154" s="1339">
        <f t="shared" si="32"/>
        <v>150</v>
      </c>
      <c r="B154" s="899" t="s">
        <v>262</v>
      </c>
      <c r="C154" s="898"/>
      <c r="D154" s="968">
        <f t="shared" si="35"/>
        <v>4</v>
      </c>
      <c r="E154" s="898"/>
      <c r="F154" s="904">
        <f t="shared" si="36"/>
        <v>0</v>
      </c>
      <c r="G154" s="904"/>
      <c r="H154" s="903">
        <f t="shared" si="37"/>
        <v>0</v>
      </c>
      <c r="I154" s="903"/>
      <c r="J154" s="898"/>
      <c r="K154" s="898"/>
      <c r="L154" s="902">
        <f t="shared" si="33"/>
        <v>0</v>
      </c>
      <c r="M154" s="902"/>
      <c r="N154" s="902">
        <f t="shared" si="38"/>
        <v>0</v>
      </c>
      <c r="O154" s="902"/>
      <c r="P154" s="901">
        <f t="shared" si="34"/>
        <v>0</v>
      </c>
      <c r="Q154" s="889"/>
    </row>
    <row r="155" spans="1:17">
      <c r="A155" s="1339">
        <f t="shared" si="32"/>
        <v>151</v>
      </c>
      <c r="B155" s="899" t="s">
        <v>152</v>
      </c>
      <c r="C155" s="898"/>
      <c r="D155" s="968">
        <f t="shared" si="35"/>
        <v>4</v>
      </c>
      <c r="E155" s="898"/>
      <c r="F155" s="904">
        <f t="shared" si="36"/>
        <v>0</v>
      </c>
      <c r="G155" s="904"/>
      <c r="H155" s="903">
        <f t="shared" si="37"/>
        <v>0</v>
      </c>
      <c r="I155" s="903"/>
      <c r="J155" s="898"/>
      <c r="K155" s="898"/>
      <c r="L155" s="902">
        <f t="shared" si="33"/>
        <v>0</v>
      </c>
      <c r="M155" s="902"/>
      <c r="N155" s="902">
        <f t="shared" si="38"/>
        <v>0</v>
      </c>
      <c r="O155" s="902"/>
      <c r="P155" s="901">
        <f t="shared" si="34"/>
        <v>0</v>
      </c>
      <c r="Q155" s="889"/>
    </row>
    <row r="156" spans="1:17">
      <c r="A156" s="1339">
        <f t="shared" si="32"/>
        <v>152</v>
      </c>
      <c r="B156" s="899" t="s">
        <v>151</v>
      </c>
      <c r="C156" s="898"/>
      <c r="D156" s="968">
        <f t="shared" si="35"/>
        <v>4</v>
      </c>
      <c r="E156" s="898"/>
      <c r="F156" s="904">
        <f t="shared" si="36"/>
        <v>0</v>
      </c>
      <c r="G156" s="904"/>
      <c r="H156" s="903">
        <f t="shared" si="37"/>
        <v>0</v>
      </c>
      <c r="I156" s="903"/>
      <c r="J156" s="898"/>
      <c r="K156" s="898"/>
      <c r="L156" s="902">
        <f t="shared" si="33"/>
        <v>0</v>
      </c>
      <c r="M156" s="902"/>
      <c r="N156" s="902">
        <f t="shared" si="38"/>
        <v>0</v>
      </c>
      <c r="O156" s="902"/>
      <c r="P156" s="901">
        <f t="shared" si="34"/>
        <v>0</v>
      </c>
      <c r="Q156" s="889"/>
    </row>
    <row r="157" spans="1:17">
      <c r="A157" s="1339">
        <f t="shared" si="32"/>
        <v>153</v>
      </c>
      <c r="B157" s="899" t="s">
        <v>150</v>
      </c>
      <c r="C157" s="898"/>
      <c r="D157" s="968">
        <f t="shared" si="35"/>
        <v>4</v>
      </c>
      <c r="E157" s="898"/>
      <c r="F157" s="904">
        <f t="shared" si="36"/>
        <v>0</v>
      </c>
      <c r="G157" s="904"/>
      <c r="H157" s="903">
        <f t="shared" si="37"/>
        <v>0</v>
      </c>
      <c r="I157" s="903"/>
      <c r="J157" s="898"/>
      <c r="K157" s="898"/>
      <c r="L157" s="902">
        <f t="shared" si="33"/>
        <v>0</v>
      </c>
      <c r="M157" s="902"/>
      <c r="N157" s="902">
        <f t="shared" si="38"/>
        <v>0</v>
      </c>
      <c r="O157" s="902"/>
      <c r="P157" s="901">
        <f t="shared" si="34"/>
        <v>0</v>
      </c>
      <c r="Q157" s="889"/>
    </row>
    <row r="158" spans="1:17">
      <c r="A158" s="1339">
        <f t="shared" si="32"/>
        <v>154</v>
      </c>
      <c r="B158" s="899" t="s">
        <v>161</v>
      </c>
      <c r="C158" s="898"/>
      <c r="D158" s="968">
        <f t="shared" si="35"/>
        <v>4</v>
      </c>
      <c r="E158" s="898"/>
      <c r="F158" s="904">
        <f t="shared" si="36"/>
        <v>0</v>
      </c>
      <c r="G158" s="904"/>
      <c r="H158" s="903">
        <f t="shared" si="37"/>
        <v>0</v>
      </c>
      <c r="I158" s="903"/>
      <c r="J158" s="898"/>
      <c r="K158" s="898"/>
      <c r="L158" s="902">
        <f t="shared" si="33"/>
        <v>0</v>
      </c>
      <c r="M158" s="902"/>
      <c r="N158" s="902">
        <f t="shared" si="38"/>
        <v>0</v>
      </c>
      <c r="O158" s="902"/>
      <c r="P158" s="901">
        <f t="shared" si="34"/>
        <v>0</v>
      </c>
      <c r="Q158" s="889"/>
    </row>
    <row r="159" spans="1:17">
      <c r="A159" s="1339">
        <f t="shared" si="32"/>
        <v>155</v>
      </c>
      <c r="B159" s="899" t="s">
        <v>148</v>
      </c>
      <c r="C159" s="898"/>
      <c r="D159" s="968">
        <f>+D158</f>
        <v>4</v>
      </c>
      <c r="E159" s="898"/>
      <c r="F159" s="904">
        <f t="shared" si="36"/>
        <v>0</v>
      </c>
      <c r="G159" s="904"/>
      <c r="H159" s="903">
        <f t="shared" si="37"/>
        <v>0</v>
      </c>
      <c r="I159" s="903"/>
      <c r="J159" s="898"/>
      <c r="K159" s="898"/>
      <c r="L159" s="902">
        <f t="shared" si="33"/>
        <v>0</v>
      </c>
      <c r="M159" s="902"/>
      <c r="N159" s="902">
        <f t="shared" si="38"/>
        <v>0</v>
      </c>
      <c r="O159" s="902"/>
      <c r="P159" s="901">
        <f t="shared" si="34"/>
        <v>0</v>
      </c>
      <c r="Q159" s="889"/>
    </row>
    <row r="160" spans="1:17">
      <c r="A160" s="1339">
        <f t="shared" si="32"/>
        <v>156</v>
      </c>
      <c r="B160" s="899" t="s">
        <v>146</v>
      </c>
      <c r="C160" s="898"/>
      <c r="D160" s="968">
        <f>+D159</f>
        <v>4</v>
      </c>
      <c r="E160" s="898"/>
      <c r="F160" s="904">
        <f t="shared" si="36"/>
        <v>0</v>
      </c>
      <c r="G160" s="904"/>
      <c r="H160" s="903">
        <f t="shared" si="37"/>
        <v>0</v>
      </c>
      <c r="I160" s="903"/>
      <c r="J160" s="898"/>
      <c r="K160" s="898"/>
      <c r="L160" s="905">
        <f t="shared" si="33"/>
        <v>0</v>
      </c>
      <c r="M160" s="902"/>
      <c r="N160" s="902">
        <f t="shared" si="38"/>
        <v>0</v>
      </c>
      <c r="O160" s="902"/>
      <c r="P160" s="901">
        <f t="shared" si="34"/>
        <v>0</v>
      </c>
      <c r="Q160" s="889"/>
    </row>
    <row r="161" spans="1:17">
      <c r="A161" s="1339">
        <f t="shared" si="32"/>
        <v>157</v>
      </c>
      <c r="B161" s="899"/>
      <c r="C161" s="898"/>
      <c r="D161" s="968"/>
      <c r="E161" s="898"/>
      <c r="F161" s="904"/>
      <c r="G161" s="904"/>
      <c r="H161" s="903"/>
      <c r="I161" s="903"/>
      <c r="J161" s="898"/>
      <c r="K161" s="898"/>
      <c r="L161" s="902">
        <f>SUM(L149:L160)</f>
        <v>0</v>
      </c>
      <c r="M161" s="902"/>
      <c r="N161" s="902"/>
      <c r="O161" s="902"/>
      <c r="P161" s="901"/>
      <c r="Q161" s="889"/>
    </row>
    <row r="162" spans="1:17">
      <c r="A162" s="1339">
        <f t="shared" si="32"/>
        <v>158</v>
      </c>
      <c r="B162" s="900"/>
      <c r="C162" s="896"/>
      <c r="D162" s="896"/>
      <c r="E162" s="896"/>
      <c r="F162" s="896"/>
      <c r="G162" s="896"/>
      <c r="H162" s="896"/>
      <c r="I162" s="896"/>
      <c r="J162" s="896"/>
      <c r="K162" s="896"/>
      <c r="L162" s="896"/>
      <c r="M162" s="896"/>
      <c r="N162" s="896"/>
      <c r="O162" s="896"/>
      <c r="P162" s="895"/>
      <c r="Q162" s="889"/>
    </row>
    <row r="163" spans="1:17">
      <c r="A163" s="1339">
        <f t="shared" si="32"/>
        <v>159</v>
      </c>
      <c r="B163" s="899" t="s">
        <v>585</v>
      </c>
      <c r="C163" s="898"/>
      <c r="D163" s="896"/>
      <c r="E163" s="896"/>
      <c r="F163" s="896"/>
      <c r="G163" s="896"/>
      <c r="H163" s="896"/>
      <c r="I163" s="896"/>
      <c r="J163" s="896"/>
      <c r="K163" s="896"/>
      <c r="L163" s="896"/>
      <c r="M163" s="896"/>
      <c r="N163" s="897">
        <f>SUM(N149:N160)</f>
        <v>0</v>
      </c>
      <c r="O163" s="896"/>
      <c r="P163" s="895"/>
      <c r="Q163" s="889"/>
    </row>
    <row r="164" spans="1:17">
      <c r="A164" s="1339">
        <f t="shared" si="32"/>
        <v>160</v>
      </c>
      <c r="B164" s="899" t="s">
        <v>266</v>
      </c>
      <c r="C164" s="898"/>
      <c r="D164" s="896"/>
      <c r="E164" s="896"/>
      <c r="F164" s="896"/>
      <c r="G164" s="896"/>
      <c r="H164" s="896"/>
      <c r="I164" s="896"/>
      <c r="J164" s="896"/>
      <c r="K164" s="896"/>
      <c r="L164" s="896"/>
      <c r="M164" s="896"/>
      <c r="N164" s="897">
        <f>L12</f>
        <v>0</v>
      </c>
      <c r="O164" s="896"/>
      <c r="P164" s="895"/>
      <c r="Q164" s="889"/>
    </row>
    <row r="165" spans="1:17">
      <c r="A165" s="1339">
        <f t="shared" si="32"/>
        <v>161</v>
      </c>
      <c r="B165" s="899" t="s">
        <v>267</v>
      </c>
      <c r="C165" s="898"/>
      <c r="D165" s="896"/>
      <c r="E165" s="896"/>
      <c r="F165" s="896"/>
      <c r="G165" s="896"/>
      <c r="H165" s="896"/>
      <c r="I165" s="896"/>
      <c r="J165" s="896"/>
      <c r="K165" s="896"/>
      <c r="L165" s="896"/>
      <c r="M165" s="896"/>
      <c r="N165" s="897">
        <f>(N163+N164)</f>
        <v>0</v>
      </c>
      <c r="O165" s="896"/>
      <c r="P165" s="895"/>
      <c r="Q165" s="889"/>
    </row>
    <row r="166" spans="1:17">
      <c r="B166" s="925"/>
      <c r="C166" s="925"/>
      <c r="D166" s="925"/>
      <c r="E166" s="925"/>
      <c r="F166" s="925"/>
      <c r="G166" s="925"/>
      <c r="H166" s="925"/>
      <c r="I166" s="925"/>
      <c r="J166" s="925"/>
      <c r="K166" s="925"/>
      <c r="L166" s="925"/>
      <c r="M166" s="925"/>
      <c r="N166" s="925"/>
      <c r="O166" s="925"/>
      <c r="P166" s="925"/>
      <c r="Q166" s="896"/>
    </row>
    <row r="167" spans="1:17">
      <c r="B167" s="925"/>
      <c r="C167" s="925"/>
      <c r="D167" s="925"/>
      <c r="E167" s="925"/>
      <c r="F167" s="925"/>
      <c r="G167" s="925"/>
      <c r="H167" s="925"/>
      <c r="I167" s="925"/>
      <c r="J167" s="925"/>
      <c r="K167" s="925"/>
      <c r="L167" s="925"/>
      <c r="M167" s="925"/>
      <c r="N167" s="925"/>
      <c r="O167" s="925"/>
      <c r="P167" s="925"/>
      <c r="Q167" s="896"/>
    </row>
    <row r="168" spans="1:17">
      <c r="B168" s="1608"/>
      <c r="C168" s="1608"/>
      <c r="D168" s="1608"/>
      <c r="E168" s="1608"/>
      <c r="F168" s="1608"/>
      <c r="G168" s="1608"/>
      <c r="H168" s="1608"/>
      <c r="I168" s="1608"/>
      <c r="J168" s="1608"/>
      <c r="K168" s="1608"/>
      <c r="L168" s="1608"/>
      <c r="M168" s="1608"/>
      <c r="N168" s="1608"/>
      <c r="O168" s="925"/>
      <c r="P168" s="925"/>
      <c r="Q168" s="896"/>
    </row>
    <row r="169" spans="1:17">
      <c r="B169" s="1609"/>
      <c r="C169" s="1609"/>
      <c r="D169" s="1609"/>
      <c r="E169" s="1609"/>
      <c r="F169" s="1609"/>
      <c r="G169" s="1609"/>
      <c r="H169" s="1609"/>
      <c r="I169" s="1609"/>
      <c r="J169" s="1609"/>
      <c r="K169" s="1609"/>
      <c r="L169" s="1609"/>
      <c r="M169" s="1609"/>
      <c r="N169" s="1609"/>
      <c r="O169" s="925"/>
      <c r="P169" s="925"/>
      <c r="Q169" s="896"/>
    </row>
    <row r="170" spans="1:17">
      <c r="B170" s="1608"/>
      <c r="C170" s="1608"/>
      <c r="D170" s="1608"/>
      <c r="E170" s="1608"/>
      <c r="F170" s="1608"/>
      <c r="G170" s="1608"/>
      <c r="H170" s="1608"/>
      <c r="I170" s="1608"/>
      <c r="J170" s="1608"/>
      <c r="K170" s="1608"/>
      <c r="L170" s="1608"/>
      <c r="M170" s="1608"/>
      <c r="N170" s="1608"/>
      <c r="O170" s="925"/>
      <c r="P170" s="925"/>
      <c r="Q170" s="896"/>
    </row>
    <row r="171" spans="1:17">
      <c r="B171" s="925"/>
      <c r="C171" s="925"/>
      <c r="D171" s="925"/>
      <c r="E171" s="925"/>
      <c r="F171" s="925"/>
      <c r="G171" s="925"/>
      <c r="H171" s="925"/>
      <c r="I171" s="925"/>
      <c r="J171" s="925"/>
      <c r="K171" s="925"/>
      <c r="L171" s="925"/>
      <c r="M171" s="925"/>
      <c r="N171" s="925"/>
      <c r="O171" s="925"/>
      <c r="P171" s="925"/>
      <c r="Q171" s="896"/>
    </row>
    <row r="172" spans="1:17">
      <c r="B172" s="970"/>
      <c r="C172" s="916"/>
      <c r="D172" s="914"/>
      <c r="E172" s="914"/>
      <c r="F172" s="914"/>
      <c r="G172" s="914"/>
      <c r="H172" s="898"/>
      <c r="I172" s="898"/>
      <c r="J172" s="898"/>
      <c r="K172" s="898"/>
      <c r="L172" s="915"/>
      <c r="M172" s="915"/>
      <c r="N172" s="914"/>
      <c r="O172" s="914"/>
      <c r="P172" s="914"/>
      <c r="Q172" s="896"/>
    </row>
    <row r="173" spans="1:17">
      <c r="B173" s="971"/>
      <c r="C173" s="916"/>
      <c r="D173" s="914"/>
      <c r="E173" s="914"/>
      <c r="F173" s="914"/>
      <c r="G173" s="914"/>
      <c r="H173" s="898"/>
      <c r="I173" s="898"/>
      <c r="J173" s="898"/>
      <c r="K173" s="898"/>
      <c r="L173" s="915"/>
      <c r="M173" s="915"/>
      <c r="N173" s="914"/>
      <c r="O173" s="914"/>
      <c r="P173" s="914"/>
      <c r="Q173" s="896"/>
    </row>
    <row r="174" spans="1:17">
      <c r="B174" s="970"/>
      <c r="C174" s="916"/>
      <c r="D174" s="914"/>
      <c r="E174" s="914"/>
      <c r="F174" s="914"/>
      <c r="G174" s="914"/>
      <c r="H174" s="898"/>
      <c r="I174" s="898"/>
      <c r="J174" s="898"/>
      <c r="K174" s="898"/>
      <c r="L174" s="915"/>
      <c r="M174" s="915"/>
      <c r="N174" s="914"/>
      <c r="O174" s="914"/>
      <c r="P174" s="914"/>
      <c r="Q174" s="896"/>
    </row>
    <row r="175" spans="1:17">
      <c r="B175" s="898"/>
      <c r="C175" s="898"/>
      <c r="D175" s="968"/>
      <c r="E175" s="898"/>
      <c r="F175" s="902"/>
      <c r="G175" s="902"/>
      <c r="H175" s="903"/>
      <c r="I175" s="903"/>
      <c r="J175" s="911"/>
      <c r="K175" s="898"/>
      <c r="L175" s="902"/>
      <c r="M175" s="902"/>
      <c r="N175" s="902"/>
      <c r="O175" s="902"/>
      <c r="P175" s="902"/>
      <c r="Q175" s="896"/>
    </row>
    <row r="176" spans="1:17">
      <c r="B176" s="898"/>
      <c r="C176" s="898"/>
      <c r="D176" s="968"/>
      <c r="E176" s="898"/>
      <c r="F176" s="902"/>
      <c r="G176" s="902"/>
      <c r="H176" s="903"/>
      <c r="I176" s="903"/>
      <c r="J176" s="912"/>
      <c r="K176" s="896"/>
      <c r="L176" s="902"/>
      <c r="M176" s="902"/>
      <c r="N176" s="902"/>
      <c r="O176" s="902"/>
      <c r="P176" s="902"/>
      <c r="Q176" s="896"/>
    </row>
    <row r="177" spans="2:17">
      <c r="B177" s="898"/>
      <c r="C177" s="898"/>
      <c r="D177" s="968"/>
      <c r="E177" s="898"/>
      <c r="F177" s="902"/>
      <c r="G177" s="902"/>
      <c r="H177" s="903"/>
      <c r="I177" s="903"/>
      <c r="J177" s="912"/>
      <c r="K177" s="896"/>
      <c r="L177" s="902"/>
      <c r="M177" s="902"/>
      <c r="N177" s="902"/>
      <c r="O177" s="902"/>
      <c r="P177" s="902"/>
      <c r="Q177" s="896"/>
    </row>
    <row r="178" spans="2:17">
      <c r="B178" s="898"/>
      <c r="C178" s="898"/>
      <c r="D178" s="968"/>
      <c r="E178" s="898"/>
      <c r="F178" s="902"/>
      <c r="G178" s="902"/>
      <c r="H178" s="903"/>
      <c r="I178" s="903"/>
      <c r="J178" s="912"/>
      <c r="K178" s="896"/>
      <c r="L178" s="902"/>
      <c r="M178" s="902"/>
      <c r="N178" s="902"/>
      <c r="O178" s="902"/>
      <c r="P178" s="902"/>
      <c r="Q178" s="896"/>
    </row>
    <row r="179" spans="2:17">
      <c r="B179" s="898"/>
      <c r="C179" s="898"/>
      <c r="D179" s="968"/>
      <c r="E179" s="898"/>
      <c r="F179" s="902"/>
      <c r="G179" s="902"/>
      <c r="H179" s="903"/>
      <c r="I179" s="903"/>
      <c r="J179" s="912"/>
      <c r="K179" s="896"/>
      <c r="L179" s="902"/>
      <c r="M179" s="902"/>
      <c r="N179" s="902"/>
      <c r="O179" s="902"/>
      <c r="P179" s="902"/>
      <c r="Q179" s="896"/>
    </row>
    <row r="180" spans="2:17">
      <c r="B180" s="898"/>
      <c r="C180" s="898"/>
      <c r="D180" s="968"/>
      <c r="E180" s="898"/>
      <c r="F180" s="902"/>
      <c r="G180" s="902"/>
      <c r="H180" s="903"/>
      <c r="I180" s="903"/>
      <c r="J180" s="912"/>
      <c r="K180" s="896"/>
      <c r="L180" s="902"/>
      <c r="M180" s="902"/>
      <c r="N180" s="902"/>
      <c r="O180" s="902"/>
      <c r="P180" s="902"/>
      <c r="Q180" s="896"/>
    </row>
    <row r="181" spans="2:17">
      <c r="B181" s="898"/>
      <c r="C181" s="898"/>
      <c r="D181" s="968"/>
      <c r="E181" s="898"/>
      <c r="F181" s="902"/>
      <c r="G181" s="902"/>
      <c r="H181" s="903"/>
      <c r="I181" s="903"/>
      <c r="J181" s="912"/>
      <c r="K181" s="896"/>
      <c r="L181" s="902"/>
      <c r="M181" s="902"/>
      <c r="N181" s="902"/>
      <c r="O181" s="902"/>
      <c r="P181" s="902"/>
      <c r="Q181" s="896"/>
    </row>
    <row r="182" spans="2:17">
      <c r="B182" s="898"/>
      <c r="C182" s="898"/>
      <c r="D182" s="968"/>
      <c r="E182" s="898"/>
      <c r="F182" s="902"/>
      <c r="G182" s="902"/>
      <c r="H182" s="903"/>
      <c r="I182" s="903"/>
      <c r="J182" s="912"/>
      <c r="K182" s="896"/>
      <c r="L182" s="902"/>
      <c r="M182" s="902"/>
      <c r="N182" s="902"/>
      <c r="O182" s="902"/>
      <c r="P182" s="902"/>
      <c r="Q182" s="896"/>
    </row>
    <row r="183" spans="2:17">
      <c r="B183" s="898"/>
      <c r="C183" s="898"/>
      <c r="D183" s="968"/>
      <c r="E183" s="898"/>
      <c r="F183" s="902"/>
      <c r="G183" s="902"/>
      <c r="H183" s="903"/>
      <c r="I183" s="903"/>
      <c r="J183" s="912"/>
      <c r="K183" s="896"/>
      <c r="L183" s="902"/>
      <c r="M183" s="902"/>
      <c r="N183" s="902"/>
      <c r="O183" s="902"/>
      <c r="P183" s="902"/>
      <c r="Q183" s="896"/>
    </row>
    <row r="184" spans="2:17">
      <c r="B184" s="898"/>
      <c r="C184" s="898"/>
      <c r="D184" s="968"/>
      <c r="E184" s="898"/>
      <c r="F184" s="902"/>
      <c r="G184" s="902"/>
      <c r="H184" s="903"/>
      <c r="I184" s="903"/>
      <c r="J184" s="912"/>
      <c r="K184" s="896"/>
      <c r="L184" s="902"/>
      <c r="M184" s="902"/>
      <c r="N184" s="902"/>
      <c r="O184" s="902"/>
      <c r="P184" s="902"/>
      <c r="Q184" s="896"/>
    </row>
    <row r="185" spans="2:17">
      <c r="B185" s="898"/>
      <c r="C185" s="898"/>
      <c r="D185" s="968"/>
      <c r="E185" s="898"/>
      <c r="F185" s="902"/>
      <c r="G185" s="902"/>
      <c r="H185" s="903"/>
      <c r="I185" s="903"/>
      <c r="J185" s="912"/>
      <c r="K185" s="896"/>
      <c r="L185" s="902"/>
      <c r="M185" s="902"/>
      <c r="N185" s="902"/>
      <c r="O185" s="902"/>
      <c r="P185" s="902"/>
      <c r="Q185" s="896"/>
    </row>
    <row r="186" spans="2:17">
      <c r="B186" s="898"/>
      <c r="C186" s="898"/>
      <c r="D186" s="968"/>
      <c r="E186" s="898"/>
      <c r="F186" s="902"/>
      <c r="G186" s="902"/>
      <c r="H186" s="903"/>
      <c r="I186" s="903"/>
      <c r="J186" s="912"/>
      <c r="K186" s="896"/>
      <c r="L186" s="902"/>
      <c r="M186" s="902"/>
      <c r="N186" s="902"/>
      <c r="O186" s="902"/>
      <c r="P186" s="902"/>
      <c r="Q186" s="896"/>
    </row>
    <row r="187" spans="2:17">
      <c r="B187" s="898"/>
      <c r="C187" s="898"/>
      <c r="D187" s="898"/>
      <c r="E187" s="898"/>
      <c r="F187" s="902"/>
      <c r="G187" s="902"/>
      <c r="H187" s="903"/>
      <c r="I187" s="903"/>
      <c r="J187" s="896"/>
      <c r="K187" s="896"/>
      <c r="L187" s="902"/>
      <c r="M187" s="902"/>
      <c r="N187" s="902"/>
      <c r="O187" s="902"/>
      <c r="P187" s="972"/>
      <c r="Q187" s="896"/>
    </row>
    <row r="188" spans="2:17">
      <c r="B188" s="898"/>
      <c r="C188" s="898"/>
      <c r="D188" s="898"/>
      <c r="E188" s="898"/>
      <c r="F188" s="902"/>
      <c r="G188" s="902"/>
      <c r="H188" s="903"/>
      <c r="I188" s="903"/>
      <c r="J188" s="896"/>
      <c r="K188" s="896"/>
      <c r="L188" s="902"/>
      <c r="M188" s="902"/>
      <c r="N188" s="902"/>
      <c r="O188" s="902"/>
      <c r="P188" s="972"/>
      <c r="Q188" s="896"/>
    </row>
    <row r="189" spans="2:17">
      <c r="B189" s="898"/>
      <c r="C189" s="898"/>
      <c r="D189" s="898"/>
      <c r="E189" s="898"/>
      <c r="F189" s="902"/>
      <c r="G189" s="902"/>
      <c r="H189" s="903"/>
      <c r="I189" s="903"/>
      <c r="J189" s="896"/>
      <c r="K189" s="896"/>
      <c r="L189" s="907"/>
      <c r="M189" s="902"/>
      <c r="N189" s="902"/>
      <c r="O189" s="902"/>
      <c r="P189" s="972"/>
      <c r="Q189" s="896"/>
    </row>
    <row r="190" spans="2:17">
      <c r="B190" s="898"/>
      <c r="C190" s="898"/>
      <c r="D190" s="898"/>
      <c r="E190" s="898"/>
      <c r="F190" s="902"/>
      <c r="G190" s="902"/>
      <c r="H190" s="903"/>
      <c r="I190" s="903"/>
      <c r="J190" s="896"/>
      <c r="K190" s="896"/>
      <c r="L190" s="907"/>
      <c r="M190" s="902"/>
      <c r="N190" s="902"/>
      <c r="O190" s="902"/>
      <c r="P190" s="972"/>
      <c r="Q190" s="896"/>
    </row>
    <row r="191" spans="2:17">
      <c r="B191" s="898"/>
      <c r="C191" s="898"/>
      <c r="D191" s="969"/>
      <c r="E191" s="898"/>
      <c r="F191" s="904"/>
      <c r="G191" s="904"/>
      <c r="H191" s="903"/>
      <c r="I191" s="903"/>
      <c r="J191" s="911"/>
      <c r="K191" s="898"/>
      <c r="L191" s="902"/>
      <c r="M191" s="902"/>
      <c r="N191" s="902"/>
      <c r="O191" s="902"/>
      <c r="P191" s="972"/>
      <c r="Q191" s="896"/>
    </row>
    <row r="192" spans="2:17">
      <c r="B192" s="898"/>
      <c r="C192" s="898"/>
      <c r="D192" s="969"/>
      <c r="E192" s="898"/>
      <c r="F192" s="904"/>
      <c r="G192" s="904"/>
      <c r="H192" s="903"/>
      <c r="I192" s="903"/>
      <c r="J192" s="911"/>
      <c r="K192" s="898"/>
      <c r="L192" s="902"/>
      <c r="M192" s="902"/>
      <c r="N192" s="902"/>
      <c r="O192" s="902"/>
      <c r="P192" s="972"/>
      <c r="Q192" s="896"/>
    </row>
    <row r="193" spans="2:17">
      <c r="B193" s="898"/>
      <c r="C193" s="898"/>
      <c r="D193" s="969"/>
      <c r="E193" s="898"/>
      <c r="F193" s="904"/>
      <c r="G193" s="904"/>
      <c r="H193" s="903"/>
      <c r="I193" s="903"/>
      <c r="J193" s="898"/>
      <c r="K193" s="898"/>
      <c r="L193" s="902"/>
      <c r="M193" s="902"/>
      <c r="N193" s="902"/>
      <c r="O193" s="902"/>
      <c r="P193" s="972"/>
      <c r="Q193" s="896"/>
    </row>
    <row r="194" spans="2:17">
      <c r="B194" s="898"/>
      <c r="C194" s="898"/>
      <c r="D194" s="969"/>
      <c r="E194" s="898"/>
      <c r="F194" s="904"/>
      <c r="G194" s="904"/>
      <c r="H194" s="903"/>
      <c r="I194" s="903"/>
      <c r="J194" s="898"/>
      <c r="K194" s="898"/>
      <c r="L194" s="902"/>
      <c r="M194" s="902"/>
      <c r="N194" s="902"/>
      <c r="O194" s="902"/>
      <c r="P194" s="902"/>
      <c r="Q194" s="896"/>
    </row>
    <row r="195" spans="2:17">
      <c r="B195" s="908"/>
      <c r="C195" s="908"/>
      <c r="D195" s="969"/>
      <c r="E195" s="898"/>
      <c r="F195" s="902"/>
      <c r="G195" s="902"/>
      <c r="H195" s="903"/>
      <c r="I195" s="903"/>
      <c r="J195" s="898"/>
      <c r="K195" s="898"/>
      <c r="L195" s="907"/>
      <c r="M195" s="907"/>
      <c r="N195" s="902"/>
      <c r="O195" s="902"/>
      <c r="P195" s="902"/>
      <c r="Q195" s="896"/>
    </row>
    <row r="196" spans="2:17">
      <c r="B196" s="898"/>
      <c r="C196" s="898"/>
      <c r="D196" s="898"/>
      <c r="E196" s="898"/>
      <c r="F196" s="906"/>
      <c r="G196" s="904"/>
      <c r="H196" s="903"/>
      <c r="I196" s="903"/>
      <c r="J196" s="898"/>
      <c r="K196" s="898"/>
      <c r="L196" s="902"/>
      <c r="M196" s="902"/>
      <c r="N196" s="902"/>
      <c r="O196" s="902"/>
      <c r="P196" s="902"/>
      <c r="Q196" s="896"/>
    </row>
    <row r="197" spans="2:17">
      <c r="B197" s="898"/>
      <c r="C197" s="898"/>
      <c r="D197" s="898"/>
      <c r="E197" s="898"/>
      <c r="F197" s="904"/>
      <c r="G197" s="904"/>
      <c r="H197" s="903"/>
      <c r="I197" s="903"/>
      <c r="J197" s="898"/>
      <c r="K197" s="898"/>
      <c r="L197" s="902"/>
      <c r="M197" s="902"/>
      <c r="N197" s="902"/>
      <c r="O197" s="902"/>
      <c r="P197" s="902"/>
      <c r="Q197" s="896"/>
    </row>
    <row r="198" spans="2:17">
      <c r="B198" s="898"/>
      <c r="C198" s="898"/>
      <c r="D198" s="898"/>
      <c r="E198" s="898"/>
      <c r="F198" s="904"/>
      <c r="G198" s="904"/>
      <c r="H198" s="903"/>
      <c r="I198" s="903"/>
      <c r="J198" s="898"/>
      <c r="K198" s="898"/>
      <c r="L198" s="902"/>
      <c r="M198" s="902"/>
      <c r="N198" s="902"/>
      <c r="O198" s="902"/>
      <c r="P198" s="902"/>
      <c r="Q198" s="896"/>
    </row>
    <row r="199" spans="2:17">
      <c r="B199" s="898"/>
      <c r="C199" s="898"/>
      <c r="D199" s="968"/>
      <c r="E199" s="898"/>
      <c r="F199" s="904"/>
      <c r="G199" s="904"/>
      <c r="H199" s="903"/>
      <c r="I199" s="903"/>
      <c r="J199" s="898"/>
      <c r="K199" s="898"/>
      <c r="L199" s="902"/>
      <c r="M199" s="902"/>
      <c r="N199" s="902"/>
      <c r="O199" s="902"/>
      <c r="P199" s="902"/>
      <c r="Q199" s="896"/>
    </row>
    <row r="200" spans="2:17">
      <c r="B200" s="898"/>
      <c r="C200" s="898"/>
      <c r="D200" s="968"/>
      <c r="E200" s="898"/>
      <c r="F200" s="904"/>
      <c r="G200" s="904"/>
      <c r="H200" s="903"/>
      <c r="I200" s="903"/>
      <c r="J200" s="898"/>
      <c r="K200" s="898"/>
      <c r="L200" s="902"/>
      <c r="M200" s="902"/>
      <c r="N200" s="902"/>
      <c r="O200" s="902"/>
      <c r="P200" s="902"/>
      <c r="Q200" s="896"/>
    </row>
    <row r="201" spans="2:17">
      <c r="B201" s="898"/>
      <c r="C201" s="898"/>
      <c r="D201" s="968"/>
      <c r="E201" s="898"/>
      <c r="F201" s="904"/>
      <c r="G201" s="904"/>
      <c r="H201" s="903"/>
      <c r="I201" s="903"/>
      <c r="J201" s="898"/>
      <c r="K201" s="898"/>
      <c r="L201" s="902"/>
      <c r="M201" s="902"/>
      <c r="N201" s="902"/>
      <c r="O201" s="902"/>
      <c r="P201" s="902"/>
      <c r="Q201" s="896"/>
    </row>
    <row r="202" spans="2:17">
      <c r="B202" s="898"/>
      <c r="C202" s="898"/>
      <c r="D202" s="968"/>
      <c r="E202" s="898"/>
      <c r="F202" s="904"/>
      <c r="G202" s="904"/>
      <c r="H202" s="903"/>
      <c r="I202" s="903"/>
      <c r="J202" s="898"/>
      <c r="K202" s="898"/>
      <c r="L202" s="902"/>
      <c r="M202" s="902"/>
      <c r="N202" s="902"/>
      <c r="O202" s="902"/>
      <c r="P202" s="902"/>
      <c r="Q202" s="896"/>
    </row>
    <row r="203" spans="2:17">
      <c r="B203" s="898"/>
      <c r="C203" s="898"/>
      <c r="D203" s="968"/>
      <c r="E203" s="898"/>
      <c r="F203" s="904"/>
      <c r="G203" s="904"/>
      <c r="H203" s="903"/>
      <c r="I203" s="903"/>
      <c r="J203" s="898"/>
      <c r="K203" s="898"/>
      <c r="L203" s="902"/>
      <c r="M203" s="902"/>
      <c r="N203" s="902"/>
      <c r="O203" s="902"/>
      <c r="P203" s="902"/>
      <c r="Q203" s="896"/>
    </row>
    <row r="204" spans="2:17">
      <c r="B204" s="898"/>
      <c r="C204" s="898"/>
      <c r="D204" s="968"/>
      <c r="E204" s="898"/>
      <c r="F204" s="904"/>
      <c r="G204" s="904"/>
      <c r="H204" s="903"/>
      <c r="I204" s="903"/>
      <c r="J204" s="898"/>
      <c r="K204" s="898"/>
      <c r="L204" s="902"/>
      <c r="M204" s="902"/>
      <c r="N204" s="902"/>
      <c r="O204" s="902"/>
      <c r="P204" s="902"/>
      <c r="Q204" s="896"/>
    </row>
    <row r="205" spans="2:17">
      <c r="B205" s="898"/>
      <c r="C205" s="898"/>
      <c r="D205" s="968"/>
      <c r="E205" s="898"/>
      <c r="F205" s="904"/>
      <c r="G205" s="904"/>
      <c r="H205" s="903"/>
      <c r="I205" s="903"/>
      <c r="J205" s="898"/>
      <c r="K205" s="898"/>
      <c r="L205" s="902"/>
      <c r="M205" s="902"/>
      <c r="N205" s="902"/>
      <c r="O205" s="902"/>
      <c r="P205" s="902"/>
      <c r="Q205" s="896"/>
    </row>
    <row r="206" spans="2:17">
      <c r="B206" s="898"/>
      <c r="C206" s="898"/>
      <c r="D206" s="968"/>
      <c r="E206" s="898"/>
      <c r="F206" s="904"/>
      <c r="G206" s="904"/>
      <c r="H206" s="903"/>
      <c r="I206" s="903"/>
      <c r="J206" s="898"/>
      <c r="K206" s="898"/>
      <c r="L206" s="902"/>
      <c r="M206" s="902"/>
      <c r="N206" s="902"/>
      <c r="O206" s="902"/>
      <c r="P206" s="902"/>
      <c r="Q206" s="896"/>
    </row>
    <row r="207" spans="2:17">
      <c r="B207" s="898"/>
      <c r="C207" s="898"/>
      <c r="D207" s="968"/>
      <c r="E207" s="898"/>
      <c r="F207" s="904"/>
      <c r="G207" s="904"/>
      <c r="H207" s="903"/>
      <c r="I207" s="903"/>
      <c r="J207" s="898"/>
      <c r="K207" s="898"/>
      <c r="L207" s="902"/>
      <c r="M207" s="902"/>
      <c r="N207" s="902"/>
      <c r="O207" s="902"/>
      <c r="P207" s="902"/>
      <c r="Q207" s="896"/>
    </row>
    <row r="208" spans="2:17">
      <c r="B208" s="898"/>
      <c r="C208" s="898"/>
      <c r="D208" s="968"/>
      <c r="E208" s="898"/>
      <c r="F208" s="904"/>
      <c r="G208" s="904"/>
      <c r="H208" s="903"/>
      <c r="I208" s="903"/>
      <c r="J208" s="898"/>
      <c r="K208" s="898"/>
      <c r="L208" s="902"/>
      <c r="M208" s="902"/>
      <c r="N208" s="902"/>
      <c r="O208" s="902"/>
      <c r="P208" s="902"/>
      <c r="Q208" s="896"/>
    </row>
    <row r="209" spans="2:17">
      <c r="B209" s="896"/>
      <c r="C209" s="896"/>
      <c r="D209" s="968"/>
      <c r="E209" s="896"/>
      <c r="F209" s="896"/>
      <c r="G209" s="896"/>
      <c r="H209" s="896"/>
      <c r="I209" s="896"/>
      <c r="J209" s="896"/>
      <c r="K209" s="896"/>
      <c r="L209" s="896"/>
      <c r="M209" s="896"/>
      <c r="N209" s="896"/>
      <c r="O209" s="896"/>
      <c r="P209" s="896"/>
      <c r="Q209" s="896"/>
    </row>
    <row r="210" spans="2:17">
      <c r="B210" s="898"/>
      <c r="C210" s="898"/>
      <c r="D210" s="896"/>
      <c r="E210" s="896"/>
      <c r="F210" s="896"/>
      <c r="G210" s="896"/>
      <c r="H210" s="896"/>
      <c r="I210" s="896"/>
      <c r="J210" s="896"/>
      <c r="K210" s="896"/>
      <c r="L210" s="896"/>
      <c r="M210" s="896"/>
      <c r="N210" s="897"/>
      <c r="O210" s="896"/>
      <c r="P210" s="896"/>
      <c r="Q210" s="896"/>
    </row>
    <row r="211" spans="2:17">
      <c r="B211" s="898"/>
      <c r="C211" s="898"/>
      <c r="D211" s="896"/>
      <c r="E211" s="896"/>
      <c r="F211" s="896"/>
      <c r="G211" s="896"/>
      <c r="H211" s="896"/>
      <c r="I211" s="896"/>
      <c r="J211" s="896"/>
      <c r="K211" s="896"/>
      <c r="L211" s="896"/>
      <c r="M211" s="896"/>
      <c r="N211" s="897"/>
      <c r="O211" s="896"/>
      <c r="P211" s="896"/>
      <c r="Q211" s="896"/>
    </row>
    <row r="212" spans="2:17">
      <c r="B212" s="898"/>
      <c r="C212" s="898"/>
      <c r="D212" s="896"/>
      <c r="E212" s="896"/>
      <c r="F212" s="896"/>
      <c r="G212" s="896"/>
      <c r="H212" s="896"/>
      <c r="I212" s="896"/>
      <c r="J212" s="896"/>
      <c r="K212" s="896"/>
      <c r="L212" s="896"/>
      <c r="M212" s="896"/>
      <c r="N212" s="897"/>
      <c r="O212" s="896"/>
      <c r="P212" s="896"/>
      <c r="Q212" s="896"/>
    </row>
    <row r="213" spans="2:17">
      <c r="B213" s="925"/>
      <c r="C213" s="925"/>
      <c r="D213" s="925"/>
      <c r="E213" s="925"/>
      <c r="F213" s="925"/>
      <c r="G213" s="925"/>
      <c r="H213" s="925"/>
      <c r="I213" s="925"/>
      <c r="J213" s="925"/>
      <c r="K213" s="925"/>
      <c r="L213" s="925"/>
      <c r="M213" s="925"/>
      <c r="N213" s="925"/>
      <c r="O213" s="925"/>
      <c r="P213" s="925"/>
      <c r="Q213" s="896"/>
    </row>
    <row r="214" spans="2:17">
      <c r="B214" s="925"/>
      <c r="C214" s="925"/>
      <c r="D214" s="925"/>
      <c r="E214" s="925"/>
      <c r="F214" s="925"/>
      <c r="G214" s="925"/>
      <c r="H214" s="925"/>
      <c r="I214" s="925"/>
      <c r="J214" s="925"/>
      <c r="K214" s="925"/>
      <c r="L214" s="925"/>
      <c r="M214" s="925"/>
      <c r="N214" s="925"/>
      <c r="O214" s="925"/>
      <c r="P214" s="925"/>
      <c r="Q214" s="896"/>
    </row>
    <row r="215" spans="2:17">
      <c r="B215" s="970"/>
      <c r="C215" s="916"/>
      <c r="D215" s="914"/>
      <c r="E215" s="914"/>
      <c r="F215" s="914"/>
      <c r="G215" s="914"/>
      <c r="H215" s="898"/>
      <c r="I215" s="898"/>
      <c r="J215" s="898"/>
      <c r="K215" s="898"/>
      <c r="L215" s="915"/>
      <c r="M215" s="915"/>
      <c r="N215" s="914"/>
      <c r="O215" s="914"/>
      <c r="P215" s="914"/>
      <c r="Q215" s="896"/>
    </row>
    <row r="216" spans="2:17">
      <c r="B216" s="971"/>
      <c r="C216" s="916"/>
      <c r="D216" s="914"/>
      <c r="E216" s="914"/>
      <c r="F216" s="914"/>
      <c r="G216" s="914"/>
      <c r="H216" s="898"/>
      <c r="I216" s="898"/>
      <c r="J216" s="898"/>
      <c r="K216" s="898"/>
      <c r="L216" s="915"/>
      <c r="M216" s="915"/>
      <c r="N216" s="914"/>
      <c r="O216" s="914"/>
      <c r="P216" s="914"/>
      <c r="Q216" s="896"/>
    </row>
    <row r="217" spans="2:17">
      <c r="B217" s="970"/>
      <c r="C217" s="916"/>
      <c r="D217" s="914"/>
      <c r="E217" s="914"/>
      <c r="F217" s="914"/>
      <c r="G217" s="914"/>
      <c r="H217" s="898"/>
      <c r="I217" s="898"/>
      <c r="J217" s="898"/>
      <c r="K217" s="898"/>
      <c r="L217" s="915"/>
      <c r="M217" s="915"/>
      <c r="N217" s="914"/>
      <c r="O217" s="914"/>
      <c r="P217" s="914"/>
      <c r="Q217" s="896"/>
    </row>
    <row r="218" spans="2:17">
      <c r="B218" s="898"/>
      <c r="C218" s="898"/>
      <c r="D218" s="968"/>
      <c r="E218" s="898"/>
      <c r="F218" s="902"/>
      <c r="G218" s="902"/>
      <c r="H218" s="903"/>
      <c r="I218" s="903"/>
      <c r="J218" s="911"/>
      <c r="K218" s="898"/>
      <c r="L218" s="902"/>
      <c r="M218" s="902"/>
      <c r="N218" s="902"/>
      <c r="O218" s="902"/>
      <c r="P218" s="902"/>
      <c r="Q218" s="896"/>
    </row>
    <row r="219" spans="2:17">
      <c r="B219" s="898"/>
      <c r="C219" s="898"/>
      <c r="D219" s="968"/>
      <c r="E219" s="898"/>
      <c r="F219" s="902"/>
      <c r="G219" s="902"/>
      <c r="H219" s="903"/>
      <c r="I219" s="903"/>
      <c r="J219" s="912"/>
      <c r="K219" s="896"/>
      <c r="L219" s="902"/>
      <c r="M219" s="902"/>
      <c r="N219" s="902"/>
      <c r="O219" s="902"/>
      <c r="P219" s="902"/>
      <c r="Q219" s="896"/>
    </row>
    <row r="220" spans="2:17">
      <c r="B220" s="898"/>
      <c r="C220" s="898"/>
      <c r="D220" s="968"/>
      <c r="E220" s="898"/>
      <c r="F220" s="902"/>
      <c r="G220" s="902"/>
      <c r="H220" s="903"/>
      <c r="I220" s="903"/>
      <c r="J220" s="912"/>
      <c r="K220" s="896"/>
      <c r="L220" s="902"/>
      <c r="M220" s="902"/>
      <c r="N220" s="902"/>
      <c r="O220" s="902"/>
      <c r="P220" s="902"/>
      <c r="Q220" s="896"/>
    </row>
    <row r="221" spans="2:17">
      <c r="B221" s="898"/>
      <c r="C221" s="898"/>
      <c r="D221" s="968"/>
      <c r="E221" s="898"/>
      <c r="F221" s="902"/>
      <c r="G221" s="902"/>
      <c r="H221" s="903"/>
      <c r="I221" s="903"/>
      <c r="J221" s="912"/>
      <c r="K221" s="896"/>
      <c r="L221" s="902"/>
      <c r="M221" s="902"/>
      <c r="N221" s="902"/>
      <c r="O221" s="902"/>
      <c r="P221" s="902"/>
      <c r="Q221" s="896"/>
    </row>
    <row r="222" spans="2:17">
      <c r="B222" s="898"/>
      <c r="C222" s="898"/>
      <c r="D222" s="968"/>
      <c r="E222" s="898"/>
      <c r="F222" s="902"/>
      <c r="G222" s="902"/>
      <c r="H222" s="903"/>
      <c r="I222" s="903"/>
      <c r="J222" s="912"/>
      <c r="K222" s="896"/>
      <c r="L222" s="902"/>
      <c r="M222" s="902"/>
      <c r="N222" s="902"/>
      <c r="O222" s="902"/>
      <c r="P222" s="902"/>
      <c r="Q222" s="896"/>
    </row>
    <row r="223" spans="2:17">
      <c r="B223" s="898"/>
      <c r="C223" s="898"/>
      <c r="D223" s="968"/>
      <c r="E223" s="898"/>
      <c r="F223" s="902"/>
      <c r="G223" s="902"/>
      <c r="H223" s="903"/>
      <c r="I223" s="903"/>
      <c r="J223" s="912"/>
      <c r="K223" s="896"/>
      <c r="L223" s="902"/>
      <c r="M223" s="902"/>
      <c r="N223" s="902"/>
      <c r="O223" s="902"/>
      <c r="P223" s="902"/>
      <c r="Q223" s="896"/>
    </row>
    <row r="224" spans="2:17">
      <c r="B224" s="898"/>
      <c r="C224" s="898"/>
      <c r="D224" s="968"/>
      <c r="E224" s="898"/>
      <c r="F224" s="902"/>
      <c r="G224" s="902"/>
      <c r="H224" s="903"/>
      <c r="I224" s="903"/>
      <c r="J224" s="912"/>
      <c r="K224" s="896"/>
      <c r="L224" s="902"/>
      <c r="M224" s="902"/>
      <c r="N224" s="902"/>
      <c r="O224" s="902"/>
      <c r="P224" s="902"/>
      <c r="Q224" s="896"/>
    </row>
    <row r="225" spans="2:17">
      <c r="B225" s="898"/>
      <c r="C225" s="898"/>
      <c r="D225" s="968"/>
      <c r="E225" s="898"/>
      <c r="F225" s="902"/>
      <c r="G225" s="902"/>
      <c r="H225" s="903"/>
      <c r="I225" s="903"/>
      <c r="J225" s="912"/>
      <c r="K225" s="896"/>
      <c r="L225" s="902"/>
      <c r="M225" s="902"/>
      <c r="N225" s="902"/>
      <c r="O225" s="902"/>
      <c r="P225" s="902"/>
      <c r="Q225" s="896"/>
    </row>
    <row r="226" spans="2:17">
      <c r="B226" s="898"/>
      <c r="C226" s="898"/>
      <c r="D226" s="968"/>
      <c r="E226" s="898"/>
      <c r="F226" s="902"/>
      <c r="G226" s="902"/>
      <c r="H226" s="903"/>
      <c r="I226" s="903"/>
      <c r="J226" s="912"/>
      <c r="K226" s="896"/>
      <c r="L226" s="902"/>
      <c r="M226" s="902"/>
      <c r="N226" s="902"/>
      <c r="O226" s="902"/>
      <c r="P226" s="902"/>
      <c r="Q226" s="896"/>
    </row>
    <row r="227" spans="2:17">
      <c r="B227" s="898"/>
      <c r="C227" s="898"/>
      <c r="D227" s="968"/>
      <c r="E227" s="898"/>
      <c r="F227" s="902"/>
      <c r="G227" s="902"/>
      <c r="H227" s="903"/>
      <c r="I227" s="903"/>
      <c r="J227" s="912"/>
      <c r="K227" s="896"/>
      <c r="L227" s="902"/>
      <c r="M227" s="902"/>
      <c r="N227" s="902"/>
      <c r="O227" s="902"/>
      <c r="P227" s="902"/>
      <c r="Q227" s="896"/>
    </row>
    <row r="228" spans="2:17">
      <c r="B228" s="898"/>
      <c r="C228" s="898"/>
      <c r="D228" s="968"/>
      <c r="E228" s="898"/>
      <c r="F228" s="902"/>
      <c r="G228" s="902"/>
      <c r="H228" s="903"/>
      <c r="I228" s="903"/>
      <c r="J228" s="912"/>
      <c r="K228" s="896"/>
      <c r="L228" s="902"/>
      <c r="M228" s="902"/>
      <c r="N228" s="902"/>
      <c r="O228" s="902"/>
      <c r="P228" s="902"/>
      <c r="Q228" s="896"/>
    </row>
    <row r="229" spans="2:17">
      <c r="B229" s="898"/>
      <c r="C229" s="898"/>
      <c r="D229" s="968"/>
      <c r="E229" s="898"/>
      <c r="F229" s="902"/>
      <c r="G229" s="902"/>
      <c r="H229" s="903"/>
      <c r="I229" s="903"/>
      <c r="J229" s="912"/>
      <c r="K229" s="896"/>
      <c r="L229" s="902"/>
      <c r="M229" s="902"/>
      <c r="N229" s="902"/>
      <c r="O229" s="902"/>
      <c r="P229" s="902"/>
      <c r="Q229" s="896"/>
    </row>
    <row r="230" spans="2:17">
      <c r="B230" s="898"/>
      <c r="C230" s="898"/>
      <c r="D230" s="898"/>
      <c r="E230" s="898"/>
      <c r="F230" s="902"/>
      <c r="G230" s="902"/>
      <c r="H230" s="903"/>
      <c r="I230" s="903"/>
      <c r="J230" s="896"/>
      <c r="K230" s="896"/>
      <c r="L230" s="902"/>
      <c r="M230" s="902"/>
      <c r="N230" s="902"/>
      <c r="O230" s="902"/>
      <c r="P230" s="972"/>
      <c r="Q230" s="896"/>
    </row>
    <row r="231" spans="2:17">
      <c r="B231" s="898"/>
      <c r="C231" s="898"/>
      <c r="D231" s="898"/>
      <c r="E231" s="898"/>
      <c r="F231" s="902"/>
      <c r="G231" s="902"/>
      <c r="H231" s="903"/>
      <c r="I231" s="903"/>
      <c r="J231" s="896"/>
      <c r="K231" s="896"/>
      <c r="L231" s="902"/>
      <c r="M231" s="902"/>
      <c r="N231" s="902"/>
      <c r="O231" s="902"/>
      <c r="P231" s="972"/>
      <c r="Q231" s="896"/>
    </row>
    <row r="232" spans="2:17">
      <c r="B232" s="898"/>
      <c r="C232" s="898"/>
      <c r="D232" s="898"/>
      <c r="E232" s="898"/>
      <c r="F232" s="902"/>
      <c r="G232" s="902"/>
      <c r="H232" s="903"/>
      <c r="I232" s="903"/>
      <c r="J232" s="896"/>
      <c r="K232" s="896"/>
      <c r="L232" s="907"/>
      <c r="M232" s="902"/>
      <c r="N232" s="902"/>
      <c r="O232" s="902"/>
      <c r="P232" s="972"/>
      <c r="Q232" s="896"/>
    </row>
    <row r="233" spans="2:17">
      <c r="B233" s="898"/>
      <c r="C233" s="898"/>
      <c r="D233" s="898"/>
      <c r="E233" s="898"/>
      <c r="F233" s="902"/>
      <c r="G233" s="902"/>
      <c r="H233" s="903"/>
      <c r="I233" s="903"/>
      <c r="J233" s="896"/>
      <c r="K233" s="896"/>
      <c r="L233" s="907"/>
      <c r="M233" s="902"/>
      <c r="N233" s="902"/>
      <c r="O233" s="902"/>
      <c r="P233" s="972"/>
      <c r="Q233" s="896"/>
    </row>
    <row r="234" spans="2:17">
      <c r="B234" s="898"/>
      <c r="C234" s="898"/>
      <c r="D234" s="969"/>
      <c r="E234" s="898"/>
      <c r="F234" s="904"/>
      <c r="G234" s="904"/>
      <c r="H234" s="903"/>
      <c r="I234" s="903"/>
      <c r="J234" s="911"/>
      <c r="K234" s="898"/>
      <c r="L234" s="902"/>
      <c r="M234" s="902"/>
      <c r="N234" s="902"/>
      <c r="O234" s="902"/>
      <c r="P234" s="972"/>
      <c r="Q234" s="896"/>
    </row>
    <row r="235" spans="2:17">
      <c r="B235" s="898"/>
      <c r="C235" s="898"/>
      <c r="D235" s="969"/>
      <c r="E235" s="898"/>
      <c r="F235" s="904"/>
      <c r="G235" s="904"/>
      <c r="H235" s="903"/>
      <c r="I235" s="903"/>
      <c r="J235" s="898"/>
      <c r="K235" s="898"/>
      <c r="L235" s="902"/>
      <c r="M235" s="902"/>
      <c r="N235" s="902"/>
      <c r="O235" s="902"/>
      <c r="P235" s="972"/>
      <c r="Q235" s="896"/>
    </row>
    <row r="236" spans="2:17">
      <c r="B236" s="898"/>
      <c r="C236" s="898"/>
      <c r="D236" s="969"/>
      <c r="E236" s="898"/>
      <c r="F236" s="904"/>
      <c r="G236" s="904"/>
      <c r="H236" s="903"/>
      <c r="I236" s="903"/>
      <c r="J236" s="898"/>
      <c r="K236" s="898"/>
      <c r="L236" s="902"/>
      <c r="M236" s="902"/>
      <c r="N236" s="902"/>
      <c r="O236" s="902"/>
      <c r="P236" s="902"/>
      <c r="Q236" s="896"/>
    </row>
    <row r="237" spans="2:17">
      <c r="B237" s="908"/>
      <c r="C237" s="908"/>
      <c r="D237" s="969"/>
      <c r="E237" s="898"/>
      <c r="F237" s="902"/>
      <c r="G237" s="902"/>
      <c r="H237" s="903"/>
      <c r="I237" s="903"/>
      <c r="J237" s="898"/>
      <c r="K237" s="898"/>
      <c r="L237" s="907"/>
      <c r="M237" s="907"/>
      <c r="N237" s="902"/>
      <c r="O237" s="902"/>
      <c r="P237" s="902"/>
      <c r="Q237" s="896"/>
    </row>
    <row r="238" spans="2:17">
      <c r="B238" s="898"/>
      <c r="C238" s="898"/>
      <c r="D238" s="969"/>
      <c r="E238" s="898"/>
      <c r="F238" s="906"/>
      <c r="G238" s="904"/>
      <c r="H238" s="903"/>
      <c r="I238" s="903"/>
      <c r="J238" s="898"/>
      <c r="K238" s="898"/>
      <c r="L238" s="902"/>
      <c r="M238" s="902"/>
      <c r="N238" s="902"/>
      <c r="O238" s="902"/>
      <c r="P238" s="902"/>
      <c r="Q238" s="896"/>
    </row>
    <row r="239" spans="2:17">
      <c r="B239" s="898"/>
      <c r="C239" s="898"/>
      <c r="D239" s="898"/>
      <c r="E239" s="898"/>
      <c r="F239" s="904"/>
      <c r="G239" s="904"/>
      <c r="H239" s="903"/>
      <c r="I239" s="903"/>
      <c r="J239" s="898"/>
      <c r="K239" s="898"/>
      <c r="L239" s="902"/>
      <c r="M239" s="902"/>
      <c r="N239" s="902"/>
      <c r="O239" s="902"/>
      <c r="P239" s="902"/>
      <c r="Q239" s="896"/>
    </row>
    <row r="240" spans="2:17">
      <c r="B240" s="898"/>
      <c r="C240" s="898"/>
      <c r="D240" s="898"/>
      <c r="E240" s="898"/>
      <c r="F240" s="904"/>
      <c r="G240" s="904"/>
      <c r="H240" s="903"/>
      <c r="I240" s="903"/>
      <c r="J240" s="898"/>
      <c r="K240" s="898"/>
      <c r="L240" s="902"/>
      <c r="M240" s="902"/>
      <c r="N240" s="902"/>
      <c r="O240" s="902"/>
      <c r="P240" s="902"/>
      <c r="Q240" s="896"/>
    </row>
    <row r="241" spans="2:17">
      <c r="B241" s="898"/>
      <c r="C241" s="898"/>
      <c r="D241" s="898"/>
      <c r="E241" s="898"/>
      <c r="F241" s="904"/>
      <c r="G241" s="904"/>
      <c r="H241" s="903"/>
      <c r="I241" s="903"/>
      <c r="J241" s="898"/>
      <c r="K241" s="898"/>
      <c r="L241" s="902"/>
      <c r="M241" s="902"/>
      <c r="N241" s="902"/>
      <c r="O241" s="902"/>
      <c r="P241" s="902"/>
      <c r="Q241" s="896"/>
    </row>
    <row r="242" spans="2:17">
      <c r="B242" s="898"/>
      <c r="C242" s="898"/>
      <c r="D242" s="968"/>
      <c r="E242" s="898"/>
      <c r="F242" s="904"/>
      <c r="G242" s="904"/>
      <c r="H242" s="903"/>
      <c r="I242" s="903"/>
      <c r="J242" s="898"/>
      <c r="K242" s="898"/>
      <c r="L242" s="902"/>
      <c r="M242" s="902"/>
      <c r="N242" s="902"/>
      <c r="O242" s="902"/>
      <c r="P242" s="902"/>
      <c r="Q242" s="896"/>
    </row>
    <row r="243" spans="2:17">
      <c r="B243" s="898"/>
      <c r="C243" s="898"/>
      <c r="D243" s="968"/>
      <c r="E243" s="898"/>
      <c r="F243" s="904"/>
      <c r="G243" s="904"/>
      <c r="H243" s="903"/>
      <c r="I243" s="903"/>
      <c r="J243" s="898"/>
      <c r="K243" s="898"/>
      <c r="L243" s="902"/>
      <c r="M243" s="902"/>
      <c r="N243" s="902"/>
      <c r="O243" s="902"/>
      <c r="P243" s="902"/>
      <c r="Q243" s="896"/>
    </row>
    <row r="244" spans="2:17">
      <c r="B244" s="898"/>
      <c r="C244" s="898"/>
      <c r="D244" s="968"/>
      <c r="E244" s="898"/>
      <c r="F244" s="904"/>
      <c r="G244" s="904"/>
      <c r="H244" s="903"/>
      <c r="I244" s="903"/>
      <c r="J244" s="898"/>
      <c r="K244" s="898"/>
      <c r="L244" s="902"/>
      <c r="M244" s="902"/>
      <c r="N244" s="902"/>
      <c r="O244" s="902"/>
      <c r="P244" s="902"/>
      <c r="Q244" s="896"/>
    </row>
    <row r="245" spans="2:17">
      <c r="B245" s="898"/>
      <c r="C245" s="898"/>
      <c r="D245" s="968"/>
      <c r="E245" s="898"/>
      <c r="F245" s="904"/>
      <c r="G245" s="904"/>
      <c r="H245" s="903"/>
      <c r="I245" s="903"/>
      <c r="J245" s="898"/>
      <c r="K245" s="898"/>
      <c r="L245" s="902"/>
      <c r="M245" s="902"/>
      <c r="N245" s="902"/>
      <c r="O245" s="902"/>
      <c r="P245" s="902"/>
      <c r="Q245" s="896"/>
    </row>
    <row r="246" spans="2:17">
      <c r="B246" s="898"/>
      <c r="C246" s="898"/>
      <c r="D246" s="968"/>
      <c r="E246" s="898"/>
      <c r="F246" s="904"/>
      <c r="G246" s="904"/>
      <c r="H246" s="903"/>
      <c r="I246" s="903"/>
      <c r="J246" s="898"/>
      <c r="K246" s="898"/>
      <c r="L246" s="902"/>
      <c r="M246" s="902"/>
      <c r="N246" s="902"/>
      <c r="O246" s="902"/>
      <c r="P246" s="902"/>
      <c r="Q246" s="896"/>
    </row>
    <row r="247" spans="2:17">
      <c r="B247" s="898"/>
      <c r="C247" s="898"/>
      <c r="D247" s="968"/>
      <c r="E247" s="898"/>
      <c r="F247" s="904"/>
      <c r="G247" s="904"/>
      <c r="H247" s="903"/>
      <c r="I247" s="903"/>
      <c r="J247" s="898"/>
      <c r="K247" s="898"/>
      <c r="L247" s="902"/>
      <c r="M247" s="902"/>
      <c r="N247" s="902"/>
      <c r="O247" s="902"/>
      <c r="P247" s="902"/>
      <c r="Q247" s="896"/>
    </row>
    <row r="248" spans="2:17">
      <c r="B248" s="898"/>
      <c r="C248" s="898"/>
      <c r="D248" s="968"/>
      <c r="E248" s="898"/>
      <c r="F248" s="904"/>
      <c r="G248" s="904"/>
      <c r="H248" s="903"/>
      <c r="I248" s="903"/>
      <c r="J248" s="898"/>
      <c r="K248" s="898"/>
      <c r="L248" s="902"/>
      <c r="M248" s="902"/>
      <c r="N248" s="902"/>
      <c r="O248" s="902"/>
      <c r="P248" s="902"/>
      <c r="Q248" s="896"/>
    </row>
    <row r="249" spans="2:17">
      <c r="B249" s="898"/>
      <c r="C249" s="898"/>
      <c r="D249" s="968"/>
      <c r="E249" s="898"/>
      <c r="F249" s="904"/>
      <c r="G249" s="904"/>
      <c r="H249" s="903"/>
      <c r="I249" s="903"/>
      <c r="J249" s="898"/>
      <c r="K249" s="898"/>
      <c r="L249" s="902"/>
      <c r="M249" s="902"/>
      <c r="N249" s="902"/>
      <c r="O249" s="902"/>
      <c r="P249" s="902"/>
      <c r="Q249" s="896"/>
    </row>
    <row r="250" spans="2:17">
      <c r="B250" s="898"/>
      <c r="C250" s="898"/>
      <c r="D250" s="968"/>
      <c r="E250" s="898"/>
      <c r="F250" s="904"/>
      <c r="G250" s="904"/>
      <c r="H250" s="903"/>
      <c r="I250" s="903"/>
      <c r="J250" s="898"/>
      <c r="K250" s="898"/>
      <c r="L250" s="902"/>
      <c r="M250" s="902"/>
      <c r="N250" s="902"/>
      <c r="O250" s="902"/>
      <c r="P250" s="902"/>
      <c r="Q250" s="896"/>
    </row>
    <row r="251" spans="2:17">
      <c r="B251" s="896"/>
      <c r="C251" s="896"/>
      <c r="D251" s="968"/>
      <c r="E251" s="896"/>
      <c r="F251" s="896"/>
      <c r="G251" s="896"/>
      <c r="H251" s="896"/>
      <c r="I251" s="896"/>
      <c r="J251" s="896"/>
      <c r="K251" s="896"/>
      <c r="L251" s="896"/>
      <c r="M251" s="896"/>
      <c r="N251" s="896"/>
      <c r="O251" s="896"/>
      <c r="P251" s="896"/>
      <c r="Q251" s="896"/>
    </row>
    <row r="252" spans="2:17">
      <c r="B252" s="898"/>
      <c r="C252" s="898"/>
      <c r="D252" s="968"/>
      <c r="E252" s="896"/>
      <c r="F252" s="896"/>
      <c r="G252" s="896"/>
      <c r="H252" s="896"/>
      <c r="I252" s="896"/>
      <c r="J252" s="896"/>
      <c r="K252" s="896"/>
      <c r="L252" s="896"/>
      <c r="M252" s="896"/>
      <c r="N252" s="897"/>
      <c r="O252" s="896"/>
      <c r="P252" s="896"/>
      <c r="Q252" s="896"/>
    </row>
    <row r="253" spans="2:17">
      <c r="B253" s="898"/>
      <c r="C253" s="898"/>
      <c r="D253" s="896"/>
      <c r="E253" s="896"/>
      <c r="F253" s="896"/>
      <c r="G253" s="896"/>
      <c r="H253" s="896"/>
      <c r="I253" s="896"/>
      <c r="J253" s="896"/>
      <c r="K253" s="896"/>
      <c r="L253" s="896"/>
      <c r="M253" s="896"/>
      <c r="N253" s="897"/>
      <c r="O253" s="896"/>
      <c r="P253" s="896"/>
      <c r="Q253" s="896"/>
    </row>
    <row r="254" spans="2:17">
      <c r="B254" s="898"/>
      <c r="C254" s="898"/>
      <c r="D254" s="896"/>
      <c r="E254" s="896"/>
      <c r="F254" s="896"/>
      <c r="G254" s="896"/>
      <c r="H254" s="896"/>
      <c r="I254" s="896"/>
      <c r="J254" s="896"/>
      <c r="K254" s="896"/>
      <c r="L254" s="896"/>
      <c r="M254" s="896"/>
      <c r="N254" s="897"/>
      <c r="O254" s="896"/>
      <c r="P254" s="896"/>
      <c r="Q254" s="896"/>
    </row>
    <row r="255" spans="2:17">
      <c r="B255" s="925"/>
      <c r="C255" s="925"/>
      <c r="D255" s="925"/>
      <c r="E255" s="925"/>
      <c r="F255" s="925"/>
      <c r="G255" s="925"/>
      <c r="H255" s="925"/>
      <c r="I255" s="925"/>
      <c r="J255" s="925"/>
      <c r="K255" s="925"/>
      <c r="L255" s="925"/>
      <c r="M255" s="925"/>
      <c r="N255" s="925"/>
      <c r="O255" s="925"/>
      <c r="P255" s="925"/>
      <c r="Q255" s="896"/>
    </row>
    <row r="256" spans="2:17">
      <c r="B256" s="925"/>
      <c r="C256" s="925"/>
      <c r="D256" s="925"/>
      <c r="E256" s="925"/>
      <c r="F256" s="925"/>
      <c r="G256" s="925"/>
      <c r="H256" s="925"/>
      <c r="I256" s="925"/>
      <c r="J256" s="925"/>
      <c r="K256" s="925"/>
      <c r="L256" s="925"/>
      <c r="M256" s="925"/>
      <c r="N256" s="925"/>
      <c r="O256" s="925"/>
      <c r="P256" s="925"/>
      <c r="Q256" s="896"/>
    </row>
    <row r="257" spans="2:17">
      <c r="B257" s="925"/>
      <c r="C257" s="925"/>
      <c r="D257" s="925"/>
      <c r="E257" s="925"/>
      <c r="F257" s="925"/>
      <c r="G257" s="925"/>
      <c r="H257" s="925"/>
      <c r="I257" s="925"/>
      <c r="J257" s="925"/>
      <c r="K257" s="925"/>
      <c r="L257" s="925"/>
      <c r="M257" s="925"/>
      <c r="N257" s="925"/>
      <c r="O257" s="925"/>
      <c r="P257" s="925"/>
      <c r="Q257" s="896"/>
    </row>
    <row r="258" spans="2:17">
      <c r="B258" s="925"/>
      <c r="C258" s="925"/>
      <c r="D258" s="925"/>
      <c r="E258" s="925"/>
      <c r="F258" s="925"/>
      <c r="G258" s="925"/>
      <c r="H258" s="925"/>
      <c r="I258" s="925"/>
      <c r="J258" s="925"/>
      <c r="K258" s="925"/>
      <c r="L258" s="925"/>
      <c r="M258" s="925"/>
      <c r="N258" s="925"/>
      <c r="O258" s="925"/>
      <c r="P258" s="925"/>
      <c r="Q258" s="896"/>
    </row>
    <row r="259" spans="2:17">
      <c r="B259" s="925"/>
      <c r="C259" s="925"/>
      <c r="D259" s="925"/>
      <c r="E259" s="925"/>
      <c r="F259" s="925"/>
      <c r="G259" s="925"/>
      <c r="H259" s="925"/>
      <c r="I259" s="925"/>
      <c r="J259" s="925"/>
      <c r="K259" s="925"/>
      <c r="L259" s="925"/>
      <c r="M259" s="925"/>
      <c r="N259" s="925"/>
      <c r="O259" s="925"/>
      <c r="P259" s="925"/>
      <c r="Q259" s="896"/>
    </row>
    <row r="260" spans="2:17">
      <c r="B260" s="925"/>
      <c r="C260" s="925"/>
      <c r="D260" s="925"/>
      <c r="E260" s="925"/>
      <c r="F260" s="925"/>
      <c r="G260" s="925"/>
      <c r="H260" s="925"/>
      <c r="I260" s="925"/>
      <c r="J260" s="925"/>
      <c r="K260" s="925"/>
      <c r="L260" s="925"/>
      <c r="M260" s="925"/>
      <c r="N260" s="925"/>
      <c r="O260" s="925"/>
      <c r="P260" s="925"/>
      <c r="Q260" s="896"/>
    </row>
    <row r="261" spans="2:17">
      <c r="B261" s="925"/>
      <c r="C261" s="925"/>
      <c r="D261" s="925"/>
      <c r="E261" s="925"/>
      <c r="F261" s="925"/>
      <c r="G261" s="925"/>
      <c r="H261" s="925"/>
      <c r="I261" s="925"/>
      <c r="J261" s="925"/>
      <c r="K261" s="925"/>
      <c r="L261" s="925"/>
      <c r="M261" s="925"/>
      <c r="N261" s="925"/>
      <c r="O261" s="925"/>
      <c r="P261" s="925"/>
      <c r="Q261" s="896"/>
    </row>
    <row r="262" spans="2:17">
      <c r="B262" s="925"/>
      <c r="C262" s="925"/>
      <c r="D262" s="925"/>
      <c r="E262" s="925"/>
      <c r="F262" s="925"/>
      <c r="G262" s="925"/>
      <c r="H262" s="925"/>
      <c r="I262" s="925"/>
      <c r="J262" s="925"/>
      <c r="K262" s="925"/>
      <c r="L262" s="925"/>
      <c r="M262" s="925"/>
      <c r="N262" s="925"/>
      <c r="O262" s="925"/>
      <c r="P262" s="925"/>
      <c r="Q262" s="896"/>
    </row>
    <row r="263" spans="2:17">
      <c r="B263" s="925"/>
      <c r="C263" s="925"/>
      <c r="D263" s="925"/>
      <c r="E263" s="925"/>
      <c r="F263" s="925"/>
      <c r="G263" s="925"/>
      <c r="H263" s="925"/>
      <c r="I263" s="925"/>
      <c r="J263" s="925"/>
      <c r="K263" s="925"/>
      <c r="L263" s="925"/>
      <c r="M263" s="925"/>
      <c r="N263" s="925"/>
      <c r="O263" s="925"/>
      <c r="P263" s="925"/>
      <c r="Q263" s="896"/>
    </row>
    <row r="264" spans="2:17">
      <c r="B264" s="925"/>
      <c r="C264" s="925"/>
      <c r="D264" s="925"/>
      <c r="E264" s="925"/>
      <c r="F264" s="925"/>
      <c r="G264" s="925"/>
      <c r="H264" s="925"/>
      <c r="I264" s="925"/>
      <c r="J264" s="925"/>
      <c r="K264" s="925"/>
      <c r="L264" s="925"/>
      <c r="M264" s="925"/>
      <c r="N264" s="925"/>
      <c r="O264" s="925"/>
      <c r="P264" s="925"/>
      <c r="Q264" s="896"/>
    </row>
    <row r="265" spans="2:17">
      <c r="B265" s="925"/>
      <c r="C265" s="925"/>
      <c r="D265" s="925"/>
      <c r="E265" s="925"/>
      <c r="F265" s="925"/>
      <c r="G265" s="925"/>
      <c r="H265" s="925"/>
      <c r="I265" s="925"/>
      <c r="J265" s="925"/>
      <c r="K265" s="925"/>
      <c r="L265" s="925"/>
      <c r="M265" s="925"/>
      <c r="N265" s="925"/>
      <c r="O265" s="925"/>
      <c r="P265" s="925"/>
      <c r="Q265" s="896"/>
    </row>
    <row r="266" spans="2:17">
      <c r="B266" s="925"/>
      <c r="C266" s="925"/>
      <c r="D266" s="925"/>
      <c r="E266" s="925"/>
      <c r="F266" s="925"/>
      <c r="G266" s="925"/>
      <c r="H266" s="925"/>
      <c r="I266" s="925"/>
      <c r="J266" s="925"/>
      <c r="K266" s="925"/>
      <c r="L266" s="925"/>
      <c r="M266" s="925"/>
      <c r="N266" s="925"/>
      <c r="O266" s="925"/>
      <c r="P266" s="925"/>
      <c r="Q266" s="896"/>
    </row>
    <row r="267" spans="2:17">
      <c r="B267" s="925"/>
      <c r="C267" s="925"/>
      <c r="D267" s="925"/>
      <c r="E267" s="925"/>
      <c r="F267" s="925"/>
      <c r="G267" s="925"/>
      <c r="H267" s="925"/>
      <c r="I267" s="925"/>
      <c r="J267" s="925"/>
      <c r="K267" s="925"/>
      <c r="L267" s="925"/>
      <c r="M267" s="925"/>
      <c r="N267" s="925"/>
      <c r="O267" s="925"/>
      <c r="P267" s="925"/>
      <c r="Q267" s="896"/>
    </row>
    <row r="268" spans="2:17">
      <c r="B268" s="925"/>
      <c r="C268" s="925"/>
      <c r="D268" s="925"/>
      <c r="E268" s="925"/>
      <c r="F268" s="925"/>
      <c r="G268" s="925"/>
      <c r="H268" s="925"/>
      <c r="I268" s="925"/>
      <c r="J268" s="925"/>
      <c r="K268" s="925"/>
      <c r="L268" s="925"/>
      <c r="M268" s="925"/>
      <c r="N268" s="925"/>
      <c r="O268" s="925"/>
      <c r="P268" s="925"/>
      <c r="Q268" s="896"/>
    </row>
    <row r="269" spans="2:17">
      <c r="B269" s="925"/>
      <c r="C269" s="925"/>
      <c r="D269" s="925"/>
      <c r="E269" s="925"/>
      <c r="F269" s="925"/>
      <c r="G269" s="925"/>
      <c r="H269" s="925"/>
      <c r="I269" s="925"/>
      <c r="J269" s="925"/>
      <c r="K269" s="925"/>
      <c r="L269" s="925"/>
      <c r="M269" s="925"/>
      <c r="N269" s="925"/>
      <c r="O269" s="925"/>
      <c r="P269" s="925"/>
      <c r="Q269" s="896"/>
    </row>
    <row r="270" spans="2:17">
      <c r="B270" s="925"/>
      <c r="C270" s="925"/>
      <c r="D270" s="925"/>
      <c r="E270" s="925"/>
      <c r="F270" s="925"/>
      <c r="G270" s="925"/>
      <c r="H270" s="925"/>
      <c r="I270" s="925"/>
      <c r="J270" s="925"/>
      <c r="K270" s="925"/>
      <c r="L270" s="925"/>
      <c r="M270" s="925"/>
      <c r="N270" s="925"/>
      <c r="O270" s="925"/>
      <c r="P270" s="925"/>
      <c r="Q270" s="896"/>
    </row>
    <row r="271" spans="2:17">
      <c r="B271" s="925"/>
      <c r="C271" s="925"/>
      <c r="D271" s="925"/>
      <c r="E271" s="925"/>
      <c r="F271" s="925"/>
      <c r="G271" s="925"/>
      <c r="H271" s="925"/>
      <c r="I271" s="925"/>
      <c r="J271" s="925"/>
      <c r="K271" s="925"/>
      <c r="L271" s="925"/>
      <c r="M271" s="925"/>
      <c r="N271" s="925"/>
      <c r="O271" s="925"/>
      <c r="P271" s="925"/>
      <c r="Q271" s="896"/>
    </row>
    <row r="272" spans="2:17">
      <c r="B272" s="925"/>
      <c r="C272" s="925"/>
      <c r="D272" s="925"/>
      <c r="E272" s="925"/>
      <c r="F272" s="925"/>
      <c r="G272" s="925"/>
      <c r="H272" s="925"/>
      <c r="I272" s="925"/>
      <c r="J272" s="925"/>
      <c r="K272" s="925"/>
      <c r="L272" s="925"/>
      <c r="M272" s="925"/>
      <c r="N272" s="925"/>
      <c r="O272" s="925"/>
      <c r="P272" s="925"/>
      <c r="Q272" s="896"/>
    </row>
    <row r="273" spans="2:17">
      <c r="B273" s="925"/>
      <c r="C273" s="925"/>
      <c r="D273" s="925"/>
      <c r="E273" s="925"/>
      <c r="F273" s="925"/>
      <c r="G273" s="925"/>
      <c r="H273" s="925"/>
      <c r="I273" s="925"/>
      <c r="J273" s="925"/>
      <c r="K273" s="925"/>
      <c r="L273" s="925"/>
      <c r="M273" s="925"/>
      <c r="N273" s="925"/>
      <c r="O273" s="925"/>
      <c r="P273" s="925"/>
      <c r="Q273" s="896"/>
    </row>
    <row r="274" spans="2:17">
      <c r="B274" s="925"/>
      <c r="C274" s="925"/>
      <c r="D274" s="925"/>
      <c r="E274" s="925"/>
      <c r="F274" s="925"/>
      <c r="G274" s="925"/>
      <c r="H274" s="925"/>
      <c r="I274" s="925"/>
      <c r="J274" s="925"/>
      <c r="K274" s="925"/>
      <c r="L274" s="925"/>
      <c r="M274" s="925"/>
      <c r="N274" s="925"/>
      <c r="O274" s="925"/>
      <c r="P274" s="925"/>
      <c r="Q274" s="896"/>
    </row>
    <row r="275" spans="2:17">
      <c r="B275" s="925"/>
      <c r="C275" s="925"/>
      <c r="D275" s="925"/>
      <c r="E275" s="925"/>
      <c r="F275" s="925"/>
      <c r="G275" s="925"/>
      <c r="H275" s="925"/>
      <c r="I275" s="925"/>
      <c r="J275" s="925"/>
      <c r="K275" s="925"/>
      <c r="L275" s="925"/>
      <c r="M275" s="925"/>
      <c r="N275" s="925"/>
      <c r="O275" s="925"/>
      <c r="P275" s="925"/>
      <c r="Q275" s="896"/>
    </row>
    <row r="276" spans="2:17">
      <c r="B276" s="925"/>
      <c r="C276" s="925"/>
      <c r="D276" s="925"/>
      <c r="E276" s="925"/>
      <c r="F276" s="925"/>
      <c r="G276" s="925"/>
      <c r="H276" s="925"/>
      <c r="I276" s="925"/>
      <c r="J276" s="925"/>
      <c r="K276" s="925"/>
      <c r="L276" s="925"/>
      <c r="M276" s="925"/>
      <c r="N276" s="925"/>
      <c r="O276" s="925"/>
      <c r="P276" s="925"/>
      <c r="Q276" s="896"/>
    </row>
    <row r="277" spans="2:17">
      <c r="B277" s="925"/>
      <c r="C277" s="925"/>
      <c r="D277" s="925"/>
      <c r="E277" s="925"/>
      <c r="F277" s="925"/>
      <c r="G277" s="925"/>
      <c r="H277" s="925"/>
      <c r="I277" s="925"/>
      <c r="J277" s="925"/>
      <c r="K277" s="925"/>
      <c r="L277" s="925"/>
      <c r="M277" s="925"/>
      <c r="N277" s="925"/>
      <c r="O277" s="925"/>
      <c r="P277" s="925"/>
      <c r="Q277" s="896"/>
    </row>
    <row r="278" spans="2:17">
      <c r="B278" s="925"/>
      <c r="C278" s="925"/>
      <c r="D278" s="925"/>
      <c r="E278" s="925"/>
      <c r="F278" s="925"/>
      <c r="G278" s="925"/>
      <c r="H278" s="925"/>
      <c r="I278" s="925"/>
      <c r="J278" s="925"/>
      <c r="K278" s="925"/>
      <c r="L278" s="925"/>
      <c r="M278" s="925"/>
      <c r="N278" s="925"/>
      <c r="O278" s="925"/>
      <c r="P278" s="925"/>
      <c r="Q278" s="896"/>
    </row>
    <row r="279" spans="2:17">
      <c r="B279" s="925"/>
      <c r="C279" s="925"/>
      <c r="D279" s="925"/>
      <c r="E279" s="925"/>
      <c r="F279" s="925"/>
      <c r="G279" s="925"/>
      <c r="H279" s="925"/>
      <c r="I279" s="925"/>
      <c r="J279" s="925"/>
      <c r="K279" s="925"/>
      <c r="L279" s="925"/>
      <c r="M279" s="925"/>
      <c r="N279" s="925"/>
      <c r="O279" s="925"/>
      <c r="P279" s="925"/>
      <c r="Q279" s="896"/>
    </row>
    <row r="280" spans="2:17">
      <c r="B280" s="925"/>
      <c r="C280" s="925"/>
      <c r="D280" s="925"/>
      <c r="E280" s="925"/>
      <c r="F280" s="925"/>
      <c r="G280" s="925"/>
      <c r="H280" s="925"/>
      <c r="I280" s="925"/>
      <c r="J280" s="925"/>
      <c r="K280" s="925"/>
      <c r="L280" s="925"/>
      <c r="M280" s="925"/>
      <c r="N280" s="925"/>
      <c r="O280" s="925"/>
      <c r="P280" s="925"/>
      <c r="Q280" s="896"/>
    </row>
    <row r="281" spans="2:17">
      <c r="B281" s="925"/>
      <c r="C281" s="925"/>
      <c r="D281" s="925"/>
      <c r="E281" s="925"/>
      <c r="F281" s="925"/>
      <c r="G281" s="925"/>
      <c r="H281" s="925"/>
      <c r="I281" s="925"/>
      <c r="J281" s="925"/>
      <c r="K281" s="925"/>
      <c r="L281" s="925"/>
      <c r="M281" s="925"/>
      <c r="N281" s="925"/>
      <c r="O281" s="925"/>
      <c r="P281" s="925"/>
      <c r="Q281" s="896"/>
    </row>
    <row r="282" spans="2:17">
      <c r="B282" s="925"/>
      <c r="C282" s="925"/>
      <c r="D282" s="925"/>
      <c r="E282" s="925"/>
      <c r="F282" s="925"/>
      <c r="G282" s="925"/>
      <c r="H282" s="925"/>
      <c r="I282" s="925"/>
      <c r="J282" s="925"/>
      <c r="K282" s="925"/>
      <c r="L282" s="925"/>
      <c r="M282" s="925"/>
      <c r="N282" s="925"/>
      <c r="O282" s="925"/>
      <c r="P282" s="925"/>
      <c r="Q282" s="896"/>
    </row>
    <row r="283" spans="2:17">
      <c r="B283" s="925"/>
      <c r="C283" s="925"/>
      <c r="D283" s="925"/>
      <c r="E283" s="925"/>
      <c r="F283" s="925"/>
      <c r="G283" s="925"/>
      <c r="H283" s="925"/>
      <c r="I283" s="925"/>
      <c r="J283" s="925"/>
      <c r="K283" s="925"/>
      <c r="L283" s="925"/>
      <c r="M283" s="925"/>
      <c r="N283" s="925"/>
      <c r="O283" s="925"/>
      <c r="P283" s="925"/>
      <c r="Q283" s="896"/>
    </row>
    <row r="284" spans="2:17">
      <c r="B284" s="925"/>
      <c r="C284" s="925"/>
      <c r="D284" s="925"/>
      <c r="E284" s="925"/>
      <c r="F284" s="925"/>
      <c r="G284" s="925"/>
      <c r="H284" s="925"/>
      <c r="I284" s="925"/>
      <c r="J284" s="925"/>
      <c r="K284" s="925"/>
      <c r="L284" s="925"/>
      <c r="M284" s="925"/>
      <c r="N284" s="925"/>
      <c r="O284" s="925"/>
      <c r="P284" s="925"/>
      <c r="Q284" s="896"/>
    </row>
    <row r="285" spans="2:17">
      <c r="B285" s="925"/>
      <c r="C285" s="925"/>
      <c r="D285" s="925"/>
      <c r="E285" s="925"/>
      <c r="F285" s="925"/>
      <c r="G285" s="925"/>
      <c r="H285" s="925"/>
      <c r="I285" s="925"/>
      <c r="J285" s="925"/>
      <c r="K285" s="925"/>
      <c r="L285" s="925"/>
      <c r="M285" s="925"/>
      <c r="N285" s="925"/>
      <c r="O285" s="925"/>
      <c r="P285" s="925"/>
      <c r="Q285" s="896"/>
    </row>
    <row r="286" spans="2:17">
      <c r="B286" s="925"/>
      <c r="C286" s="925"/>
      <c r="D286" s="925"/>
      <c r="E286" s="925"/>
      <c r="F286" s="925"/>
      <c r="G286" s="925"/>
      <c r="H286" s="925"/>
      <c r="I286" s="925"/>
      <c r="J286" s="925"/>
      <c r="K286" s="925"/>
      <c r="L286" s="925"/>
      <c r="M286" s="925"/>
      <c r="N286" s="925"/>
      <c r="O286" s="925"/>
      <c r="P286" s="925"/>
      <c r="Q286" s="896"/>
    </row>
    <row r="287" spans="2:17">
      <c r="B287" s="925"/>
      <c r="C287" s="925"/>
      <c r="D287" s="925"/>
      <c r="E287" s="925"/>
      <c r="F287" s="925"/>
      <c r="G287" s="925"/>
      <c r="H287" s="925"/>
      <c r="I287" s="925"/>
      <c r="J287" s="925"/>
      <c r="K287" s="925"/>
      <c r="L287" s="925"/>
      <c r="M287" s="925"/>
      <c r="N287" s="925"/>
      <c r="O287" s="925"/>
      <c r="P287" s="925"/>
      <c r="Q287" s="896"/>
    </row>
    <row r="288" spans="2:17">
      <c r="B288" s="925"/>
      <c r="C288" s="925"/>
      <c r="D288" s="925"/>
      <c r="E288" s="925"/>
      <c r="F288" s="925"/>
      <c r="G288" s="925"/>
      <c r="H288" s="925"/>
      <c r="I288" s="925"/>
      <c r="J288" s="925"/>
      <c r="K288" s="925"/>
      <c r="L288" s="925"/>
      <c r="M288" s="925"/>
      <c r="N288" s="925"/>
      <c r="O288" s="925"/>
      <c r="P288" s="925"/>
      <c r="Q288" s="896"/>
    </row>
    <row r="289" spans="2:17">
      <c r="B289" s="925"/>
      <c r="C289" s="925"/>
      <c r="D289" s="925"/>
      <c r="E289" s="925"/>
      <c r="F289" s="925"/>
      <c r="G289" s="925"/>
      <c r="H289" s="925"/>
      <c r="I289" s="925"/>
      <c r="J289" s="925"/>
      <c r="K289" s="925"/>
      <c r="L289" s="925"/>
      <c r="M289" s="925"/>
      <c r="N289" s="925"/>
      <c r="O289" s="925"/>
      <c r="P289" s="925"/>
      <c r="Q289" s="896"/>
    </row>
    <row r="290" spans="2:17">
      <c r="B290" s="925"/>
      <c r="C290" s="925"/>
      <c r="D290" s="925"/>
      <c r="E290" s="925"/>
      <c r="F290" s="925"/>
      <c r="G290" s="925"/>
      <c r="H290" s="925"/>
      <c r="I290" s="925"/>
      <c r="J290" s="925"/>
      <c r="K290" s="925"/>
      <c r="L290" s="925"/>
      <c r="M290" s="925"/>
      <c r="N290" s="925"/>
      <c r="O290" s="925"/>
      <c r="P290" s="925"/>
      <c r="Q290" s="896"/>
    </row>
    <row r="291" spans="2:17">
      <c r="B291" s="925"/>
      <c r="C291" s="925"/>
      <c r="D291" s="925"/>
      <c r="E291" s="925"/>
      <c r="F291" s="925"/>
      <c r="G291" s="925"/>
      <c r="H291" s="925"/>
      <c r="I291" s="925"/>
      <c r="J291" s="925"/>
      <c r="K291" s="925"/>
      <c r="L291" s="925"/>
      <c r="M291" s="925"/>
      <c r="N291" s="925"/>
      <c r="O291" s="925"/>
      <c r="P291" s="925"/>
      <c r="Q291" s="896"/>
    </row>
    <row r="292" spans="2:17">
      <c r="B292" s="925"/>
      <c r="C292" s="925"/>
      <c r="D292" s="925"/>
      <c r="E292" s="925"/>
      <c r="F292" s="925"/>
      <c r="G292" s="925"/>
      <c r="H292" s="925"/>
      <c r="I292" s="925"/>
      <c r="J292" s="925"/>
      <c r="K292" s="925"/>
      <c r="L292" s="925"/>
      <c r="M292" s="925"/>
      <c r="N292" s="925"/>
      <c r="O292" s="925"/>
      <c r="P292" s="925"/>
      <c r="Q292" s="896"/>
    </row>
    <row r="293" spans="2:17">
      <c r="B293" s="925"/>
      <c r="C293" s="925"/>
      <c r="D293" s="925"/>
      <c r="E293" s="925"/>
      <c r="F293" s="925"/>
      <c r="G293" s="925"/>
      <c r="H293" s="925"/>
      <c r="I293" s="925"/>
      <c r="J293" s="925"/>
      <c r="K293" s="925"/>
      <c r="L293" s="925"/>
      <c r="M293" s="925"/>
      <c r="N293" s="925"/>
      <c r="O293" s="925"/>
      <c r="P293" s="925"/>
      <c r="Q293" s="896"/>
    </row>
    <row r="294" spans="2:17">
      <c r="B294" s="925"/>
      <c r="C294" s="925"/>
      <c r="D294" s="925"/>
      <c r="E294" s="925"/>
      <c r="F294" s="925"/>
      <c r="G294" s="925"/>
      <c r="H294" s="925"/>
      <c r="I294" s="925"/>
      <c r="J294" s="925"/>
      <c r="K294" s="925"/>
      <c r="L294" s="925"/>
      <c r="M294" s="925"/>
      <c r="N294" s="925"/>
      <c r="O294" s="925"/>
      <c r="P294" s="925"/>
      <c r="Q294" s="896"/>
    </row>
    <row r="295" spans="2:17">
      <c r="B295" s="925"/>
      <c r="C295" s="925"/>
      <c r="D295" s="925"/>
      <c r="E295" s="925"/>
      <c r="F295" s="925"/>
      <c r="G295" s="925"/>
      <c r="H295" s="925"/>
      <c r="I295" s="925"/>
      <c r="J295" s="925"/>
      <c r="K295" s="925"/>
      <c r="L295" s="925"/>
      <c r="M295" s="925"/>
      <c r="N295" s="925"/>
      <c r="O295" s="925"/>
      <c r="P295" s="925"/>
      <c r="Q295" s="896"/>
    </row>
    <row r="296" spans="2:17">
      <c r="B296" s="925"/>
      <c r="C296" s="925"/>
      <c r="D296" s="925"/>
      <c r="E296" s="925"/>
      <c r="F296" s="925"/>
      <c r="G296" s="925"/>
      <c r="H296" s="925"/>
      <c r="I296" s="925"/>
      <c r="J296" s="925"/>
      <c r="K296" s="925"/>
      <c r="L296" s="925"/>
      <c r="M296" s="925"/>
      <c r="N296" s="925"/>
      <c r="O296" s="925"/>
      <c r="P296" s="925"/>
      <c r="Q296" s="896"/>
    </row>
    <row r="297" spans="2:17">
      <c r="B297" s="925"/>
      <c r="C297" s="925"/>
      <c r="D297" s="925"/>
      <c r="E297" s="925"/>
      <c r="F297" s="925"/>
      <c r="G297" s="925"/>
      <c r="H297" s="925"/>
      <c r="I297" s="925"/>
      <c r="J297" s="925"/>
      <c r="K297" s="925"/>
      <c r="L297" s="925"/>
      <c r="M297" s="925"/>
      <c r="N297" s="925"/>
      <c r="O297" s="925"/>
      <c r="P297" s="925"/>
      <c r="Q297" s="896"/>
    </row>
    <row r="298" spans="2:17">
      <c r="B298" s="925"/>
      <c r="C298" s="925"/>
      <c r="D298" s="925"/>
      <c r="E298" s="925"/>
      <c r="F298" s="925"/>
      <c r="G298" s="925"/>
      <c r="H298" s="925"/>
      <c r="I298" s="925"/>
      <c r="J298" s="925"/>
      <c r="K298" s="925"/>
      <c r="L298" s="925"/>
      <c r="M298" s="925"/>
      <c r="N298" s="925"/>
      <c r="O298" s="925"/>
      <c r="P298" s="925"/>
      <c r="Q298" s="896"/>
    </row>
    <row r="299" spans="2:17">
      <c r="B299" s="925"/>
      <c r="C299" s="925"/>
      <c r="D299" s="925"/>
      <c r="E299" s="925"/>
      <c r="F299" s="925"/>
      <c r="G299" s="925"/>
      <c r="H299" s="925"/>
      <c r="I299" s="925"/>
      <c r="J299" s="925"/>
      <c r="K299" s="925"/>
      <c r="L299" s="925"/>
      <c r="M299" s="925"/>
      <c r="N299" s="925"/>
      <c r="O299" s="925"/>
      <c r="P299" s="925"/>
      <c r="Q299" s="896"/>
    </row>
    <row r="300" spans="2:17">
      <c r="B300" s="925"/>
      <c r="C300" s="925"/>
      <c r="D300" s="925"/>
      <c r="E300" s="925"/>
      <c r="F300" s="925"/>
      <c r="G300" s="925"/>
      <c r="H300" s="925"/>
      <c r="I300" s="925"/>
      <c r="J300" s="925"/>
      <c r="K300" s="925"/>
      <c r="L300" s="925"/>
      <c r="M300" s="925"/>
      <c r="N300" s="925"/>
      <c r="O300" s="925"/>
      <c r="P300" s="925"/>
      <c r="Q300" s="896"/>
    </row>
    <row r="301" spans="2:17">
      <c r="B301" s="925"/>
      <c r="C301" s="925"/>
      <c r="D301" s="925"/>
      <c r="E301" s="925"/>
      <c r="F301" s="925"/>
      <c r="G301" s="925"/>
      <c r="H301" s="925"/>
      <c r="I301" s="925"/>
      <c r="J301" s="925"/>
      <c r="K301" s="925"/>
      <c r="L301" s="925"/>
      <c r="M301" s="925"/>
      <c r="N301" s="925"/>
      <c r="O301" s="925"/>
      <c r="P301" s="925"/>
      <c r="Q301" s="896"/>
    </row>
    <row r="302" spans="2:17">
      <c r="B302" s="925"/>
      <c r="C302" s="925"/>
      <c r="D302" s="925"/>
      <c r="E302" s="925"/>
      <c r="F302" s="925"/>
      <c r="G302" s="925"/>
      <c r="H302" s="925"/>
      <c r="I302" s="925"/>
      <c r="J302" s="925"/>
      <c r="K302" s="925"/>
      <c r="L302" s="925"/>
      <c r="M302" s="925"/>
      <c r="N302" s="925"/>
      <c r="O302" s="925"/>
      <c r="P302" s="925"/>
      <c r="Q302" s="896"/>
    </row>
    <row r="303" spans="2:17">
      <c r="B303" s="925"/>
      <c r="C303" s="925"/>
      <c r="D303" s="925"/>
      <c r="E303" s="925"/>
      <c r="F303" s="925"/>
      <c r="G303" s="925"/>
      <c r="H303" s="925"/>
      <c r="I303" s="925"/>
      <c r="J303" s="925"/>
      <c r="K303" s="925"/>
      <c r="L303" s="925"/>
      <c r="M303" s="925"/>
      <c r="N303" s="925"/>
      <c r="O303" s="925"/>
      <c r="P303" s="925"/>
      <c r="Q303" s="896"/>
    </row>
    <row r="304" spans="2:17">
      <c r="B304" s="925"/>
      <c r="C304" s="925"/>
      <c r="D304" s="925"/>
      <c r="E304" s="925"/>
      <c r="F304" s="925"/>
      <c r="G304" s="925"/>
      <c r="H304" s="925"/>
      <c r="I304" s="925"/>
      <c r="J304" s="925"/>
      <c r="K304" s="925"/>
      <c r="L304" s="925"/>
      <c r="M304" s="925"/>
      <c r="N304" s="925"/>
      <c r="O304" s="925"/>
      <c r="P304" s="925"/>
      <c r="Q304" s="896"/>
    </row>
    <row r="305" spans="2:17">
      <c r="B305" s="925"/>
      <c r="C305" s="925"/>
      <c r="D305" s="925"/>
      <c r="E305" s="925"/>
      <c r="F305" s="925"/>
      <c r="G305" s="925"/>
      <c r="H305" s="925"/>
      <c r="I305" s="925"/>
      <c r="J305" s="925"/>
      <c r="K305" s="925"/>
      <c r="L305" s="925"/>
      <c r="M305" s="925"/>
      <c r="N305" s="925"/>
      <c r="O305" s="925"/>
      <c r="P305" s="925"/>
      <c r="Q305" s="896"/>
    </row>
    <row r="306" spans="2:17">
      <c r="B306" s="925"/>
      <c r="C306" s="925"/>
      <c r="D306" s="925"/>
      <c r="E306" s="925"/>
      <c r="F306" s="925"/>
      <c r="G306" s="925"/>
      <c r="H306" s="925"/>
      <c r="I306" s="925"/>
      <c r="J306" s="925"/>
      <c r="K306" s="925"/>
      <c r="L306" s="925"/>
      <c r="M306" s="925"/>
      <c r="N306" s="925"/>
      <c r="O306" s="925"/>
      <c r="P306" s="925"/>
      <c r="Q306" s="896"/>
    </row>
    <row r="307" spans="2:17">
      <c r="B307" s="925"/>
      <c r="C307" s="925"/>
      <c r="D307" s="925"/>
      <c r="E307" s="925"/>
      <c r="F307" s="925"/>
      <c r="G307" s="925"/>
      <c r="H307" s="925"/>
      <c r="I307" s="925"/>
      <c r="J307" s="925"/>
      <c r="K307" s="925"/>
      <c r="L307" s="925"/>
      <c r="M307" s="925"/>
      <c r="N307" s="925"/>
      <c r="O307" s="925"/>
      <c r="P307" s="925"/>
      <c r="Q307" s="896"/>
    </row>
    <row r="308" spans="2:17">
      <c r="B308" s="925"/>
      <c r="C308" s="925"/>
      <c r="D308" s="925"/>
      <c r="E308" s="925"/>
      <c r="F308" s="925"/>
      <c r="G308" s="925"/>
      <c r="H308" s="925"/>
      <c r="I308" s="925"/>
      <c r="J308" s="925"/>
      <c r="K308" s="925"/>
      <c r="L308" s="925"/>
      <c r="M308" s="925"/>
      <c r="N308" s="925"/>
      <c r="O308" s="925"/>
      <c r="P308" s="925"/>
      <c r="Q308" s="896"/>
    </row>
    <row r="309" spans="2:17">
      <c r="B309" s="925"/>
      <c r="C309" s="925"/>
      <c r="D309" s="925"/>
      <c r="E309" s="925"/>
      <c r="F309" s="925"/>
      <c r="G309" s="925"/>
      <c r="H309" s="925"/>
      <c r="I309" s="925"/>
      <c r="J309" s="925"/>
      <c r="K309" s="925"/>
      <c r="L309" s="925"/>
      <c r="M309" s="925"/>
      <c r="N309" s="925"/>
      <c r="O309" s="925"/>
      <c r="P309" s="925"/>
      <c r="Q309" s="896"/>
    </row>
    <row r="310" spans="2:17">
      <c r="B310" s="925"/>
      <c r="C310" s="925"/>
      <c r="D310" s="925"/>
      <c r="E310" s="925"/>
      <c r="F310" s="925"/>
      <c r="G310" s="925"/>
      <c r="H310" s="925"/>
      <c r="I310" s="925"/>
      <c r="J310" s="925"/>
      <c r="K310" s="925"/>
      <c r="L310" s="925"/>
      <c r="M310" s="925"/>
      <c r="N310" s="925"/>
      <c r="O310" s="925"/>
      <c r="P310" s="925"/>
      <c r="Q310" s="896"/>
    </row>
    <row r="311" spans="2:17">
      <c r="B311" s="925"/>
      <c r="C311" s="925"/>
      <c r="D311" s="925"/>
      <c r="E311" s="925"/>
      <c r="F311" s="925"/>
      <c r="G311" s="925"/>
      <c r="H311" s="925"/>
      <c r="I311" s="925"/>
      <c r="J311" s="925"/>
      <c r="K311" s="925"/>
      <c r="L311" s="925"/>
      <c r="M311" s="925"/>
      <c r="N311" s="925"/>
      <c r="O311" s="925"/>
      <c r="P311" s="925"/>
      <c r="Q311" s="896"/>
    </row>
    <row r="312" spans="2:17">
      <c r="B312" s="925"/>
      <c r="C312" s="925"/>
      <c r="D312" s="925"/>
      <c r="E312" s="925"/>
      <c r="F312" s="925"/>
      <c r="G312" s="925"/>
      <c r="H312" s="925"/>
      <c r="I312" s="925"/>
      <c r="J312" s="925"/>
      <c r="K312" s="925"/>
      <c r="L312" s="925"/>
      <c r="M312" s="925"/>
      <c r="N312" s="925"/>
      <c r="O312" s="925"/>
      <c r="P312" s="925"/>
      <c r="Q312" s="896"/>
    </row>
    <row r="313" spans="2:17">
      <c r="B313" s="925"/>
      <c r="C313" s="925"/>
      <c r="D313" s="925"/>
      <c r="E313" s="925"/>
      <c r="F313" s="925"/>
      <c r="G313" s="925"/>
      <c r="H313" s="925"/>
      <c r="I313" s="925"/>
      <c r="J313" s="925"/>
      <c r="K313" s="925"/>
      <c r="L313" s="925"/>
      <c r="M313" s="925"/>
      <c r="N313" s="925"/>
      <c r="O313" s="925"/>
      <c r="P313" s="925"/>
      <c r="Q313" s="896"/>
    </row>
    <row r="314" spans="2:17">
      <c r="B314" s="925"/>
      <c r="C314" s="925"/>
      <c r="D314" s="925"/>
      <c r="E314" s="925"/>
      <c r="F314" s="925"/>
      <c r="G314" s="925"/>
      <c r="H314" s="925"/>
      <c r="I314" s="925"/>
      <c r="J314" s="925"/>
      <c r="K314" s="925"/>
      <c r="L314" s="925"/>
      <c r="M314" s="925"/>
      <c r="N314" s="925"/>
      <c r="O314" s="925"/>
      <c r="P314" s="925"/>
      <c r="Q314" s="896"/>
    </row>
    <row r="315" spans="2:17">
      <c r="B315" s="925"/>
      <c r="C315" s="925"/>
      <c r="D315" s="925"/>
      <c r="E315" s="925"/>
      <c r="F315" s="925"/>
      <c r="G315" s="925"/>
      <c r="H315" s="925"/>
      <c r="I315" s="925"/>
      <c r="J315" s="925"/>
      <c r="K315" s="925"/>
      <c r="L315" s="925"/>
      <c r="M315" s="925"/>
      <c r="N315" s="925"/>
      <c r="O315" s="925"/>
      <c r="P315" s="925"/>
      <c r="Q315" s="896"/>
    </row>
    <row r="316" spans="2:17">
      <c r="B316" s="925"/>
      <c r="C316" s="925"/>
      <c r="D316" s="925"/>
      <c r="E316" s="925"/>
      <c r="F316" s="925"/>
      <c r="G316" s="925"/>
      <c r="H316" s="925"/>
      <c r="I316" s="925"/>
      <c r="J316" s="925"/>
      <c r="K316" s="925"/>
      <c r="L316" s="925"/>
      <c r="M316" s="925"/>
      <c r="N316" s="925"/>
      <c r="O316" s="925"/>
      <c r="P316" s="925"/>
      <c r="Q316" s="896"/>
    </row>
    <row r="317" spans="2:17">
      <c r="B317" s="925"/>
      <c r="C317" s="925"/>
      <c r="D317" s="925"/>
      <c r="E317" s="925"/>
      <c r="F317" s="925"/>
      <c r="G317" s="925"/>
      <c r="H317" s="925"/>
      <c r="I317" s="925"/>
      <c r="J317" s="925"/>
      <c r="K317" s="925"/>
      <c r="L317" s="925"/>
      <c r="M317" s="925"/>
      <c r="N317" s="925"/>
      <c r="O317" s="925"/>
      <c r="P317" s="925"/>
      <c r="Q317" s="896"/>
    </row>
    <row r="318" spans="2:17">
      <c r="B318" s="925"/>
      <c r="C318" s="925"/>
      <c r="D318" s="925"/>
      <c r="E318" s="925"/>
      <c r="F318" s="925"/>
      <c r="G318" s="925"/>
      <c r="H318" s="925"/>
      <c r="I318" s="925"/>
      <c r="J318" s="925"/>
      <c r="K318" s="925"/>
      <c r="L318" s="925"/>
      <c r="M318" s="925"/>
      <c r="N318" s="925"/>
      <c r="O318" s="925"/>
      <c r="P318" s="925"/>
      <c r="Q318" s="896"/>
    </row>
    <row r="319" spans="2:17">
      <c r="B319" s="925"/>
      <c r="C319" s="925"/>
      <c r="D319" s="925"/>
      <c r="E319" s="925"/>
      <c r="F319" s="925"/>
      <c r="G319" s="925"/>
      <c r="H319" s="925"/>
      <c r="I319" s="925"/>
      <c r="J319" s="925"/>
      <c r="K319" s="925"/>
      <c r="L319" s="925"/>
      <c r="M319" s="925"/>
      <c r="N319" s="925"/>
      <c r="O319" s="925"/>
      <c r="P319" s="925"/>
      <c r="Q319" s="896"/>
    </row>
    <row r="320" spans="2:17">
      <c r="B320" s="925"/>
      <c r="C320" s="925"/>
      <c r="D320" s="925"/>
      <c r="E320" s="925"/>
      <c r="F320" s="925"/>
      <c r="G320" s="925"/>
      <c r="H320" s="925"/>
      <c r="I320" s="925"/>
      <c r="J320" s="925"/>
      <c r="K320" s="925"/>
      <c r="L320" s="925"/>
      <c r="M320" s="925"/>
      <c r="N320" s="925"/>
      <c r="O320" s="925"/>
      <c r="P320" s="925"/>
      <c r="Q320" s="896"/>
    </row>
    <row r="321" spans="2:17">
      <c r="B321" s="925"/>
      <c r="C321" s="925"/>
      <c r="D321" s="925"/>
      <c r="E321" s="925"/>
      <c r="F321" s="925"/>
      <c r="G321" s="925"/>
      <c r="H321" s="925"/>
      <c r="I321" s="925"/>
      <c r="J321" s="925"/>
      <c r="K321" s="925"/>
      <c r="L321" s="925"/>
      <c r="M321" s="925"/>
      <c r="N321" s="925"/>
      <c r="O321" s="925"/>
      <c r="P321" s="925"/>
      <c r="Q321" s="896"/>
    </row>
    <row r="322" spans="2:17">
      <c r="B322" s="925"/>
      <c r="C322" s="925"/>
      <c r="D322" s="925"/>
      <c r="E322" s="925"/>
      <c r="F322" s="925"/>
      <c r="G322" s="925"/>
      <c r="H322" s="925"/>
      <c r="I322" s="925"/>
      <c r="J322" s="925"/>
      <c r="K322" s="925"/>
      <c r="L322" s="925"/>
      <c r="M322" s="925"/>
      <c r="N322" s="925"/>
      <c r="O322" s="925"/>
      <c r="P322" s="925"/>
      <c r="Q322" s="896"/>
    </row>
    <row r="323" spans="2:17">
      <c r="B323" s="925"/>
      <c r="C323" s="925"/>
      <c r="D323" s="925"/>
      <c r="E323" s="925"/>
      <c r="F323" s="925"/>
      <c r="G323" s="925"/>
      <c r="H323" s="925"/>
      <c r="I323" s="925"/>
      <c r="J323" s="925"/>
      <c r="K323" s="925"/>
      <c r="L323" s="925"/>
      <c r="M323" s="925"/>
      <c r="N323" s="925"/>
      <c r="O323" s="925"/>
      <c r="P323" s="925"/>
      <c r="Q323" s="896"/>
    </row>
    <row r="324" spans="2:17">
      <c r="B324" s="925"/>
      <c r="C324" s="925"/>
      <c r="D324" s="925"/>
      <c r="E324" s="925"/>
      <c r="F324" s="925"/>
      <c r="G324" s="925"/>
      <c r="H324" s="925"/>
      <c r="I324" s="925"/>
      <c r="J324" s="925"/>
      <c r="K324" s="925"/>
      <c r="L324" s="925"/>
      <c r="M324" s="925"/>
      <c r="N324" s="925"/>
      <c r="O324" s="925"/>
      <c r="P324" s="925"/>
      <c r="Q324" s="896"/>
    </row>
    <row r="325" spans="2:17">
      <c r="B325" s="925"/>
      <c r="C325" s="925"/>
      <c r="D325" s="925"/>
      <c r="E325" s="925"/>
      <c r="F325" s="925"/>
      <c r="G325" s="925"/>
      <c r="H325" s="925"/>
      <c r="I325" s="925"/>
      <c r="J325" s="925"/>
      <c r="K325" s="925"/>
      <c r="L325" s="925"/>
      <c r="M325" s="925"/>
      <c r="N325" s="925"/>
      <c r="O325" s="925"/>
      <c r="P325" s="925"/>
      <c r="Q325" s="896"/>
    </row>
    <row r="326" spans="2:17">
      <c r="B326" s="925"/>
      <c r="C326" s="925"/>
      <c r="D326" s="925"/>
      <c r="E326" s="925"/>
      <c r="F326" s="925"/>
      <c r="G326" s="925"/>
      <c r="H326" s="925"/>
      <c r="I326" s="925"/>
      <c r="J326" s="925"/>
      <c r="K326" s="925"/>
      <c r="L326" s="925"/>
      <c r="M326" s="925"/>
      <c r="N326" s="925"/>
      <c r="O326" s="925"/>
      <c r="P326" s="925"/>
      <c r="Q326" s="896"/>
    </row>
    <row r="327" spans="2:17">
      <c r="B327" s="925"/>
      <c r="C327" s="925"/>
      <c r="D327" s="925"/>
      <c r="E327" s="925"/>
      <c r="F327" s="925"/>
      <c r="G327" s="925"/>
      <c r="H327" s="925"/>
      <c r="I327" s="925"/>
      <c r="J327" s="925"/>
      <c r="K327" s="925"/>
      <c r="L327" s="925"/>
      <c r="M327" s="925"/>
      <c r="N327" s="925"/>
      <c r="O327" s="925"/>
      <c r="P327" s="925"/>
      <c r="Q327" s="896"/>
    </row>
    <row r="328" spans="2:17">
      <c r="B328" s="925"/>
      <c r="C328" s="925"/>
      <c r="D328" s="925"/>
      <c r="E328" s="925"/>
      <c r="F328" s="925"/>
      <c r="G328" s="925"/>
      <c r="H328" s="925"/>
      <c r="I328" s="925"/>
      <c r="J328" s="925"/>
      <c r="K328" s="925"/>
      <c r="L328" s="925"/>
      <c r="M328" s="925"/>
      <c r="N328" s="925"/>
      <c r="O328" s="925"/>
      <c r="P328" s="925"/>
      <c r="Q328" s="896"/>
    </row>
    <row r="329" spans="2:17">
      <c r="B329" s="925"/>
      <c r="C329" s="925"/>
      <c r="D329" s="925"/>
      <c r="E329" s="925"/>
      <c r="F329" s="925"/>
      <c r="G329" s="925"/>
      <c r="H329" s="925"/>
      <c r="I329" s="925"/>
      <c r="J329" s="925"/>
      <c r="K329" s="925"/>
      <c r="L329" s="925"/>
      <c r="M329" s="925"/>
      <c r="N329" s="925"/>
      <c r="O329" s="925"/>
      <c r="P329" s="925"/>
      <c r="Q329" s="896"/>
    </row>
    <row r="330" spans="2:17">
      <c r="B330" s="925"/>
      <c r="C330" s="925"/>
      <c r="D330" s="925"/>
      <c r="E330" s="925"/>
      <c r="F330" s="925"/>
      <c r="G330" s="925"/>
      <c r="H330" s="925"/>
      <c r="I330" s="925"/>
      <c r="J330" s="925"/>
      <c r="K330" s="925"/>
      <c r="L330" s="925"/>
      <c r="M330" s="925"/>
      <c r="N330" s="925"/>
      <c r="O330" s="925"/>
      <c r="P330" s="925"/>
      <c r="Q330" s="896"/>
    </row>
    <row r="331" spans="2:17">
      <c r="B331" s="925"/>
      <c r="C331" s="925"/>
      <c r="D331" s="925"/>
      <c r="E331" s="925"/>
      <c r="F331" s="925"/>
      <c r="G331" s="925"/>
      <c r="H331" s="925"/>
      <c r="I331" s="925"/>
      <c r="J331" s="925"/>
      <c r="K331" s="925"/>
      <c r="L331" s="925"/>
      <c r="M331" s="925"/>
      <c r="N331" s="925"/>
      <c r="O331" s="925"/>
      <c r="P331" s="925"/>
      <c r="Q331" s="896"/>
    </row>
    <row r="332" spans="2:17">
      <c r="B332" s="925"/>
      <c r="C332" s="925"/>
      <c r="D332" s="925"/>
      <c r="E332" s="925"/>
      <c r="F332" s="925"/>
      <c r="G332" s="925"/>
      <c r="H332" s="925"/>
      <c r="I332" s="925"/>
      <c r="J332" s="925"/>
      <c r="K332" s="925"/>
      <c r="L332" s="925"/>
      <c r="M332" s="925"/>
      <c r="N332" s="925"/>
      <c r="O332" s="925"/>
      <c r="P332" s="925"/>
      <c r="Q332" s="896"/>
    </row>
    <row r="333" spans="2:17">
      <c r="B333" s="925"/>
      <c r="C333" s="925"/>
      <c r="D333" s="925"/>
      <c r="E333" s="925"/>
      <c r="F333" s="925"/>
      <c r="G333" s="925"/>
      <c r="H333" s="925"/>
      <c r="I333" s="925"/>
      <c r="J333" s="925"/>
      <c r="K333" s="925"/>
      <c r="L333" s="925"/>
      <c r="M333" s="925"/>
      <c r="N333" s="925"/>
      <c r="O333" s="925"/>
      <c r="P333" s="925"/>
      <c r="Q333" s="896"/>
    </row>
    <row r="334" spans="2:17">
      <c r="B334" s="925"/>
      <c r="C334" s="925"/>
      <c r="D334" s="925"/>
      <c r="E334" s="925"/>
      <c r="F334" s="925"/>
      <c r="G334" s="925"/>
      <c r="H334" s="925"/>
      <c r="I334" s="925"/>
      <c r="J334" s="925"/>
      <c r="K334" s="925"/>
      <c r="L334" s="925"/>
      <c r="M334" s="925"/>
      <c r="N334" s="925"/>
      <c r="O334" s="925"/>
      <c r="P334" s="925"/>
      <c r="Q334" s="896"/>
    </row>
    <row r="335" spans="2:17">
      <c r="B335" s="925"/>
      <c r="C335" s="925"/>
      <c r="D335" s="925"/>
      <c r="E335" s="925"/>
      <c r="F335" s="925"/>
      <c r="G335" s="925"/>
      <c r="H335" s="925"/>
      <c r="I335" s="925"/>
      <c r="J335" s="925"/>
      <c r="K335" s="925"/>
      <c r="L335" s="925"/>
      <c r="M335" s="925"/>
      <c r="N335" s="925"/>
      <c r="O335" s="925"/>
      <c r="P335" s="925"/>
      <c r="Q335" s="896"/>
    </row>
    <row r="336" spans="2:17">
      <c r="B336" s="925"/>
      <c r="C336" s="925"/>
      <c r="D336" s="925"/>
      <c r="E336" s="925"/>
      <c r="F336" s="925"/>
      <c r="G336" s="925"/>
      <c r="H336" s="925"/>
      <c r="I336" s="925"/>
      <c r="J336" s="925"/>
      <c r="K336" s="925"/>
      <c r="L336" s="925"/>
      <c r="M336" s="925"/>
      <c r="N336" s="925"/>
      <c r="O336" s="925"/>
      <c r="P336" s="925"/>
      <c r="Q336" s="896"/>
    </row>
    <row r="337" spans="2:17">
      <c r="B337" s="925"/>
      <c r="C337" s="925"/>
      <c r="D337" s="925"/>
      <c r="E337" s="925"/>
      <c r="F337" s="925"/>
      <c r="G337" s="925"/>
      <c r="H337" s="925"/>
      <c r="I337" s="925"/>
      <c r="J337" s="925"/>
      <c r="K337" s="925"/>
      <c r="L337" s="925"/>
      <c r="M337" s="925"/>
      <c r="N337" s="925"/>
      <c r="O337" s="925"/>
      <c r="P337" s="925"/>
      <c r="Q337" s="896"/>
    </row>
    <row r="338" spans="2:17">
      <c r="B338" s="925"/>
      <c r="C338" s="925"/>
      <c r="D338" s="925"/>
      <c r="E338" s="925"/>
      <c r="F338" s="925"/>
      <c r="G338" s="925"/>
      <c r="H338" s="925"/>
      <c r="I338" s="925"/>
      <c r="J338" s="925"/>
      <c r="K338" s="925"/>
      <c r="L338" s="925"/>
      <c r="M338" s="925"/>
      <c r="N338" s="925"/>
      <c r="O338" s="925"/>
      <c r="P338" s="925"/>
      <c r="Q338" s="896"/>
    </row>
    <row r="339" spans="2:17">
      <c r="B339" s="925"/>
      <c r="C339" s="925"/>
      <c r="D339" s="925"/>
      <c r="E339" s="925"/>
      <c r="F339" s="925"/>
      <c r="G339" s="925"/>
      <c r="H339" s="925"/>
      <c r="I339" s="925"/>
      <c r="J339" s="925"/>
      <c r="K339" s="925"/>
      <c r="L339" s="925"/>
      <c r="M339" s="925"/>
      <c r="N339" s="925"/>
      <c r="O339" s="925"/>
      <c r="P339" s="925"/>
      <c r="Q339" s="896"/>
    </row>
    <row r="340" spans="2:17">
      <c r="B340" s="925"/>
      <c r="C340" s="925"/>
      <c r="D340" s="925"/>
      <c r="E340" s="925"/>
      <c r="F340" s="925"/>
      <c r="G340" s="925"/>
      <c r="H340" s="925"/>
      <c r="I340" s="925"/>
      <c r="J340" s="925"/>
      <c r="K340" s="925"/>
      <c r="L340" s="925"/>
      <c r="M340" s="925"/>
      <c r="N340" s="925"/>
      <c r="O340" s="925"/>
      <c r="P340" s="925"/>
      <c r="Q340" s="896"/>
    </row>
    <row r="341" spans="2:17">
      <c r="B341" s="925"/>
      <c r="C341" s="925"/>
      <c r="D341" s="925"/>
      <c r="E341" s="925"/>
      <c r="F341" s="925"/>
      <c r="G341" s="925"/>
      <c r="H341" s="925"/>
      <c r="I341" s="925"/>
      <c r="J341" s="925"/>
      <c r="K341" s="925"/>
      <c r="L341" s="925"/>
      <c r="M341" s="925"/>
      <c r="N341" s="925"/>
      <c r="O341" s="925"/>
      <c r="P341" s="925"/>
      <c r="Q341" s="896"/>
    </row>
    <row r="342" spans="2:17">
      <c r="Q342" s="889"/>
    </row>
    <row r="343" spans="2:17">
      <c r="Q343" s="889"/>
    </row>
    <row r="344" spans="2:17">
      <c r="Q344" s="889"/>
    </row>
    <row r="345" spans="2:17">
      <c r="Q345" s="889"/>
    </row>
    <row r="346" spans="2:17">
      <c r="Q346" s="889"/>
    </row>
    <row r="347" spans="2:17">
      <c r="Q347" s="889"/>
    </row>
    <row r="348" spans="2:17">
      <c r="Q348" s="889"/>
    </row>
    <row r="349" spans="2:17">
      <c r="Q349" s="889"/>
    </row>
    <row r="350" spans="2:17">
      <c r="Q350" s="889"/>
    </row>
    <row r="351" spans="2:17">
      <c r="Q351" s="889"/>
    </row>
    <row r="352" spans="2:17">
      <c r="Q352" s="889"/>
    </row>
    <row r="353" spans="17:17">
      <c r="Q353" s="889"/>
    </row>
    <row r="354" spans="17:17">
      <c r="Q354" s="889"/>
    </row>
    <row r="355" spans="17:17">
      <c r="Q355" s="889"/>
    </row>
    <row r="356" spans="17:17">
      <c r="Q356" s="889"/>
    </row>
    <row r="357" spans="17:17">
      <c r="Q357" s="889"/>
    </row>
    <row r="358" spans="17:17">
      <c r="Q358" s="889"/>
    </row>
    <row r="359" spans="17:17">
      <c r="Q359" s="889"/>
    </row>
    <row r="360" spans="17:17">
      <c r="Q360" s="889"/>
    </row>
    <row r="361" spans="17:17">
      <c r="Q361" s="889"/>
    </row>
    <row r="362" spans="17:17">
      <c r="Q362" s="889"/>
    </row>
    <row r="363" spans="17:17">
      <c r="Q363" s="889"/>
    </row>
    <row r="364" spans="17:17">
      <c r="Q364" s="889"/>
    </row>
    <row r="365" spans="17:17">
      <c r="Q365" s="889"/>
    </row>
    <row r="366" spans="17:17">
      <c r="Q366" s="889"/>
    </row>
    <row r="367" spans="17:17">
      <c r="Q367" s="889"/>
    </row>
    <row r="368" spans="17:17">
      <c r="Q368" s="889"/>
    </row>
    <row r="369" spans="17:17">
      <c r="Q369" s="889"/>
    </row>
    <row r="370" spans="17:17">
      <c r="Q370" s="889"/>
    </row>
    <row r="371" spans="17:17">
      <c r="Q371" s="889"/>
    </row>
    <row r="372" spans="17:17">
      <c r="Q372" s="889"/>
    </row>
    <row r="373" spans="17:17">
      <c r="Q373" s="889"/>
    </row>
    <row r="374" spans="17:17">
      <c r="Q374" s="889"/>
    </row>
    <row r="375" spans="17:17">
      <c r="Q375" s="889"/>
    </row>
    <row r="376" spans="17:17">
      <c r="Q376" s="889"/>
    </row>
    <row r="377" spans="17:17">
      <c r="Q377" s="889"/>
    </row>
    <row r="378" spans="17:17">
      <c r="Q378" s="889"/>
    </row>
    <row r="379" spans="17:17">
      <c r="Q379" s="889"/>
    </row>
    <row r="380" spans="17:17">
      <c r="Q380" s="889"/>
    </row>
    <row r="381" spans="17:17">
      <c r="Q381" s="889"/>
    </row>
    <row r="382" spans="17:17">
      <c r="Q382" s="889"/>
    </row>
    <row r="383" spans="17:17">
      <c r="Q383" s="889"/>
    </row>
    <row r="384" spans="17:17">
      <c r="Q384" s="889"/>
    </row>
    <row r="385" spans="17:17">
      <c r="Q385" s="889"/>
    </row>
    <row r="386" spans="17:17">
      <c r="Q386" s="889"/>
    </row>
    <row r="387" spans="17:17">
      <c r="Q387" s="889"/>
    </row>
    <row r="388" spans="17:17">
      <c r="Q388" s="889"/>
    </row>
    <row r="389" spans="17:17">
      <c r="Q389" s="889"/>
    </row>
    <row r="390" spans="17:17">
      <c r="Q390" s="889"/>
    </row>
    <row r="391" spans="17:17">
      <c r="Q391" s="889"/>
    </row>
    <row r="392" spans="17:17">
      <c r="Q392" s="889"/>
    </row>
    <row r="393" spans="17:17">
      <c r="Q393" s="889"/>
    </row>
    <row r="394" spans="17:17">
      <c r="Q394" s="889"/>
    </row>
    <row r="395" spans="17:17">
      <c r="Q395" s="889"/>
    </row>
    <row r="396" spans="17:17">
      <c r="Q396" s="889"/>
    </row>
    <row r="397" spans="17:17">
      <c r="Q397" s="889"/>
    </row>
    <row r="398" spans="17:17">
      <c r="Q398" s="889"/>
    </row>
    <row r="399" spans="17:17">
      <c r="Q399" s="889"/>
    </row>
    <row r="400" spans="17:17">
      <c r="Q400" s="889"/>
    </row>
    <row r="401" spans="17:17">
      <c r="Q401" s="889"/>
    </row>
    <row r="402" spans="17:17">
      <c r="Q402" s="889"/>
    </row>
    <row r="403" spans="17:17">
      <c r="Q403" s="889"/>
    </row>
    <row r="404" spans="17:17">
      <c r="Q404" s="889"/>
    </row>
    <row r="405" spans="17:17">
      <c r="Q405" s="889"/>
    </row>
    <row r="406" spans="17:17">
      <c r="Q406" s="889"/>
    </row>
    <row r="407" spans="17:17">
      <c r="Q407" s="889"/>
    </row>
    <row r="408" spans="17:17">
      <c r="Q408" s="889"/>
    </row>
    <row r="409" spans="17:17">
      <c r="Q409" s="889"/>
    </row>
    <row r="410" spans="17:17">
      <c r="Q410" s="889"/>
    </row>
    <row r="411" spans="17:17">
      <c r="Q411" s="889"/>
    </row>
    <row r="412" spans="17:17">
      <c r="Q412" s="889"/>
    </row>
    <row r="413" spans="17:17">
      <c r="Q413" s="889"/>
    </row>
    <row r="414" spans="17:17">
      <c r="Q414" s="889"/>
    </row>
    <row r="415" spans="17:17">
      <c r="Q415" s="889"/>
    </row>
    <row r="416" spans="17:17">
      <c r="Q416" s="889"/>
    </row>
    <row r="417" spans="17:17">
      <c r="Q417" s="889"/>
    </row>
    <row r="418" spans="17:17">
      <c r="Q418" s="889"/>
    </row>
    <row r="419" spans="17:17">
      <c r="Q419" s="889"/>
    </row>
    <row r="420" spans="17:17">
      <c r="Q420" s="889"/>
    </row>
    <row r="421" spans="17:17">
      <c r="Q421" s="889"/>
    </row>
  </sheetData>
  <mergeCells count="12">
    <mergeCell ref="B76:N76"/>
    <mergeCell ref="B77:N77"/>
    <mergeCell ref="B168:N168"/>
    <mergeCell ref="B169:N169"/>
    <mergeCell ref="B170:N170"/>
    <mergeCell ref="B2:P2"/>
    <mergeCell ref="B3:P3"/>
    <mergeCell ref="B25:P25"/>
    <mergeCell ref="B75:N75"/>
    <mergeCell ref="B4:N4"/>
    <mergeCell ref="B7:P7"/>
    <mergeCell ref="B5:P5"/>
  </mergeCells>
  <pageMargins left="0.25" right="0.25" top="0.75" bottom="0.75" header="0.3" footer="0.3"/>
  <pageSetup scale="43" fitToHeight="3" orientation="portrait" r:id="rId1"/>
  <rowBreaks count="2" manualBreakCount="2">
    <brk id="72" max="16383" man="1"/>
    <brk id="16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70C0"/>
  </sheetPr>
  <dimension ref="A1:P240"/>
  <sheetViews>
    <sheetView view="pageBreakPreview" zoomScale="85" zoomScaleSheetLayoutView="85" workbookViewId="0">
      <selection activeCell="I44" sqref="I44"/>
    </sheetView>
  </sheetViews>
  <sheetFormatPr defaultRowHeight="15"/>
  <cols>
    <col min="1" max="1" width="6.5546875" style="886" customWidth="1"/>
    <col min="2" max="2" width="2.77734375" style="886" customWidth="1"/>
    <col min="3" max="3" width="7.5546875" customWidth="1"/>
    <col min="4" max="4" width="50.88671875" customWidth="1"/>
    <col min="5" max="5" width="8.88671875" bestFit="1" customWidth="1"/>
    <col min="6" max="6" width="25" customWidth="1"/>
    <col min="9" max="9" width="23" style="162" customWidth="1"/>
    <col min="10" max="10" width="25.6640625" style="162" customWidth="1"/>
    <col min="11" max="11" width="13.77734375" style="162" customWidth="1"/>
  </cols>
  <sheetData>
    <row r="1" spans="1:16" ht="15.75">
      <c r="C1" s="862"/>
      <c r="D1" s="862"/>
      <c r="E1" s="862"/>
      <c r="F1" s="862"/>
      <c r="I1" s="572"/>
      <c r="J1" s="19"/>
      <c r="K1" s="573"/>
    </row>
    <row r="2" spans="1:16" ht="15.75">
      <c r="C2" s="862"/>
      <c r="D2" s="862"/>
      <c r="E2" s="862"/>
      <c r="F2" s="862"/>
      <c r="I2" s="572"/>
      <c r="J2" s="576"/>
      <c r="K2" s="574"/>
    </row>
    <row r="3" spans="1:16">
      <c r="C3" s="862"/>
      <c r="D3" s="862"/>
      <c r="E3" s="862"/>
      <c r="F3" s="862"/>
      <c r="I3" s="575"/>
      <c r="J3" s="576"/>
      <c r="K3" s="574"/>
    </row>
    <row r="4" spans="1:16" ht="15.75">
      <c r="C4" s="1610" t="s">
        <v>529</v>
      </c>
      <c r="D4" s="1610"/>
      <c r="E4" s="1610"/>
      <c r="F4" s="1610"/>
      <c r="I4" s="575"/>
      <c r="J4" s="576"/>
      <c r="K4" s="574"/>
    </row>
    <row r="5" spans="1:16" ht="15.75">
      <c r="C5" s="1610" t="s">
        <v>492</v>
      </c>
      <c r="D5" s="1610"/>
      <c r="E5" s="1610"/>
      <c r="F5" s="1610"/>
      <c r="I5" s="575"/>
      <c r="J5" s="576"/>
      <c r="K5" s="574"/>
    </row>
    <row r="6" spans="1:16" ht="15.75">
      <c r="C6" s="862"/>
      <c r="D6" s="863"/>
      <c r="E6" s="863"/>
      <c r="F6" s="863"/>
      <c r="G6" s="449"/>
      <c r="H6" s="449"/>
      <c r="I6" s="575"/>
      <c r="J6" s="577"/>
      <c r="K6" s="574"/>
      <c r="L6" s="449"/>
      <c r="M6" s="449"/>
      <c r="N6" s="449"/>
      <c r="O6" s="449"/>
      <c r="P6" s="449"/>
    </row>
    <row r="7" spans="1:16">
      <c r="A7" s="886" t="s">
        <v>15</v>
      </c>
      <c r="C7" s="863" t="s">
        <v>530</v>
      </c>
      <c r="D7" s="863" t="s">
        <v>531</v>
      </c>
      <c r="F7" s="863" t="s">
        <v>532</v>
      </c>
      <c r="I7" s="575"/>
      <c r="J7" s="577"/>
      <c r="K7" s="574"/>
    </row>
    <row r="8" spans="1:16" ht="15.75">
      <c r="C8" s="1492" t="s">
        <v>1031</v>
      </c>
      <c r="D8" s="863"/>
      <c r="E8" s="863"/>
      <c r="F8" s="863"/>
      <c r="I8" s="575"/>
      <c r="J8" s="576"/>
      <c r="K8" s="574"/>
    </row>
    <row r="9" spans="1:16">
      <c r="A9" s="886">
        <v>1</v>
      </c>
      <c r="C9" s="883">
        <v>350</v>
      </c>
      <c r="D9" s="863" t="s">
        <v>533</v>
      </c>
      <c r="F9" s="879">
        <v>2.56</v>
      </c>
      <c r="I9" s="575"/>
      <c r="J9" s="576"/>
      <c r="K9" s="574"/>
    </row>
    <row r="10" spans="1:16">
      <c r="A10" s="886">
        <f>+A9+1</f>
        <v>2</v>
      </c>
      <c r="C10" s="883" t="s">
        <v>963</v>
      </c>
      <c r="D10" s="863" t="s">
        <v>534</v>
      </c>
      <c r="F10" s="879">
        <v>1.78</v>
      </c>
      <c r="I10" s="575"/>
      <c r="J10" s="576"/>
      <c r="K10" s="574"/>
    </row>
    <row r="11" spans="1:16">
      <c r="A11" s="886">
        <f t="shared" ref="A11:A38" si="0">+A10+1</f>
        <v>3</v>
      </c>
      <c r="C11" s="883" t="s">
        <v>964</v>
      </c>
      <c r="D11" s="863" t="s">
        <v>535</v>
      </c>
      <c r="F11" s="879">
        <v>1.86</v>
      </c>
      <c r="I11" s="575"/>
      <c r="J11" s="576"/>
      <c r="K11" s="574"/>
    </row>
    <row r="12" spans="1:16">
      <c r="A12" s="886">
        <f t="shared" si="0"/>
        <v>4</v>
      </c>
      <c r="C12" s="883" t="s">
        <v>962</v>
      </c>
      <c r="D12" s="863" t="s">
        <v>536</v>
      </c>
      <c r="F12" s="879">
        <v>2.76</v>
      </c>
      <c r="I12" s="575"/>
      <c r="J12" s="576"/>
      <c r="K12" s="574"/>
    </row>
    <row r="13" spans="1:16">
      <c r="A13" s="886">
        <f>+A12+1</f>
        <v>5</v>
      </c>
      <c r="C13" s="883" t="s">
        <v>965</v>
      </c>
      <c r="D13" s="863" t="str">
        <f>+D12</f>
        <v xml:space="preserve"> Station Equipment </v>
      </c>
      <c r="F13" s="879">
        <v>1.65</v>
      </c>
      <c r="I13" s="575"/>
      <c r="J13" s="576"/>
      <c r="K13" s="574"/>
    </row>
    <row r="14" spans="1:16">
      <c r="A14" s="886">
        <f>+A13+1</f>
        <v>6</v>
      </c>
      <c r="C14" s="883" t="s">
        <v>537</v>
      </c>
      <c r="D14" s="863" t="s">
        <v>538</v>
      </c>
      <c r="F14" s="879">
        <v>2.04</v>
      </c>
      <c r="I14" s="575"/>
      <c r="J14" s="576"/>
      <c r="K14" s="574"/>
    </row>
    <row r="15" spans="1:16">
      <c r="A15" s="886">
        <f t="shared" si="0"/>
        <v>7</v>
      </c>
      <c r="C15" s="883" t="s">
        <v>539</v>
      </c>
      <c r="D15" s="863" t="s">
        <v>540</v>
      </c>
      <c r="F15" s="879">
        <v>3.09</v>
      </c>
      <c r="I15" s="575"/>
      <c r="J15" s="576"/>
      <c r="K15" s="574"/>
    </row>
    <row r="16" spans="1:16">
      <c r="A16" s="886">
        <f t="shared" si="0"/>
        <v>8</v>
      </c>
      <c r="C16" s="883" t="s">
        <v>541</v>
      </c>
      <c r="D16" s="863" t="s">
        <v>542</v>
      </c>
      <c r="F16" s="879">
        <v>2.57</v>
      </c>
      <c r="I16" s="575"/>
      <c r="J16" s="576"/>
      <c r="K16" s="574"/>
    </row>
    <row r="17" spans="1:11">
      <c r="A17" s="886">
        <f t="shared" si="0"/>
        <v>9</v>
      </c>
      <c r="C17" s="883" t="s">
        <v>543</v>
      </c>
      <c r="D17" s="863" t="s">
        <v>544</v>
      </c>
      <c r="F17" s="879">
        <v>1.68</v>
      </c>
      <c r="I17" s="575"/>
      <c r="J17" s="576"/>
      <c r="K17" s="574"/>
    </row>
    <row r="18" spans="1:11">
      <c r="A18" s="886">
        <f t="shared" si="0"/>
        <v>10</v>
      </c>
      <c r="C18" s="883" t="s">
        <v>545</v>
      </c>
      <c r="D18" s="863" t="s">
        <v>546</v>
      </c>
      <c r="F18" s="879">
        <v>1.99</v>
      </c>
      <c r="I18" s="575"/>
      <c r="J18" s="576"/>
      <c r="K18" s="574"/>
    </row>
    <row r="19" spans="1:11">
      <c r="A19" s="886">
        <f t="shared" si="0"/>
        <v>11</v>
      </c>
      <c r="C19" s="883" t="s">
        <v>547</v>
      </c>
      <c r="D19" s="863" t="s">
        <v>548</v>
      </c>
      <c r="F19" s="879">
        <v>1.93</v>
      </c>
      <c r="I19" s="575"/>
      <c r="J19" s="576"/>
      <c r="K19" s="574"/>
    </row>
    <row r="20" spans="1:11" ht="15.75">
      <c r="A20" s="886">
        <f t="shared" si="0"/>
        <v>12</v>
      </c>
      <c r="C20" s="883" t="s">
        <v>549</v>
      </c>
      <c r="D20" s="863"/>
      <c r="E20" s="863"/>
      <c r="F20" s="879"/>
      <c r="I20" s="575"/>
      <c r="J20" s="576"/>
      <c r="K20" s="574"/>
    </row>
    <row r="21" spans="1:11">
      <c r="A21" s="886">
        <f t="shared" si="0"/>
        <v>13</v>
      </c>
      <c r="C21" s="883" t="s">
        <v>550</v>
      </c>
      <c r="D21" s="863" t="s">
        <v>551</v>
      </c>
      <c r="F21" s="879" t="s">
        <v>552</v>
      </c>
      <c r="I21" s="575"/>
      <c r="J21" s="576"/>
      <c r="K21" s="574"/>
    </row>
    <row r="22" spans="1:11">
      <c r="A22" s="886">
        <f t="shared" si="0"/>
        <v>14</v>
      </c>
      <c r="C22" s="883" t="s">
        <v>553</v>
      </c>
      <c r="D22" s="863" t="s">
        <v>554</v>
      </c>
      <c r="F22" s="879" t="s">
        <v>555</v>
      </c>
      <c r="I22" s="575"/>
      <c r="J22" s="576"/>
      <c r="K22" s="574"/>
    </row>
    <row r="23" spans="1:11">
      <c r="A23" s="886">
        <f t="shared" si="0"/>
        <v>15</v>
      </c>
      <c r="C23" s="883" t="s">
        <v>556</v>
      </c>
      <c r="D23" s="863" t="s">
        <v>557</v>
      </c>
      <c r="F23" s="879" t="s">
        <v>558</v>
      </c>
      <c r="I23" s="575"/>
      <c r="J23" s="576"/>
      <c r="K23" s="574"/>
    </row>
    <row r="24" spans="1:11">
      <c r="A24" s="886">
        <f t="shared" si="0"/>
        <v>16</v>
      </c>
      <c r="C24" s="883" t="s">
        <v>559</v>
      </c>
      <c r="D24" s="863" t="s">
        <v>560</v>
      </c>
      <c r="F24" s="879" t="s">
        <v>561</v>
      </c>
      <c r="I24" s="575"/>
      <c r="J24" s="576"/>
      <c r="K24" s="574"/>
    </row>
    <row r="25" spans="1:11">
      <c r="A25" s="886">
        <f t="shared" si="0"/>
        <v>17</v>
      </c>
      <c r="C25" s="883" t="s">
        <v>562</v>
      </c>
      <c r="D25" s="863" t="s">
        <v>563</v>
      </c>
      <c r="F25" s="879" t="s">
        <v>564</v>
      </c>
      <c r="I25" s="575"/>
      <c r="J25" s="576"/>
      <c r="K25" s="574"/>
    </row>
    <row r="26" spans="1:11">
      <c r="A26" s="886">
        <f t="shared" si="0"/>
        <v>18</v>
      </c>
      <c r="C26" s="883" t="s">
        <v>565</v>
      </c>
      <c r="D26" s="863" t="s">
        <v>566</v>
      </c>
      <c r="F26" s="879" t="s">
        <v>567</v>
      </c>
      <c r="I26" s="575"/>
      <c r="J26" s="576"/>
      <c r="K26" s="574"/>
    </row>
    <row r="27" spans="1:11">
      <c r="A27" s="886">
        <f t="shared" si="0"/>
        <v>19</v>
      </c>
      <c r="C27" s="883" t="s">
        <v>568</v>
      </c>
      <c r="D27" s="863" t="s">
        <v>569</v>
      </c>
      <c r="F27" s="879" t="s">
        <v>570</v>
      </c>
      <c r="I27" s="575"/>
      <c r="J27" s="576"/>
      <c r="K27" s="574"/>
    </row>
    <row r="28" spans="1:11">
      <c r="A28" s="886">
        <f t="shared" si="0"/>
        <v>20</v>
      </c>
      <c r="C28" s="883" t="s">
        <v>571</v>
      </c>
      <c r="D28" s="863" t="s">
        <v>572</v>
      </c>
      <c r="F28" s="1157">
        <v>6.74</v>
      </c>
      <c r="I28" s="575"/>
      <c r="J28" s="576"/>
      <c r="K28" s="574"/>
    </row>
    <row r="29" spans="1:11">
      <c r="A29" s="886">
        <f t="shared" ref="A29:A34" si="1">+A28+1</f>
        <v>21</v>
      </c>
      <c r="C29" s="883" t="s">
        <v>573</v>
      </c>
      <c r="D29" s="863" t="s">
        <v>574</v>
      </c>
      <c r="F29" s="879"/>
      <c r="I29" s="575"/>
      <c r="J29" s="576"/>
      <c r="K29" s="574"/>
    </row>
    <row r="30" spans="1:11">
      <c r="A30" s="886">
        <f t="shared" si="1"/>
        <v>22</v>
      </c>
      <c r="C30" s="883"/>
      <c r="D30" s="863" t="s">
        <v>582</v>
      </c>
      <c r="F30" s="1157">
        <v>20</v>
      </c>
      <c r="I30" s="575"/>
      <c r="J30" s="576"/>
      <c r="K30" s="574"/>
    </row>
    <row r="31" spans="1:11">
      <c r="A31" s="886">
        <f t="shared" si="1"/>
        <v>23</v>
      </c>
      <c r="C31" s="883"/>
      <c r="D31" s="863" t="s">
        <v>583</v>
      </c>
      <c r="F31" s="1157">
        <v>10</v>
      </c>
      <c r="I31" s="575"/>
      <c r="J31" s="576"/>
      <c r="K31" s="574"/>
    </row>
    <row r="32" spans="1:11">
      <c r="A32" s="886">
        <f t="shared" si="1"/>
        <v>24</v>
      </c>
      <c r="C32" s="883"/>
      <c r="D32" s="863" t="s">
        <v>751</v>
      </c>
      <c r="F32" s="1157">
        <v>5</v>
      </c>
      <c r="I32" s="575"/>
      <c r="J32" s="576"/>
      <c r="K32" s="574"/>
    </row>
    <row r="33" spans="1:11" ht="15.75">
      <c r="A33" s="886">
        <f t="shared" si="1"/>
        <v>25</v>
      </c>
      <c r="C33" s="883" t="s">
        <v>575</v>
      </c>
      <c r="D33" s="863"/>
      <c r="E33" s="863"/>
      <c r="F33" s="879"/>
      <c r="I33" s="575"/>
      <c r="J33" s="576"/>
      <c r="K33" s="574"/>
    </row>
    <row r="34" spans="1:11">
      <c r="A34" s="886">
        <f t="shared" si="1"/>
        <v>26</v>
      </c>
      <c r="C34" s="883" t="s">
        <v>576</v>
      </c>
      <c r="D34" s="863" t="s">
        <v>577</v>
      </c>
      <c r="F34" s="879"/>
      <c r="I34" s="575"/>
      <c r="J34" s="576"/>
      <c r="K34" s="574"/>
    </row>
    <row r="35" spans="1:11">
      <c r="A35" s="1156">
        <f t="shared" si="0"/>
        <v>27</v>
      </c>
      <c r="C35" s="883"/>
      <c r="D35" s="863" t="s">
        <v>582</v>
      </c>
      <c r="F35" s="1157">
        <v>20</v>
      </c>
      <c r="I35" s="575"/>
      <c r="J35" s="576"/>
      <c r="K35" s="574"/>
    </row>
    <row r="36" spans="1:11">
      <c r="A36" s="1156">
        <f t="shared" si="0"/>
        <v>28</v>
      </c>
      <c r="C36" s="883"/>
      <c r="D36" s="863" t="s">
        <v>581</v>
      </c>
      <c r="F36" s="1157">
        <v>14.285714285714286</v>
      </c>
      <c r="I36" s="575"/>
      <c r="J36" s="576"/>
      <c r="K36" s="574"/>
    </row>
    <row r="37" spans="1:11">
      <c r="A37" s="1156">
        <f t="shared" si="0"/>
        <v>29</v>
      </c>
      <c r="C37" s="883"/>
      <c r="D37" s="863" t="s">
        <v>583</v>
      </c>
      <c r="F37" s="1157">
        <v>10</v>
      </c>
      <c r="I37" s="575"/>
      <c r="J37" s="576"/>
      <c r="K37" s="574"/>
    </row>
    <row r="38" spans="1:11">
      <c r="A38" s="1156">
        <f t="shared" si="0"/>
        <v>30</v>
      </c>
      <c r="D38" s="884" t="s">
        <v>584</v>
      </c>
      <c r="E38" s="863"/>
      <c r="F38" s="882" t="s">
        <v>578</v>
      </c>
      <c r="I38" s="575"/>
      <c r="J38" s="576"/>
      <c r="K38" s="574"/>
    </row>
    <row r="39" spans="1:11">
      <c r="A39" s="1156"/>
      <c r="C39" s="863"/>
      <c r="D39" s="863"/>
      <c r="E39" s="863"/>
      <c r="F39" s="863"/>
      <c r="I39" s="575"/>
      <c r="J39" s="576"/>
      <c r="K39" s="574"/>
    </row>
    <row r="40" spans="1:11">
      <c r="A40" s="1156"/>
      <c r="D40" s="863"/>
      <c r="E40" s="863"/>
      <c r="F40" s="863"/>
      <c r="I40" s="575"/>
      <c r="J40" s="576"/>
      <c r="K40" s="574"/>
    </row>
    <row r="41" spans="1:11" ht="16.5" customHeight="1">
      <c r="A41" s="1156"/>
      <c r="C41" s="1611" t="s">
        <v>1059</v>
      </c>
      <c r="D41" s="1611"/>
      <c r="E41" s="1611"/>
      <c r="F41" s="1611"/>
      <c r="I41" s="575"/>
      <c r="J41" s="576"/>
      <c r="K41" s="574"/>
    </row>
    <row r="42" spans="1:11" ht="15.75" customHeight="1">
      <c r="A42" s="1156"/>
      <c r="C42" s="1611"/>
      <c r="D42" s="1611"/>
      <c r="E42" s="1611"/>
      <c r="F42" s="1611"/>
      <c r="I42" s="575"/>
      <c r="K42" s="574"/>
    </row>
    <row r="43" spans="1:11" ht="15.75" customHeight="1">
      <c r="A43" s="1156"/>
      <c r="C43" s="1611"/>
      <c r="D43" s="1611"/>
      <c r="E43" s="1611"/>
      <c r="F43" s="1611"/>
      <c r="I43" s="575"/>
      <c r="J43" s="576"/>
      <c r="K43" s="574"/>
    </row>
    <row r="44" spans="1:11" ht="69" customHeight="1">
      <c r="A44" s="1156"/>
      <c r="C44" s="1611"/>
      <c r="D44" s="1611"/>
      <c r="E44" s="1611"/>
      <c r="F44" s="1611"/>
      <c r="I44" s="575"/>
      <c r="J44" s="576"/>
      <c r="K44" s="574"/>
    </row>
    <row r="45" spans="1:11" ht="15.75">
      <c r="A45" s="1156"/>
      <c r="C45" s="1494"/>
      <c r="D45" s="1495"/>
      <c r="E45" s="863"/>
      <c r="I45" s="575"/>
      <c r="J45" s="576"/>
      <c r="K45" s="574"/>
    </row>
    <row r="46" spans="1:11">
      <c r="A46" s="1156"/>
      <c r="C46" s="1496"/>
      <c r="D46" s="1495"/>
      <c r="E46" s="863"/>
      <c r="I46" s="575"/>
      <c r="J46" s="576"/>
      <c r="K46" s="574"/>
    </row>
    <row r="47" spans="1:11">
      <c r="A47" s="1156"/>
      <c r="C47" s="863" t="s">
        <v>579</v>
      </c>
      <c r="D47" s="863"/>
      <c r="E47" s="863"/>
      <c r="I47" s="575"/>
      <c r="J47" s="576"/>
      <c r="K47" s="574"/>
    </row>
    <row r="48" spans="1:11">
      <c r="A48" s="1156"/>
      <c r="C48" s="862"/>
      <c r="D48" s="862"/>
      <c r="E48" s="862"/>
      <c r="I48" s="575"/>
      <c r="J48" s="576"/>
      <c r="K48" s="574"/>
    </row>
    <row r="49" spans="1:11" s="858" customFormat="1" ht="15.75">
      <c r="A49" s="887"/>
      <c r="B49" s="887"/>
      <c r="I49" s="859"/>
      <c r="J49" s="859"/>
      <c r="K49" s="859"/>
    </row>
    <row r="50" spans="1:11" s="858" customFormat="1" ht="15.75">
      <c r="A50" s="887"/>
      <c r="B50" s="887"/>
      <c r="I50" s="859"/>
      <c r="J50" s="859"/>
      <c r="K50" s="859"/>
    </row>
    <row r="51" spans="1:11" s="858" customFormat="1" ht="15.75">
      <c r="A51" s="887"/>
      <c r="B51" s="887"/>
      <c r="I51" s="859"/>
      <c r="J51" s="859"/>
      <c r="K51" s="859"/>
    </row>
    <row r="52" spans="1:11" s="858" customFormat="1" ht="15.75">
      <c r="A52" s="887"/>
      <c r="B52" s="887"/>
      <c r="I52" s="859"/>
      <c r="J52" s="859"/>
      <c r="K52" s="859"/>
    </row>
    <row r="53" spans="1:11" s="858" customFormat="1" ht="15.75">
      <c r="A53" s="887"/>
      <c r="B53" s="887"/>
      <c r="I53" s="859"/>
      <c r="J53" s="859"/>
      <c r="K53" s="859"/>
    </row>
    <row r="54" spans="1:11" s="858" customFormat="1" ht="15.75">
      <c r="A54" s="887"/>
      <c r="B54" s="887"/>
      <c r="I54" s="859"/>
      <c r="J54" s="859"/>
      <c r="K54" s="859"/>
    </row>
    <row r="55" spans="1:11" s="858" customFormat="1" ht="15.75">
      <c r="A55" s="887"/>
      <c r="B55" s="887"/>
      <c r="I55" s="859"/>
      <c r="J55" s="859"/>
      <c r="K55" s="859"/>
    </row>
    <row r="56" spans="1:11" s="858" customFormat="1" ht="15.75">
      <c r="A56" s="887"/>
      <c r="B56" s="887"/>
      <c r="I56" s="859"/>
      <c r="J56" s="859"/>
      <c r="K56" s="859"/>
    </row>
    <row r="57" spans="1:11" s="858" customFormat="1" ht="15.75">
      <c r="A57" s="887"/>
      <c r="B57" s="887"/>
      <c r="I57" s="859"/>
      <c r="J57" s="859"/>
      <c r="K57" s="859"/>
    </row>
    <row r="58" spans="1:11" s="858" customFormat="1" ht="15.75">
      <c r="A58" s="887"/>
      <c r="B58" s="887"/>
      <c r="I58" s="859"/>
      <c r="J58" s="859"/>
      <c r="K58" s="859"/>
    </row>
    <row r="59" spans="1:11" s="858" customFormat="1" ht="15.75">
      <c r="A59" s="887"/>
      <c r="B59" s="887"/>
      <c r="I59" s="859"/>
      <c r="J59" s="859"/>
      <c r="K59" s="859"/>
    </row>
    <row r="60" spans="1:11" s="858" customFormat="1" ht="15.75">
      <c r="A60" s="887"/>
      <c r="B60" s="887"/>
      <c r="I60" s="859"/>
      <c r="J60" s="859"/>
      <c r="K60" s="859"/>
    </row>
    <row r="61" spans="1:11" s="858" customFormat="1" ht="15.75">
      <c r="A61" s="887"/>
      <c r="B61" s="887"/>
      <c r="I61" s="859"/>
      <c r="J61" s="859"/>
      <c r="K61" s="859"/>
    </row>
    <row r="62" spans="1:11" s="858" customFormat="1" ht="15.75">
      <c r="A62" s="887"/>
      <c r="B62" s="887"/>
      <c r="I62" s="859"/>
      <c r="J62" s="859"/>
      <c r="K62" s="859"/>
    </row>
    <row r="63" spans="1:11" s="858" customFormat="1" ht="15.75">
      <c r="A63" s="887"/>
      <c r="B63" s="887"/>
      <c r="I63" s="859"/>
      <c r="J63" s="859"/>
      <c r="K63" s="859"/>
    </row>
    <row r="64" spans="1:11" s="858" customFormat="1" ht="15.75">
      <c r="A64" s="887"/>
      <c r="B64" s="887"/>
      <c r="I64" s="859"/>
      <c r="J64" s="859"/>
      <c r="K64" s="859"/>
    </row>
    <row r="65" spans="1:11" s="858" customFormat="1" ht="15.75">
      <c r="A65" s="887"/>
      <c r="B65" s="887"/>
      <c r="I65" s="859"/>
      <c r="J65" s="859"/>
      <c r="K65" s="859"/>
    </row>
    <row r="66" spans="1:11" s="858" customFormat="1" ht="15.75">
      <c r="A66" s="887"/>
      <c r="B66" s="887"/>
      <c r="I66" s="859"/>
      <c r="J66" s="859"/>
      <c r="K66" s="859"/>
    </row>
    <row r="67" spans="1:11" s="858" customFormat="1" ht="15.75">
      <c r="A67" s="887"/>
      <c r="B67" s="887"/>
      <c r="I67" s="859"/>
      <c r="J67" s="859"/>
      <c r="K67" s="859"/>
    </row>
    <row r="68" spans="1:11" s="858" customFormat="1" ht="15.75">
      <c r="A68" s="887"/>
      <c r="B68" s="887"/>
      <c r="I68" s="859"/>
      <c r="J68" s="859"/>
      <c r="K68" s="859"/>
    </row>
    <row r="69" spans="1:11" s="858" customFormat="1" ht="15.75">
      <c r="A69" s="887"/>
      <c r="B69" s="887"/>
      <c r="I69" s="859"/>
      <c r="J69" s="859"/>
      <c r="K69" s="859"/>
    </row>
    <row r="70" spans="1:11" s="858" customFormat="1" ht="15.75">
      <c r="A70" s="887"/>
      <c r="B70" s="887"/>
      <c r="I70" s="859"/>
      <c r="J70" s="859"/>
      <c r="K70" s="859"/>
    </row>
    <row r="71" spans="1:11" s="858" customFormat="1" ht="15.75">
      <c r="A71" s="887"/>
      <c r="B71" s="887"/>
      <c r="I71" s="859"/>
      <c r="J71" s="859"/>
      <c r="K71" s="859"/>
    </row>
    <row r="72" spans="1:11" s="858" customFormat="1" ht="15.75">
      <c r="A72" s="887"/>
      <c r="B72" s="887"/>
      <c r="I72" s="859"/>
      <c r="J72" s="859"/>
      <c r="K72" s="859"/>
    </row>
    <row r="73" spans="1:11" s="858" customFormat="1" ht="15.75">
      <c r="A73" s="887"/>
      <c r="B73" s="887"/>
      <c r="I73" s="859"/>
      <c r="J73" s="859"/>
      <c r="K73" s="859"/>
    </row>
    <row r="74" spans="1:11" s="858" customFormat="1" ht="15.75">
      <c r="A74" s="887"/>
      <c r="B74" s="887"/>
      <c r="I74" s="859"/>
      <c r="J74" s="859"/>
      <c r="K74" s="859"/>
    </row>
    <row r="75" spans="1:11" s="858" customFormat="1" ht="15.75">
      <c r="A75" s="887"/>
      <c r="B75" s="887"/>
      <c r="I75" s="859"/>
      <c r="J75" s="859"/>
      <c r="K75" s="859"/>
    </row>
    <row r="76" spans="1:11" s="858" customFormat="1" ht="15.75">
      <c r="A76" s="887"/>
      <c r="B76" s="887"/>
      <c r="I76" s="859"/>
      <c r="J76" s="859"/>
      <c r="K76" s="859"/>
    </row>
    <row r="77" spans="1:11" s="858" customFormat="1" ht="15.75">
      <c r="A77" s="887"/>
      <c r="B77" s="887"/>
      <c r="I77" s="859"/>
      <c r="J77" s="859"/>
      <c r="K77" s="859"/>
    </row>
    <row r="78" spans="1:11" s="858" customFormat="1" ht="15.75">
      <c r="A78" s="887"/>
      <c r="B78" s="887"/>
      <c r="I78" s="859"/>
      <c r="J78" s="859"/>
      <c r="K78" s="859"/>
    </row>
    <row r="79" spans="1:11" ht="16.5">
      <c r="K79" s="578"/>
    </row>
    <row r="80" spans="1:11" ht="16.5">
      <c r="K80" s="578"/>
    </row>
    <row r="81" spans="11:11" ht="16.5">
      <c r="K81" s="578"/>
    </row>
    <row r="82" spans="11:11" ht="16.5">
      <c r="K82" s="578"/>
    </row>
    <row r="83" spans="11:11" ht="16.5">
      <c r="K83" s="578"/>
    </row>
    <row r="84" spans="11:11" ht="16.5">
      <c r="K84" s="578"/>
    </row>
    <row r="85" spans="11:11" ht="16.5">
      <c r="K85" s="578"/>
    </row>
    <row r="240" spans="9:9">
      <c r="I240" s="870"/>
    </row>
  </sheetData>
  <mergeCells count="3">
    <mergeCell ref="C4:F4"/>
    <mergeCell ref="C5:F5"/>
    <mergeCell ref="C41:F44"/>
  </mergeCells>
  <phoneticPr fontId="60" type="noConversion"/>
  <pageMargins left="0.7" right="0.7" top="0.75" bottom="0.75" header="0.3" footer="0.3"/>
  <pageSetup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70C0"/>
    <pageSetUpPr fitToPage="1"/>
  </sheetPr>
  <dimension ref="A2:Q67"/>
  <sheetViews>
    <sheetView zoomScale="80" zoomScaleNormal="80" workbookViewId="0">
      <selection activeCell="A5" sqref="A5"/>
    </sheetView>
  </sheetViews>
  <sheetFormatPr defaultRowHeight="15"/>
  <cols>
    <col min="2" max="2" width="68.6640625" customWidth="1"/>
    <col min="3" max="3" width="22.6640625" customWidth="1"/>
    <col min="4" max="4" width="12.88671875" customWidth="1"/>
    <col min="5" max="5" width="12" style="1077" bestFit="1" customWidth="1"/>
    <col min="6" max="6" width="14.109375" bestFit="1" customWidth="1"/>
    <col min="7" max="7" width="19.88671875" customWidth="1"/>
    <col min="8" max="8" width="1.5546875" customWidth="1"/>
    <col min="9" max="9" width="8.5546875" style="1266" bestFit="1" customWidth="1"/>
    <col min="10" max="10" width="19.21875" style="1266" customWidth="1"/>
    <col min="11" max="11" width="14.77734375" style="1266" customWidth="1"/>
    <col min="12" max="13" width="8.88671875" style="1266"/>
  </cols>
  <sheetData>
    <row r="2" spans="1:17" ht="15.75">
      <c r="A2" s="1612" t="s">
        <v>1078</v>
      </c>
      <c r="B2" s="1613"/>
      <c r="C2" s="1613"/>
      <c r="D2" s="1613"/>
      <c r="E2" s="1613"/>
    </row>
    <row r="3" spans="1:17" ht="15.75">
      <c r="A3" s="1610" t="s">
        <v>492</v>
      </c>
      <c r="B3" s="1610"/>
      <c r="C3" s="1610"/>
      <c r="D3" s="1610"/>
      <c r="E3" s="1610"/>
    </row>
    <row r="5" spans="1:17">
      <c r="A5" s="1505" t="s">
        <v>1077</v>
      </c>
      <c r="B5" s="1505"/>
      <c r="E5"/>
    </row>
    <row r="6" spans="1:17">
      <c r="A6" s="1322"/>
      <c r="B6" s="1322"/>
      <c r="C6" s="1322"/>
      <c r="D6" s="1322"/>
      <c r="E6" s="1322"/>
    </row>
    <row r="7" spans="1:17">
      <c r="B7" t="s">
        <v>836</v>
      </c>
      <c r="C7" s="1079"/>
    </row>
    <row r="8" spans="1:17">
      <c r="C8" s="1079"/>
    </row>
    <row r="9" spans="1:17">
      <c r="A9" s="681">
        <v>1</v>
      </c>
      <c r="B9" s="862" t="s">
        <v>760</v>
      </c>
      <c r="C9" s="1261" t="s">
        <v>923</v>
      </c>
      <c r="D9" s="862"/>
      <c r="E9" s="1235">
        <f>+E30-E29</f>
        <v>0</v>
      </c>
      <c r="F9" s="1236"/>
      <c r="G9" s="1236"/>
      <c r="H9" s="1236"/>
      <c r="I9" s="1267"/>
      <c r="J9" s="1268"/>
      <c r="K9" s="1268"/>
      <c r="L9" s="1267"/>
      <c r="M9" s="1269"/>
      <c r="N9" s="1236"/>
      <c r="O9" s="1236"/>
      <c r="P9" s="1236"/>
      <c r="Q9" s="1236"/>
    </row>
    <row r="10" spans="1:17">
      <c r="A10" s="1078">
        <f>+A9+1</f>
        <v>2</v>
      </c>
      <c r="B10" t="s">
        <v>766</v>
      </c>
      <c r="C10" s="1079" t="s">
        <v>907</v>
      </c>
      <c r="E10" s="411">
        <f>+E65</f>
        <v>0</v>
      </c>
      <c r="F10" s="1264"/>
      <c r="G10" s="1264"/>
      <c r="H10" s="1236"/>
      <c r="I10" s="1270"/>
      <c r="J10" s="1271"/>
      <c r="K10" s="1271"/>
      <c r="L10" s="1269"/>
      <c r="M10" s="1269"/>
      <c r="N10" s="1236"/>
      <c r="O10" s="1236"/>
      <c r="P10" s="1236"/>
      <c r="Q10" s="1236"/>
    </row>
    <row r="11" spans="1:17">
      <c r="A11" s="681">
        <f>+A10+1</f>
        <v>3</v>
      </c>
      <c r="B11" t="s">
        <v>767</v>
      </c>
      <c r="C11" s="1079" t="s">
        <v>954</v>
      </c>
      <c r="E11" s="1265">
        <f>+E64</f>
        <v>0</v>
      </c>
      <c r="F11" s="1264"/>
      <c r="G11" s="1236"/>
      <c r="H11" s="1236"/>
      <c r="I11" s="1270"/>
      <c r="J11" s="1271"/>
      <c r="K11" s="1271"/>
      <c r="L11" s="1269"/>
      <c r="M11" s="1269"/>
      <c r="N11" s="1236"/>
      <c r="O11" s="1236"/>
      <c r="P11" s="1236"/>
      <c r="Q11" s="1236"/>
    </row>
    <row r="12" spans="1:17">
      <c r="A12" s="1078">
        <f>+A11+1</f>
        <v>4</v>
      </c>
      <c r="B12" t="s">
        <v>681</v>
      </c>
      <c r="C12" s="1079" t="s">
        <v>906</v>
      </c>
      <c r="E12" s="681">
        <f>IF(E11=0,0,(E9*(E10/(E10+E11))))</f>
        <v>0</v>
      </c>
      <c r="F12" s="1237"/>
      <c r="G12" s="1236"/>
      <c r="H12" s="1236"/>
      <c r="I12" s="1270"/>
      <c r="J12" s="1271"/>
      <c r="K12" s="1271"/>
      <c r="L12" s="1269"/>
      <c r="M12" s="1269"/>
      <c r="N12" s="1236"/>
      <c r="O12" s="1236"/>
      <c r="P12" s="1236"/>
      <c r="Q12" s="1236"/>
    </row>
    <row r="13" spans="1:17">
      <c r="A13" s="1078">
        <f>+A12+1</f>
        <v>5</v>
      </c>
      <c r="B13" t="s">
        <v>757</v>
      </c>
      <c r="C13" s="1079" t="s">
        <v>905</v>
      </c>
      <c r="E13" s="1235">
        <f>+C35</f>
        <v>0</v>
      </c>
      <c r="F13" s="1236"/>
      <c r="G13" s="1236"/>
      <c r="H13" s="1236"/>
      <c r="I13" s="1270"/>
      <c r="J13" s="1271"/>
      <c r="K13" s="1271"/>
      <c r="L13" s="1269"/>
      <c r="M13" s="1269"/>
      <c r="N13" s="1236"/>
      <c r="O13" s="1236"/>
      <c r="P13" s="1236"/>
      <c r="Q13" s="1236"/>
    </row>
    <row r="14" spans="1:17">
      <c r="B14" s="862" t="s">
        <v>912</v>
      </c>
      <c r="C14" s="1079"/>
      <c r="E14" s="681"/>
      <c r="F14" s="1236"/>
      <c r="G14" s="1236"/>
      <c r="H14" s="1236"/>
      <c r="I14" s="1270"/>
      <c r="J14" s="1272"/>
      <c r="K14" s="1271"/>
      <c r="L14" s="1269"/>
      <c r="M14" s="1269"/>
      <c r="N14" s="1236"/>
      <c r="O14" s="1236"/>
      <c r="P14" s="1236"/>
      <c r="Q14" s="1236"/>
    </row>
    <row r="15" spans="1:17">
      <c r="C15" s="1079"/>
      <c r="E15" s="681"/>
      <c r="F15" s="1236"/>
      <c r="G15" s="1236"/>
      <c r="H15" s="1236"/>
      <c r="I15" s="1270"/>
      <c r="J15" s="1272"/>
      <c r="K15" s="1271"/>
      <c r="L15" s="1273"/>
      <c r="M15" s="1269"/>
      <c r="N15" s="1236"/>
      <c r="O15" s="1236"/>
      <c r="P15" s="1236"/>
      <c r="Q15" s="1236"/>
    </row>
    <row r="16" spans="1:17">
      <c r="B16" t="s">
        <v>682</v>
      </c>
      <c r="C16" s="1079"/>
      <c r="E16" s="681"/>
      <c r="F16" s="1236"/>
      <c r="G16" s="1236"/>
      <c r="H16" s="1236"/>
      <c r="I16" s="1270"/>
      <c r="J16" s="1272"/>
      <c r="K16" s="1271"/>
      <c r="L16" s="1273"/>
      <c r="M16" s="1269"/>
      <c r="N16" s="1236"/>
      <c r="O16" s="1236"/>
      <c r="P16" s="1236"/>
      <c r="Q16" s="1236"/>
    </row>
    <row r="17" spans="1:17">
      <c r="A17" s="862"/>
      <c r="B17" s="862"/>
      <c r="C17" s="1261"/>
      <c r="D17" s="862"/>
      <c r="E17" s="681"/>
      <c r="F17" s="862"/>
      <c r="G17" s="1236"/>
      <c r="H17" s="1236"/>
      <c r="I17" s="1270"/>
      <c r="J17" s="1272"/>
      <c r="K17" s="1271"/>
      <c r="L17" s="1269"/>
      <c r="M17" s="1269"/>
      <c r="N17" s="1236"/>
      <c r="O17" s="1236"/>
      <c r="P17" s="1236"/>
      <c r="Q17" s="1236"/>
    </row>
    <row r="18" spans="1:17">
      <c r="A18" s="681">
        <f>+A13+1</f>
        <v>6</v>
      </c>
      <c r="B18" s="862" t="s">
        <v>904</v>
      </c>
      <c r="C18" s="1261" t="s">
        <v>903</v>
      </c>
      <c r="D18" s="862"/>
      <c r="E18" s="1235">
        <f>+E62</f>
        <v>0</v>
      </c>
      <c r="F18" s="862"/>
      <c r="I18" s="1270"/>
      <c r="J18" s="1272"/>
      <c r="K18" s="1271"/>
      <c r="L18" s="1269"/>
    </row>
    <row r="19" spans="1:17">
      <c r="A19" s="681">
        <f>+A18+1</f>
        <v>7</v>
      </c>
      <c r="B19" s="862" t="str">
        <f>+B10</f>
        <v>CEC Gross Plant Investment in CVT Project thru lease pmt to MCCT</v>
      </c>
      <c r="C19" s="1261" t="s">
        <v>902</v>
      </c>
      <c r="D19" s="862"/>
      <c r="E19" s="1235">
        <f>+E10</f>
        <v>0</v>
      </c>
      <c r="F19" s="862"/>
      <c r="I19" s="1270"/>
      <c r="J19" s="1272"/>
      <c r="K19" s="1271"/>
      <c r="L19" s="1269"/>
    </row>
    <row r="20" spans="1:17">
      <c r="A20" s="681">
        <f>+A19+1</f>
        <v>8</v>
      </c>
      <c r="B20" s="862" t="str">
        <f>+B11</f>
        <v>MCCT Gross Plant Investment in CVT Project, excluding amount leased to CEC</v>
      </c>
      <c r="C20" s="1321" t="str">
        <f>+C11</f>
        <v>Note 1, line d but for relevant period</v>
      </c>
      <c r="D20" s="862"/>
      <c r="E20" s="1260">
        <v>0</v>
      </c>
      <c r="F20" s="1243"/>
      <c r="I20" s="1269"/>
      <c r="J20" s="1274"/>
      <c r="K20" s="1274"/>
      <c r="L20" s="1269"/>
    </row>
    <row r="21" spans="1:17">
      <c r="A21" s="681">
        <f>+A20+1</f>
        <v>9</v>
      </c>
      <c r="B21" s="862" t="s">
        <v>683</v>
      </c>
      <c r="C21" s="1261" t="s">
        <v>901</v>
      </c>
      <c r="D21" s="862"/>
      <c r="E21" s="681">
        <f>IF(E20=0,0,E18*E19/(E19+E20))</f>
        <v>0</v>
      </c>
      <c r="F21" s="1250"/>
      <c r="I21" s="1275"/>
      <c r="J21" s="1275"/>
      <c r="K21" s="1273"/>
      <c r="L21" s="1275"/>
    </row>
    <row r="22" spans="1:17">
      <c r="A22" s="681">
        <f>+A21+1</f>
        <v>10</v>
      </c>
      <c r="B22" s="862" t="s">
        <v>823</v>
      </c>
      <c r="C22" s="1261" t="s">
        <v>900</v>
      </c>
      <c r="D22" s="862"/>
      <c r="E22" s="1235">
        <f>+D36</f>
        <v>0</v>
      </c>
      <c r="F22" s="862"/>
      <c r="I22" s="1267"/>
      <c r="J22" s="1268"/>
      <c r="K22" s="1271"/>
      <c r="L22" s="1268"/>
    </row>
    <row r="23" spans="1:17">
      <c r="A23" s="681"/>
      <c r="B23" s="862" t="s">
        <v>913</v>
      </c>
      <c r="C23" s="862"/>
      <c r="D23" s="862"/>
      <c r="E23" s="681"/>
      <c r="F23" s="862"/>
      <c r="I23" s="1267"/>
      <c r="J23" s="1268"/>
      <c r="K23" s="1271"/>
      <c r="L23" s="1276"/>
    </row>
    <row r="24" spans="1:17">
      <c r="K24" s="1277"/>
      <c r="L24" s="1276"/>
    </row>
    <row r="25" spans="1:17">
      <c r="B25" t="s">
        <v>838</v>
      </c>
      <c r="D25" s="1244" t="s">
        <v>117</v>
      </c>
      <c r="E25" s="1247" t="s">
        <v>758</v>
      </c>
      <c r="F25" s="1248" t="s">
        <v>21</v>
      </c>
      <c r="G25" s="1079"/>
      <c r="H25" s="1079"/>
      <c r="K25" s="1277"/>
      <c r="L25" s="1268"/>
    </row>
    <row r="26" spans="1:17">
      <c r="F26" s="1079"/>
      <c r="G26" s="1079"/>
      <c r="H26" s="1079"/>
      <c r="J26" s="1268"/>
      <c r="K26" s="1271"/>
      <c r="L26" s="1268"/>
    </row>
    <row r="27" spans="1:17">
      <c r="A27" s="681">
        <f>+A22+1</f>
        <v>11</v>
      </c>
      <c r="B27" s="862" t="s">
        <v>936</v>
      </c>
      <c r="C27" s="1243"/>
      <c r="D27" s="1076"/>
      <c r="E27" s="1260">
        <v>0</v>
      </c>
      <c r="F27" s="1235">
        <f>+D27+E27</f>
        <v>0</v>
      </c>
      <c r="G27" s="1079"/>
      <c r="H27" s="1079"/>
      <c r="J27" s="1268"/>
      <c r="K27" s="1271"/>
      <c r="L27" s="1276"/>
    </row>
    <row r="28" spans="1:17">
      <c r="A28" s="681">
        <f>+A27+1</f>
        <v>12</v>
      </c>
      <c r="B28" t="s">
        <v>684</v>
      </c>
      <c r="C28" t="s">
        <v>922</v>
      </c>
      <c r="D28" s="1260"/>
      <c r="E28" s="1260">
        <v>0</v>
      </c>
      <c r="F28" s="1235">
        <f>+D28+E28</f>
        <v>0</v>
      </c>
      <c r="G28" s="1079"/>
      <c r="H28" s="1079"/>
      <c r="K28" s="1277"/>
      <c r="L28" s="1276"/>
    </row>
    <row r="29" spans="1:17">
      <c r="A29" s="1078">
        <f>+A28+1</f>
        <v>13</v>
      </c>
      <c r="B29" t="s">
        <v>920</v>
      </c>
      <c r="C29" t="s">
        <v>953</v>
      </c>
      <c r="D29" s="1260"/>
      <c r="E29" s="1260">
        <v>0</v>
      </c>
      <c r="F29" s="1235">
        <f>+D29+E29</f>
        <v>0</v>
      </c>
      <c r="G29" s="1079"/>
      <c r="H29" s="1079"/>
      <c r="K29" s="1277"/>
      <c r="L29" s="1268"/>
    </row>
    <row r="30" spans="1:17">
      <c r="A30" s="681">
        <f>+A29+1</f>
        <v>14</v>
      </c>
      <c r="B30" t="s">
        <v>921</v>
      </c>
      <c r="D30" s="1262">
        <f>SUM(D27:D29)</f>
        <v>0</v>
      </c>
      <c r="E30" s="1262">
        <f>SUM(E27:E29)</f>
        <v>0</v>
      </c>
      <c r="F30" s="1262">
        <f>SUM(F27:F29)</f>
        <v>0</v>
      </c>
      <c r="G30" s="1079"/>
      <c r="H30" s="1079"/>
      <c r="K30" s="1277"/>
      <c r="L30" s="1268"/>
    </row>
    <row r="31" spans="1:17">
      <c r="D31" s="681"/>
      <c r="H31" s="1079"/>
      <c r="J31" s="1268"/>
      <c r="K31" s="1271"/>
      <c r="L31" s="1268"/>
    </row>
    <row r="32" spans="1:17">
      <c r="D32" s="1243"/>
      <c r="J32" s="1268"/>
      <c r="K32" s="1271"/>
      <c r="L32" s="1278"/>
    </row>
    <row r="33" spans="1:11">
      <c r="B33" s="1246" t="s">
        <v>824</v>
      </c>
      <c r="C33" s="1244" t="s">
        <v>43</v>
      </c>
      <c r="D33" s="1244" t="s">
        <v>771</v>
      </c>
      <c r="E33" s="1245" t="s">
        <v>765</v>
      </c>
      <c r="F33" s="1244" t="s">
        <v>117</v>
      </c>
      <c r="G33" s="1244" t="s">
        <v>772</v>
      </c>
    </row>
    <row r="35" spans="1:11">
      <c r="A35" s="681">
        <f>+A30+1</f>
        <v>15</v>
      </c>
      <c r="B35" t="s">
        <v>899</v>
      </c>
      <c r="C35" s="1260">
        <f>+E61</f>
        <v>0</v>
      </c>
      <c r="D35" s="1260"/>
      <c r="E35" s="1260"/>
      <c r="F35" s="1260"/>
      <c r="G35" s="1260"/>
      <c r="K35" s="1279"/>
    </row>
    <row r="36" spans="1:11">
      <c r="A36" s="1078">
        <f>+A35+1</f>
        <v>16</v>
      </c>
      <c r="B36" t="s">
        <v>898</v>
      </c>
      <c r="C36" s="1260"/>
      <c r="D36" s="1260">
        <f>+E62</f>
        <v>0</v>
      </c>
      <c r="E36" s="1260"/>
      <c r="F36" s="1260"/>
      <c r="G36" s="1260"/>
    </row>
    <row r="37" spans="1:11">
      <c r="A37" s="1078">
        <f>+A36+1</f>
        <v>17</v>
      </c>
      <c r="B37" s="1261" t="s">
        <v>897</v>
      </c>
      <c r="C37" s="1260"/>
      <c r="D37" s="1260"/>
      <c r="E37" s="1260">
        <v>0</v>
      </c>
      <c r="F37" s="1260"/>
      <c r="G37" s="1260"/>
    </row>
    <row r="38" spans="1:11">
      <c r="A38" s="1078" t="s">
        <v>933</v>
      </c>
      <c r="B38" s="1076" t="s">
        <v>685</v>
      </c>
      <c r="C38" s="1260"/>
      <c r="D38" s="1260"/>
      <c r="E38" s="1260"/>
      <c r="F38" s="1260">
        <v>0</v>
      </c>
      <c r="G38" s="1260"/>
      <c r="K38" s="1280"/>
    </row>
    <row r="39" spans="1:11">
      <c r="A39" s="1078" t="s">
        <v>934</v>
      </c>
      <c r="B39" s="1076"/>
      <c r="C39" s="1260"/>
      <c r="D39" s="1260"/>
      <c r="E39" s="1260"/>
      <c r="F39" s="1260"/>
      <c r="G39" s="1260"/>
    </row>
    <row r="40" spans="1:11">
      <c r="A40" s="1078" t="s">
        <v>935</v>
      </c>
      <c r="B40" s="1076"/>
      <c r="C40" s="1260"/>
      <c r="D40" s="1260"/>
      <c r="E40" s="1260"/>
      <c r="F40" s="1260"/>
      <c r="G40" s="1260"/>
    </row>
    <row r="41" spans="1:11">
      <c r="A41" s="1078" t="s">
        <v>686</v>
      </c>
      <c r="B41" s="1076"/>
      <c r="C41" s="1260"/>
      <c r="D41" s="1260"/>
      <c r="E41" s="1260"/>
      <c r="F41" s="1260"/>
      <c r="G41" s="1260"/>
    </row>
    <row r="42" spans="1:11">
      <c r="A42" s="1078" t="s">
        <v>382</v>
      </c>
      <c r="B42" s="1076"/>
      <c r="C42" s="1260"/>
      <c r="D42" s="1260"/>
      <c r="E42" s="1260"/>
      <c r="F42" s="1260"/>
      <c r="G42" s="1260"/>
    </row>
    <row r="43" spans="1:11" ht="15.75" thickBot="1">
      <c r="A43" s="1078">
        <f>+A37+2</f>
        <v>19</v>
      </c>
      <c r="B43" t="s">
        <v>837</v>
      </c>
      <c r="C43" s="1263">
        <f>SUM(C35:C42)</f>
        <v>0</v>
      </c>
      <c r="D43" s="1263">
        <f>SUM(D35:D42)</f>
        <v>0</v>
      </c>
      <c r="E43" s="1263">
        <f>SUM(E35:E42)</f>
        <v>0</v>
      </c>
      <c r="F43" s="1263">
        <f>SUM(F35:F42)</f>
        <v>0</v>
      </c>
      <c r="G43" s="681"/>
    </row>
    <row r="44" spans="1:11" ht="15.75" thickTop="1">
      <c r="A44" s="1078">
        <f>+A43+1</f>
        <v>20</v>
      </c>
      <c r="B44" t="s">
        <v>773</v>
      </c>
      <c r="C44" s="681">
        <f>+C43</f>
        <v>0</v>
      </c>
      <c r="D44" s="681"/>
    </row>
    <row r="45" spans="1:11">
      <c r="A45" s="1078">
        <f>+A44+1</f>
        <v>21</v>
      </c>
      <c r="B45" t="s">
        <v>825</v>
      </c>
      <c r="C45" s="681">
        <f>+D43</f>
        <v>0</v>
      </c>
      <c r="D45" s="681"/>
    </row>
    <row r="46" spans="1:11">
      <c r="A46" s="1078">
        <f>+A45+1</f>
        <v>22</v>
      </c>
      <c r="B46" t="s">
        <v>774</v>
      </c>
      <c r="C46" s="681">
        <f>+F43</f>
        <v>0</v>
      </c>
      <c r="D46" s="681"/>
    </row>
    <row r="47" spans="1:11">
      <c r="A47" s="1078">
        <f>+A46+1</f>
        <v>23</v>
      </c>
      <c r="B47" t="s">
        <v>919</v>
      </c>
      <c r="C47" s="681">
        <f>+C44+C45+C46</f>
        <v>0</v>
      </c>
      <c r="D47" s="681"/>
    </row>
    <row r="48" spans="1:11">
      <c r="A48" s="1078"/>
      <c r="C48" s="681"/>
      <c r="D48" s="681"/>
    </row>
    <row r="49" spans="1:6">
      <c r="A49" s="1078"/>
    </row>
    <row r="50" spans="1:6">
      <c r="A50" s="1078">
        <f>+A47+1</f>
        <v>24</v>
      </c>
      <c r="B50" t="str">
        <f>+B12</f>
        <v>CEC Portion of O&amp;M</v>
      </c>
      <c r="C50" t="s">
        <v>915</v>
      </c>
      <c r="D50" s="1235">
        <f>+E12</f>
        <v>0</v>
      </c>
    </row>
    <row r="51" spans="1:6">
      <c r="A51" s="1078">
        <f>+A50+1</f>
        <v>25</v>
      </c>
      <c r="B51" t="str">
        <f>+B21</f>
        <v>CEC Portion of Property Tax</v>
      </c>
      <c r="C51" t="s">
        <v>916</v>
      </c>
      <c r="D51" s="1235">
        <f>+E21</f>
        <v>0</v>
      </c>
    </row>
    <row r="52" spans="1:6">
      <c r="A52" s="1078">
        <f>+A51+1</f>
        <v>26</v>
      </c>
      <c r="B52" t="s">
        <v>21</v>
      </c>
      <c r="C52" t="s">
        <v>917</v>
      </c>
      <c r="D52" s="681">
        <f>+D50+D51</f>
        <v>0</v>
      </c>
    </row>
    <row r="53" spans="1:6">
      <c r="A53" s="1078"/>
    </row>
    <row r="54" spans="1:6">
      <c r="A54" s="681">
        <f>+A52+1</f>
        <v>27</v>
      </c>
      <c r="B54" t="s">
        <v>840</v>
      </c>
      <c r="C54" t="s">
        <v>896</v>
      </c>
      <c r="D54" s="1235">
        <f>+E63</f>
        <v>0</v>
      </c>
    </row>
    <row r="55" spans="1:6">
      <c r="A55" s="681">
        <f>+A54+1</f>
        <v>28</v>
      </c>
      <c r="B55" t="s">
        <v>687</v>
      </c>
      <c r="C55" t="s">
        <v>918</v>
      </c>
      <c r="D55" s="681">
        <f>+D54-D52</f>
        <v>0</v>
      </c>
    </row>
    <row r="58" spans="1:6">
      <c r="A58" t="s">
        <v>180</v>
      </c>
    </row>
    <row r="59" spans="1:6">
      <c r="B59" s="1246" t="s">
        <v>664</v>
      </c>
      <c r="C59" s="1244" t="s">
        <v>895</v>
      </c>
      <c r="D59" s="1244" t="s">
        <v>117</v>
      </c>
      <c r="E59" s="1248" t="s">
        <v>758</v>
      </c>
      <c r="F59" s="1248" t="s">
        <v>21</v>
      </c>
    </row>
    <row r="60" spans="1:6">
      <c r="F60" s="1079"/>
    </row>
    <row r="61" spans="1:6">
      <c r="A61" s="1284" t="s">
        <v>894</v>
      </c>
      <c r="B61" s="862" t="s">
        <v>768</v>
      </c>
      <c r="C61" s="862" t="s">
        <v>908</v>
      </c>
      <c r="D61" s="1260">
        <v>0</v>
      </c>
      <c r="E61" s="1260">
        <v>0</v>
      </c>
      <c r="F61" s="1235">
        <f>+D61+E61</f>
        <v>0</v>
      </c>
    </row>
    <row r="62" spans="1:6">
      <c r="A62" s="1284" t="s">
        <v>893</v>
      </c>
      <c r="B62" t="s">
        <v>892</v>
      </c>
      <c r="C62" s="862" t="s">
        <v>914</v>
      </c>
      <c r="D62" s="1260">
        <v>0</v>
      </c>
      <c r="E62" s="1260">
        <v>0</v>
      </c>
      <c r="F62" s="1235">
        <f>+D62+E62</f>
        <v>0</v>
      </c>
    </row>
    <row r="63" spans="1:6">
      <c r="A63" s="1284" t="s">
        <v>891</v>
      </c>
      <c r="B63" t="s">
        <v>841</v>
      </c>
      <c r="C63" s="862" t="str">
        <f>+C61</f>
        <v>Page 115, col (k)</v>
      </c>
      <c r="D63" s="1260">
        <v>0</v>
      </c>
      <c r="E63" s="1260">
        <v>0</v>
      </c>
      <c r="F63" s="1235">
        <f>+D63+E63</f>
        <v>0</v>
      </c>
    </row>
    <row r="64" spans="1:6">
      <c r="A64" s="1284" t="s">
        <v>890</v>
      </c>
      <c r="B64" t="s">
        <v>911</v>
      </c>
      <c r="C64" s="1268" t="s">
        <v>910</v>
      </c>
      <c r="D64" s="1283">
        <v>0</v>
      </c>
      <c r="E64" s="1283">
        <v>0</v>
      </c>
      <c r="F64" s="1235">
        <f>+D64+E64</f>
        <v>0</v>
      </c>
    </row>
    <row r="65" spans="1:6">
      <c r="A65" s="1284" t="s">
        <v>889</v>
      </c>
      <c r="B65" t="s">
        <v>888</v>
      </c>
      <c r="C65" s="1268" t="s">
        <v>909</v>
      </c>
      <c r="D65" s="1283">
        <v>0</v>
      </c>
      <c r="E65" s="1283">
        <v>0</v>
      </c>
      <c r="F65" s="1235">
        <f>+D65+E65</f>
        <v>0</v>
      </c>
    </row>
    <row r="66" spans="1:6">
      <c r="A66" s="1282"/>
      <c r="B66" s="1079"/>
      <c r="C66" s="1261"/>
      <c r="D66" s="1281"/>
      <c r="E66" s="1281"/>
      <c r="F66" s="1235"/>
    </row>
    <row r="67" spans="1:6">
      <c r="C67" s="862"/>
    </row>
  </sheetData>
  <mergeCells count="2">
    <mergeCell ref="A2:E2"/>
    <mergeCell ref="A3:E3"/>
  </mergeCells>
  <pageMargins left="0.25" right="0.25" top="0.75" bottom="0.75" header="0.3" footer="0.3"/>
  <pageSetup scale="5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70C0"/>
  </sheetPr>
  <dimension ref="A1:AP31"/>
  <sheetViews>
    <sheetView view="pageBreakPreview" zoomScaleNormal="100" zoomScaleSheetLayoutView="100" workbookViewId="0">
      <selection activeCell="D7" sqref="D7"/>
    </sheetView>
  </sheetViews>
  <sheetFormatPr defaultColWidth="7.109375" defaultRowHeight="11.25"/>
  <cols>
    <col min="1" max="2" width="2.5546875" style="1406" customWidth="1"/>
    <col min="3" max="3" width="24" style="1386" customWidth="1"/>
    <col min="4" max="4" width="8.5546875" style="1412" customWidth="1"/>
    <col min="5" max="5" width="1.33203125" style="1413" customWidth="1"/>
    <col min="6" max="6" width="8.33203125" style="1414" customWidth="1"/>
    <col min="7" max="7" width="1.33203125" style="1415" customWidth="1"/>
    <col min="8" max="8" width="8.21875" style="1412" customWidth="1"/>
    <col min="9" max="9" width="1.33203125" style="1415" customWidth="1"/>
    <col min="10" max="10" width="7" style="1386" customWidth="1"/>
    <col min="11" max="11" width="1.33203125" style="1406" customWidth="1"/>
    <col min="12" max="12" width="8.77734375" style="1412" customWidth="1"/>
    <col min="13" max="13" width="1.33203125" style="1406" customWidth="1"/>
    <col min="14" max="14" width="7.6640625" style="1386" customWidth="1"/>
    <col min="15" max="15" width="1.88671875" style="1386" bestFit="1" customWidth="1"/>
    <col min="16" max="16" width="9.33203125" style="1386" customWidth="1"/>
    <col min="17" max="17" width="7.109375" style="1406" customWidth="1"/>
    <col min="18" max="18" width="7.21875" style="1406" bestFit="1" customWidth="1"/>
    <col min="19" max="19" width="8.5546875" style="1406" customWidth="1"/>
    <col min="20" max="20" width="7.109375" style="1406" customWidth="1"/>
    <col min="21" max="21" width="9.21875" style="1406" customWidth="1"/>
    <col min="22" max="23" width="9" style="1406" customWidth="1"/>
    <col min="24" max="24" width="8.109375" style="1406" customWidth="1"/>
    <col min="25" max="25" width="7.5546875" style="1406" bestFit="1" customWidth="1"/>
    <col min="26" max="27" width="7.6640625" style="1406" bestFit="1" customWidth="1"/>
    <col min="28" max="28" width="7.5546875" style="1406" bestFit="1" customWidth="1"/>
    <col min="29" max="29" width="7.109375" style="1406" customWidth="1"/>
    <col min="30" max="30" width="10" style="1406" customWidth="1"/>
    <col min="31" max="31" width="1.44140625" style="1406" customWidth="1"/>
    <col min="32" max="32" width="9.33203125" style="1414" customWidth="1"/>
    <col min="33" max="33" width="1.33203125" style="1406" customWidth="1"/>
    <col min="34" max="34" width="11.21875" style="1386" customWidth="1"/>
    <col min="35" max="35" width="1.33203125" style="1406" customWidth="1"/>
    <col min="36" max="36" width="9.21875" style="1386" customWidth="1"/>
    <col min="37" max="37" width="1.33203125" style="1406" customWidth="1"/>
    <col min="38" max="38" width="10.5546875" style="1386" bestFit="1" customWidth="1"/>
    <col min="39" max="39" width="1.33203125" style="1406" customWidth="1"/>
    <col min="40" max="40" width="9.77734375" style="1411" customWidth="1"/>
    <col min="41" max="41" width="1.33203125" style="1406" customWidth="1"/>
    <col min="42" max="42" width="10.6640625" style="1411" bestFit="1" customWidth="1"/>
    <col min="43" max="16384" width="7.109375" style="1386"/>
  </cols>
  <sheetData>
    <row r="1" spans="1:42" ht="15">
      <c r="A1" s="1261" t="s">
        <v>1075</v>
      </c>
      <c r="B1" s="1261"/>
      <c r="C1" s="1261"/>
      <c r="D1" s="1261"/>
      <c r="Q1" s="1261" t="s">
        <v>1075</v>
      </c>
      <c r="AD1" s="1261" t="s">
        <v>1075</v>
      </c>
    </row>
    <row r="2" spans="1:42" ht="15.75">
      <c r="A2" s="1261" t="s">
        <v>1072</v>
      </c>
      <c r="B2" s="1261"/>
      <c r="C2" s="1261"/>
      <c r="D2" s="1261"/>
      <c r="Q2" s="1261" t="s">
        <v>1072</v>
      </c>
      <c r="AD2" s="1261" t="s">
        <v>1072</v>
      </c>
    </row>
    <row r="4" spans="1:42" s="1368" customFormat="1" ht="12">
      <c r="C4" s="1368" t="s">
        <v>462</v>
      </c>
      <c r="D4" s="1369" t="s">
        <v>594</v>
      </c>
      <c r="F4" s="1370" t="s">
        <v>842</v>
      </c>
      <c r="G4" s="1369"/>
      <c r="H4" s="1369" t="s">
        <v>592</v>
      </c>
      <c r="I4" s="1369"/>
      <c r="J4" s="1368" t="s">
        <v>843</v>
      </c>
      <c r="L4" s="1369" t="s">
        <v>590</v>
      </c>
      <c r="N4" s="1368" t="s">
        <v>589</v>
      </c>
      <c r="P4" s="1371" t="s">
        <v>588</v>
      </c>
      <c r="Q4" s="1371" t="s">
        <v>851</v>
      </c>
      <c r="R4" s="1371" t="s">
        <v>852</v>
      </c>
      <c r="S4" s="1371" t="s">
        <v>853</v>
      </c>
      <c r="T4" s="1371" t="s">
        <v>854</v>
      </c>
      <c r="U4" s="1371" t="s">
        <v>855</v>
      </c>
      <c r="V4" s="1371" t="s">
        <v>856</v>
      </c>
      <c r="W4" s="1371" t="s">
        <v>857</v>
      </c>
      <c r="X4" s="1371" t="s">
        <v>858</v>
      </c>
      <c r="Y4" s="1372" t="s">
        <v>859</v>
      </c>
      <c r="Z4" s="1373" t="s">
        <v>860</v>
      </c>
      <c r="AA4" s="1373" t="s">
        <v>861</v>
      </c>
      <c r="AB4" s="1368" t="s">
        <v>862</v>
      </c>
      <c r="AC4" s="1370" t="s">
        <v>863</v>
      </c>
      <c r="AD4" s="1368" t="s">
        <v>967</v>
      </c>
      <c r="AF4" s="1368" t="s">
        <v>968</v>
      </c>
      <c r="AH4" s="1368" t="s">
        <v>969</v>
      </c>
      <c r="AJ4" s="1368" t="s">
        <v>970</v>
      </c>
      <c r="AL4" s="1368" t="s">
        <v>971</v>
      </c>
      <c r="AN4" s="1368" t="s">
        <v>972</v>
      </c>
    </row>
    <row r="5" spans="1:42" s="1375" customFormat="1" ht="32.25" customHeight="1">
      <c r="A5" s="1615" t="s">
        <v>17</v>
      </c>
      <c r="B5" s="1615"/>
      <c r="C5" s="1615" t="s">
        <v>395</v>
      </c>
      <c r="D5" s="1615" t="s">
        <v>844</v>
      </c>
      <c r="E5" s="1615" t="s">
        <v>845</v>
      </c>
      <c r="F5" s="1615" t="s">
        <v>846</v>
      </c>
      <c r="G5" s="1615" t="s">
        <v>66</v>
      </c>
      <c r="H5" s="1615" t="s">
        <v>847</v>
      </c>
      <c r="I5" s="1615" t="s">
        <v>848</v>
      </c>
      <c r="J5" s="1615" t="s">
        <v>849</v>
      </c>
      <c r="K5" s="1615" t="s">
        <v>66</v>
      </c>
      <c r="L5" s="1615" t="s">
        <v>850</v>
      </c>
      <c r="M5" s="1615" t="s">
        <v>848</v>
      </c>
      <c r="N5" s="1615" t="s">
        <v>973</v>
      </c>
      <c r="O5" s="1615" t="s">
        <v>66</v>
      </c>
      <c r="P5" s="1615" t="s">
        <v>974</v>
      </c>
      <c r="Q5" s="1374" t="s">
        <v>867</v>
      </c>
      <c r="R5" s="1374" t="s">
        <v>868</v>
      </c>
      <c r="S5" s="1374" t="s">
        <v>869</v>
      </c>
      <c r="T5" s="1374" t="s">
        <v>870</v>
      </c>
      <c r="U5" s="1374" t="s">
        <v>871</v>
      </c>
      <c r="V5" s="1374" t="s">
        <v>872</v>
      </c>
      <c r="W5" s="1374" t="s">
        <v>871</v>
      </c>
      <c r="X5" s="1374" t="s">
        <v>873</v>
      </c>
      <c r="Y5" s="1374" t="s">
        <v>874</v>
      </c>
      <c r="Z5" s="1374" t="s">
        <v>875</v>
      </c>
      <c r="AA5" s="1374" t="s">
        <v>876</v>
      </c>
      <c r="AB5" s="1374" t="s">
        <v>877</v>
      </c>
      <c r="AC5" s="1374" t="s">
        <v>867</v>
      </c>
      <c r="AD5" s="1615" t="s">
        <v>975</v>
      </c>
      <c r="AE5" s="1615" t="s">
        <v>848</v>
      </c>
      <c r="AF5" s="1615" t="s">
        <v>976</v>
      </c>
      <c r="AG5" s="1615" t="s">
        <v>848</v>
      </c>
      <c r="AH5" s="1615" t="s">
        <v>977</v>
      </c>
      <c r="AI5" s="1615" t="s">
        <v>66</v>
      </c>
      <c r="AJ5" s="1615" t="s">
        <v>978</v>
      </c>
      <c r="AK5" s="1615"/>
      <c r="AL5" s="1615" t="s">
        <v>979</v>
      </c>
      <c r="AM5" s="1615"/>
      <c r="AN5" s="1615" t="s">
        <v>980</v>
      </c>
    </row>
    <row r="6" spans="1:42" s="1375" customFormat="1">
      <c r="A6" s="1615"/>
      <c r="B6" s="1615"/>
      <c r="C6" s="1615"/>
      <c r="D6" s="1615"/>
      <c r="E6" s="1615"/>
      <c r="F6" s="1615"/>
      <c r="G6" s="1615"/>
      <c r="H6" s="1615"/>
      <c r="I6" s="1615"/>
      <c r="J6" s="1615"/>
      <c r="K6" s="1615"/>
      <c r="L6" s="1615"/>
      <c r="M6" s="1615"/>
      <c r="N6" s="1615"/>
      <c r="O6" s="1615"/>
      <c r="P6" s="1615"/>
      <c r="Q6" s="1376" t="s">
        <v>1084</v>
      </c>
      <c r="R6" s="1376" t="s">
        <v>1085</v>
      </c>
      <c r="S6" s="1376" t="s">
        <v>1085</v>
      </c>
      <c r="T6" s="1376" t="s">
        <v>1085</v>
      </c>
      <c r="U6" s="1376" t="s">
        <v>1085</v>
      </c>
      <c r="V6" s="1376" t="s">
        <v>1085</v>
      </c>
      <c r="W6" s="1376" t="s">
        <v>1085</v>
      </c>
      <c r="X6" s="1376" t="s">
        <v>1085</v>
      </c>
      <c r="Y6" s="1376" t="s">
        <v>1085</v>
      </c>
      <c r="Z6" s="1376" t="s">
        <v>1085</v>
      </c>
      <c r="AA6" s="1376" t="s">
        <v>1085</v>
      </c>
      <c r="AB6" s="1376" t="s">
        <v>1085</v>
      </c>
      <c r="AC6" s="1376" t="s">
        <v>1085</v>
      </c>
      <c r="AD6" s="1615"/>
      <c r="AE6" s="1615"/>
      <c r="AF6" s="1615"/>
      <c r="AG6" s="1615"/>
      <c r="AH6" s="1615"/>
      <c r="AI6" s="1615"/>
      <c r="AJ6" s="1615"/>
      <c r="AK6" s="1615"/>
      <c r="AL6" s="1615"/>
      <c r="AM6" s="1615"/>
      <c r="AN6" s="1615"/>
    </row>
    <row r="7" spans="1:42">
      <c r="A7" s="1377">
        <v>1</v>
      </c>
      <c r="B7" s="1377"/>
      <c r="C7" s="1441" t="s">
        <v>983</v>
      </c>
      <c r="D7" s="1380">
        <v>2472000</v>
      </c>
      <c r="E7" s="1379"/>
      <c r="F7" s="1380">
        <v>60</v>
      </c>
      <c r="G7" s="1379"/>
      <c r="H7" s="1378">
        <f t="shared" ref="H7:H16" si="0">IFERROR(D7/F7,0)</f>
        <v>41200</v>
      </c>
      <c r="I7" s="1379"/>
      <c r="J7" s="1380">
        <v>12</v>
      </c>
      <c r="K7" s="1379"/>
      <c r="L7" s="1378">
        <f t="shared" ref="L7:L16" si="1">IFERROR(H7*J7,0)</f>
        <v>494400</v>
      </c>
      <c r="M7" s="1381"/>
      <c r="N7" s="1444">
        <v>1</v>
      </c>
      <c r="O7" s="1379"/>
      <c r="P7" s="1378">
        <f t="shared" ref="P7:P16" si="2">IFERROR(L7*N7,0)</f>
        <v>494400</v>
      </c>
      <c r="Q7" s="1380">
        <v>2472000</v>
      </c>
      <c r="R7" s="1382">
        <f>Q7-$H$7</f>
        <v>2430800</v>
      </c>
      <c r="S7" s="1382">
        <f t="shared" ref="S7:AC7" si="3">R7-$H$7</f>
        <v>2389600</v>
      </c>
      <c r="T7" s="1382">
        <f t="shared" si="3"/>
        <v>2348400</v>
      </c>
      <c r="U7" s="1382">
        <f t="shared" si="3"/>
        <v>2307200</v>
      </c>
      <c r="V7" s="1382">
        <f t="shared" si="3"/>
        <v>2266000</v>
      </c>
      <c r="W7" s="1382">
        <f t="shared" si="3"/>
        <v>2224800</v>
      </c>
      <c r="X7" s="1382">
        <f t="shared" si="3"/>
        <v>2183600</v>
      </c>
      <c r="Y7" s="1382">
        <f t="shared" si="3"/>
        <v>2142400</v>
      </c>
      <c r="Z7" s="1382">
        <f t="shared" si="3"/>
        <v>2101200</v>
      </c>
      <c r="AA7" s="1382">
        <f t="shared" si="3"/>
        <v>2060000</v>
      </c>
      <c r="AB7" s="1382">
        <f t="shared" si="3"/>
        <v>2018800</v>
      </c>
      <c r="AC7" s="1382">
        <f t="shared" si="3"/>
        <v>1977600</v>
      </c>
      <c r="AD7" s="1383">
        <f t="shared" ref="AD7:AD16" si="4">SUM(Q7:AC7)/13</f>
        <v>2224800</v>
      </c>
      <c r="AE7" s="1379"/>
      <c r="AF7" s="1444">
        <v>1</v>
      </c>
      <c r="AG7" s="1379"/>
      <c r="AH7" s="1384">
        <f t="shared" ref="AH7:AH16" si="5">N7</f>
        <v>1</v>
      </c>
      <c r="AI7" s="1377"/>
      <c r="AJ7" s="1385">
        <f t="shared" ref="AJ7:AJ16" si="6">AD7*AH7</f>
        <v>2224800</v>
      </c>
      <c r="AK7" s="1377"/>
      <c r="AL7" s="1447">
        <v>182310</v>
      </c>
      <c r="AM7" s="1377"/>
      <c r="AN7" s="1447"/>
      <c r="AO7" s="1386"/>
      <c r="AP7" s="1386"/>
    </row>
    <row r="8" spans="1:42">
      <c r="A8" s="1387" t="s">
        <v>313</v>
      </c>
      <c r="B8" s="1387"/>
      <c r="C8" s="1442"/>
      <c r="D8" s="1390">
        <v>0</v>
      </c>
      <c r="E8" s="1389"/>
      <c r="F8" s="1390">
        <v>0</v>
      </c>
      <c r="G8" s="1389"/>
      <c r="H8" s="1388">
        <f t="shared" si="0"/>
        <v>0</v>
      </c>
      <c r="I8" s="1387"/>
      <c r="J8" s="1390"/>
      <c r="K8" s="1387"/>
      <c r="L8" s="1378">
        <f t="shared" si="1"/>
        <v>0</v>
      </c>
      <c r="M8" s="1391"/>
      <c r="N8" s="1432"/>
      <c r="O8" s="1387"/>
      <c r="P8" s="1388">
        <f t="shared" si="2"/>
        <v>0</v>
      </c>
      <c r="Q8" s="1392"/>
      <c r="R8" s="1392"/>
      <c r="S8" s="1392"/>
      <c r="T8" s="1392"/>
      <c r="U8" s="1392"/>
      <c r="V8" s="1392"/>
      <c r="W8" s="1392"/>
      <c r="X8" s="1392"/>
      <c r="Y8" s="1392"/>
      <c r="Z8" s="1392"/>
      <c r="AA8" s="1392"/>
      <c r="AB8" s="1392"/>
      <c r="AC8" s="1392"/>
      <c r="AD8" s="1393">
        <f t="shared" si="4"/>
        <v>0</v>
      </c>
      <c r="AE8" s="1387"/>
      <c r="AF8" s="1432">
        <v>0</v>
      </c>
      <c r="AG8" s="1387"/>
      <c r="AH8" s="1394">
        <f t="shared" si="5"/>
        <v>0</v>
      </c>
      <c r="AI8" s="1387"/>
      <c r="AJ8" s="1395">
        <f t="shared" si="6"/>
        <v>0</v>
      </c>
      <c r="AK8" s="1387"/>
      <c r="AL8" s="1448"/>
      <c r="AM8" s="1387"/>
      <c r="AN8" s="1448"/>
      <c r="AO8" s="1386"/>
      <c r="AP8" s="1386"/>
    </row>
    <row r="9" spans="1:42">
      <c r="A9" s="1387" t="s">
        <v>882</v>
      </c>
      <c r="B9" s="1387"/>
      <c r="C9" s="1442"/>
      <c r="D9" s="1390">
        <v>0</v>
      </c>
      <c r="E9" s="1389"/>
      <c r="F9" s="1390">
        <v>0</v>
      </c>
      <c r="G9" s="1389"/>
      <c r="H9" s="1388">
        <f t="shared" si="0"/>
        <v>0</v>
      </c>
      <c r="I9" s="1387"/>
      <c r="J9" s="1390"/>
      <c r="K9" s="1387"/>
      <c r="L9" s="1378">
        <f t="shared" si="1"/>
        <v>0</v>
      </c>
      <c r="M9" s="1391"/>
      <c r="N9" s="1432"/>
      <c r="O9" s="1387"/>
      <c r="P9" s="1388">
        <f t="shared" si="2"/>
        <v>0</v>
      </c>
      <c r="Q9" s="1392"/>
      <c r="R9" s="1392"/>
      <c r="S9" s="1392"/>
      <c r="T9" s="1392"/>
      <c r="U9" s="1392"/>
      <c r="V9" s="1392"/>
      <c r="W9" s="1392"/>
      <c r="X9" s="1392"/>
      <c r="Y9" s="1392"/>
      <c r="Z9" s="1392"/>
      <c r="AA9" s="1392"/>
      <c r="AB9" s="1392"/>
      <c r="AC9" s="1392"/>
      <c r="AD9" s="1393">
        <f t="shared" si="4"/>
        <v>0</v>
      </c>
      <c r="AE9" s="1387"/>
      <c r="AF9" s="1432">
        <v>0</v>
      </c>
      <c r="AG9" s="1387"/>
      <c r="AH9" s="1394">
        <f t="shared" si="5"/>
        <v>0</v>
      </c>
      <c r="AI9" s="1387"/>
      <c r="AJ9" s="1395">
        <f t="shared" si="6"/>
        <v>0</v>
      </c>
      <c r="AK9" s="1387"/>
      <c r="AL9" s="1448"/>
      <c r="AM9" s="1387"/>
      <c r="AN9" s="1448"/>
      <c r="AO9" s="1386"/>
      <c r="AP9" s="1386"/>
    </row>
    <row r="10" spans="1:42">
      <c r="A10" s="1387" t="s">
        <v>883</v>
      </c>
      <c r="B10" s="1387"/>
      <c r="C10" s="1442"/>
      <c r="D10" s="1390">
        <v>0</v>
      </c>
      <c r="E10" s="1389"/>
      <c r="F10" s="1390">
        <v>0</v>
      </c>
      <c r="G10" s="1389"/>
      <c r="H10" s="1388">
        <f t="shared" si="0"/>
        <v>0</v>
      </c>
      <c r="I10" s="1387"/>
      <c r="J10" s="1390"/>
      <c r="K10" s="1387"/>
      <c r="L10" s="1378">
        <f t="shared" si="1"/>
        <v>0</v>
      </c>
      <c r="M10" s="1391"/>
      <c r="N10" s="1432"/>
      <c r="O10" s="1387"/>
      <c r="P10" s="1388">
        <f t="shared" si="2"/>
        <v>0</v>
      </c>
      <c r="Q10" s="1392"/>
      <c r="R10" s="1392"/>
      <c r="S10" s="1392"/>
      <c r="T10" s="1392"/>
      <c r="U10" s="1392"/>
      <c r="V10" s="1392"/>
      <c r="W10" s="1392"/>
      <c r="X10" s="1392"/>
      <c r="Y10" s="1392"/>
      <c r="Z10" s="1392"/>
      <c r="AA10" s="1392"/>
      <c r="AB10" s="1392"/>
      <c r="AC10" s="1392"/>
      <c r="AD10" s="1393">
        <f t="shared" si="4"/>
        <v>0</v>
      </c>
      <c r="AE10" s="1387"/>
      <c r="AF10" s="1432">
        <v>0</v>
      </c>
      <c r="AG10" s="1387"/>
      <c r="AH10" s="1394">
        <f t="shared" si="5"/>
        <v>0</v>
      </c>
      <c r="AI10" s="1387"/>
      <c r="AJ10" s="1395">
        <f t="shared" si="6"/>
        <v>0</v>
      </c>
      <c r="AK10" s="1387"/>
      <c r="AL10" s="1448"/>
      <c r="AM10" s="1387"/>
      <c r="AN10" s="1448"/>
      <c r="AO10" s="1386"/>
      <c r="AP10" s="1386"/>
    </row>
    <row r="11" spans="1:42">
      <c r="A11" s="1387" t="s">
        <v>382</v>
      </c>
      <c r="B11" s="1387"/>
      <c r="C11" s="1442"/>
      <c r="D11" s="1390">
        <v>0</v>
      </c>
      <c r="E11" s="1389"/>
      <c r="F11" s="1390">
        <v>0</v>
      </c>
      <c r="G11" s="1389"/>
      <c r="H11" s="1388">
        <f t="shared" si="0"/>
        <v>0</v>
      </c>
      <c r="I11" s="1387"/>
      <c r="J11" s="1390"/>
      <c r="K11" s="1387"/>
      <c r="L11" s="1378">
        <f t="shared" si="1"/>
        <v>0</v>
      </c>
      <c r="M11" s="1391"/>
      <c r="N11" s="1432"/>
      <c r="O11" s="1387"/>
      <c r="P11" s="1388">
        <f t="shared" si="2"/>
        <v>0</v>
      </c>
      <c r="Q11" s="1392"/>
      <c r="R11" s="1392"/>
      <c r="S11" s="1392"/>
      <c r="T11" s="1392"/>
      <c r="U11" s="1392"/>
      <c r="V11" s="1392"/>
      <c r="W11" s="1392"/>
      <c r="X11" s="1392"/>
      <c r="Y11" s="1392"/>
      <c r="Z11" s="1392"/>
      <c r="AA11" s="1392"/>
      <c r="AB11" s="1392"/>
      <c r="AC11" s="1392"/>
      <c r="AD11" s="1393">
        <f t="shared" si="4"/>
        <v>0</v>
      </c>
      <c r="AE11" s="1387"/>
      <c r="AF11" s="1432">
        <v>0</v>
      </c>
      <c r="AG11" s="1387"/>
      <c r="AH11" s="1394">
        <f t="shared" si="5"/>
        <v>0</v>
      </c>
      <c r="AI11" s="1387"/>
      <c r="AJ11" s="1395">
        <f t="shared" si="6"/>
        <v>0</v>
      </c>
      <c r="AK11" s="1387"/>
      <c r="AL11" s="1448"/>
      <c r="AM11" s="1387"/>
      <c r="AN11" s="1448"/>
      <c r="AO11" s="1386"/>
      <c r="AP11" s="1386"/>
    </row>
    <row r="12" spans="1:42">
      <c r="A12" s="1387" t="s">
        <v>382</v>
      </c>
      <c r="B12" s="1387"/>
      <c r="C12" s="1442"/>
      <c r="D12" s="1390">
        <v>0</v>
      </c>
      <c r="E12" s="1389"/>
      <c r="F12" s="1390">
        <v>0</v>
      </c>
      <c r="G12" s="1389"/>
      <c r="H12" s="1388">
        <f t="shared" si="0"/>
        <v>0</v>
      </c>
      <c r="I12" s="1387"/>
      <c r="J12" s="1390"/>
      <c r="K12" s="1387"/>
      <c r="L12" s="1378">
        <f t="shared" si="1"/>
        <v>0</v>
      </c>
      <c r="M12" s="1391"/>
      <c r="N12" s="1432"/>
      <c r="O12" s="1387"/>
      <c r="P12" s="1388">
        <f t="shared" si="2"/>
        <v>0</v>
      </c>
      <c r="Q12" s="1392"/>
      <c r="R12" s="1392"/>
      <c r="S12" s="1392"/>
      <c r="T12" s="1392"/>
      <c r="U12" s="1392"/>
      <c r="V12" s="1392"/>
      <c r="W12" s="1392"/>
      <c r="X12" s="1392"/>
      <c r="Y12" s="1392"/>
      <c r="Z12" s="1392"/>
      <c r="AA12" s="1392"/>
      <c r="AB12" s="1392"/>
      <c r="AC12" s="1392"/>
      <c r="AD12" s="1393">
        <f t="shared" si="4"/>
        <v>0</v>
      </c>
      <c r="AE12" s="1387"/>
      <c r="AF12" s="1432">
        <v>0</v>
      </c>
      <c r="AG12" s="1387"/>
      <c r="AH12" s="1394">
        <f t="shared" si="5"/>
        <v>0</v>
      </c>
      <c r="AI12" s="1387"/>
      <c r="AJ12" s="1395">
        <f t="shared" si="6"/>
        <v>0</v>
      </c>
      <c r="AK12" s="1387"/>
      <c r="AL12" s="1448"/>
      <c r="AM12" s="1387"/>
      <c r="AN12" s="1448"/>
      <c r="AO12" s="1386"/>
      <c r="AP12" s="1386"/>
    </row>
    <row r="13" spans="1:42">
      <c r="A13" s="1387" t="s">
        <v>382</v>
      </c>
      <c r="B13" s="1387"/>
      <c r="C13" s="1442"/>
      <c r="D13" s="1390">
        <v>0</v>
      </c>
      <c r="E13" s="1389"/>
      <c r="F13" s="1390">
        <v>0</v>
      </c>
      <c r="G13" s="1389"/>
      <c r="H13" s="1388">
        <f t="shared" si="0"/>
        <v>0</v>
      </c>
      <c r="I13" s="1387"/>
      <c r="J13" s="1390"/>
      <c r="K13" s="1387"/>
      <c r="L13" s="1378">
        <f t="shared" si="1"/>
        <v>0</v>
      </c>
      <c r="M13" s="1391"/>
      <c r="N13" s="1432"/>
      <c r="O13" s="1387"/>
      <c r="P13" s="1388">
        <f t="shared" si="2"/>
        <v>0</v>
      </c>
      <c r="Q13" s="1392"/>
      <c r="R13" s="1392"/>
      <c r="S13" s="1392"/>
      <c r="T13" s="1392"/>
      <c r="U13" s="1392"/>
      <c r="V13" s="1392"/>
      <c r="W13" s="1392"/>
      <c r="X13" s="1392"/>
      <c r="Y13" s="1392"/>
      <c r="Z13" s="1392"/>
      <c r="AA13" s="1392"/>
      <c r="AB13" s="1392"/>
      <c r="AC13" s="1392"/>
      <c r="AD13" s="1393">
        <f t="shared" si="4"/>
        <v>0</v>
      </c>
      <c r="AE13" s="1387"/>
      <c r="AF13" s="1432">
        <v>0</v>
      </c>
      <c r="AG13" s="1387"/>
      <c r="AH13" s="1394">
        <f t="shared" si="5"/>
        <v>0</v>
      </c>
      <c r="AI13" s="1387"/>
      <c r="AJ13" s="1395">
        <f t="shared" si="6"/>
        <v>0</v>
      </c>
      <c r="AK13" s="1387"/>
      <c r="AL13" s="1448"/>
      <c r="AM13" s="1387"/>
      <c r="AN13" s="1448"/>
      <c r="AO13" s="1386"/>
      <c r="AP13" s="1386"/>
    </row>
    <row r="14" spans="1:42">
      <c r="A14" s="1387" t="s">
        <v>382</v>
      </c>
      <c r="B14" s="1387"/>
      <c r="C14" s="1442"/>
      <c r="D14" s="1390">
        <v>0</v>
      </c>
      <c r="E14" s="1389"/>
      <c r="F14" s="1390">
        <v>0</v>
      </c>
      <c r="G14" s="1389"/>
      <c r="H14" s="1388">
        <f t="shared" si="0"/>
        <v>0</v>
      </c>
      <c r="I14" s="1387"/>
      <c r="J14" s="1390"/>
      <c r="K14" s="1387"/>
      <c r="L14" s="1378">
        <f t="shared" si="1"/>
        <v>0</v>
      </c>
      <c r="M14" s="1391"/>
      <c r="N14" s="1432"/>
      <c r="O14" s="1387"/>
      <c r="P14" s="1388">
        <f t="shared" si="2"/>
        <v>0</v>
      </c>
      <c r="Q14" s="1392"/>
      <c r="R14" s="1392"/>
      <c r="S14" s="1392"/>
      <c r="T14" s="1392"/>
      <c r="U14" s="1392"/>
      <c r="V14" s="1392"/>
      <c r="W14" s="1392"/>
      <c r="X14" s="1392"/>
      <c r="Y14" s="1392"/>
      <c r="Z14" s="1392"/>
      <c r="AA14" s="1392"/>
      <c r="AB14" s="1392"/>
      <c r="AC14" s="1392"/>
      <c r="AD14" s="1393">
        <f t="shared" si="4"/>
        <v>0</v>
      </c>
      <c r="AE14" s="1387"/>
      <c r="AF14" s="1432">
        <v>0</v>
      </c>
      <c r="AG14" s="1387"/>
      <c r="AH14" s="1394">
        <f t="shared" si="5"/>
        <v>0</v>
      </c>
      <c r="AI14" s="1387"/>
      <c r="AJ14" s="1395">
        <f t="shared" si="6"/>
        <v>0</v>
      </c>
      <c r="AK14" s="1387"/>
      <c r="AL14" s="1448"/>
      <c r="AM14" s="1387"/>
      <c r="AN14" s="1448"/>
      <c r="AO14" s="1386"/>
      <c r="AP14" s="1386"/>
    </row>
    <row r="15" spans="1:42">
      <c r="A15" s="1387" t="s">
        <v>382</v>
      </c>
      <c r="B15" s="1387"/>
      <c r="C15" s="1442"/>
      <c r="D15" s="1390">
        <v>0</v>
      </c>
      <c r="E15" s="1389"/>
      <c r="F15" s="1390">
        <v>0</v>
      </c>
      <c r="G15" s="1389"/>
      <c r="H15" s="1388">
        <f t="shared" si="0"/>
        <v>0</v>
      </c>
      <c r="I15" s="1387"/>
      <c r="J15" s="1390"/>
      <c r="K15" s="1387"/>
      <c r="L15" s="1378">
        <f t="shared" si="1"/>
        <v>0</v>
      </c>
      <c r="M15" s="1391"/>
      <c r="N15" s="1432"/>
      <c r="O15" s="1387"/>
      <c r="P15" s="1388">
        <f t="shared" si="2"/>
        <v>0</v>
      </c>
      <c r="Q15" s="1392"/>
      <c r="R15" s="1392"/>
      <c r="S15" s="1392"/>
      <c r="T15" s="1392"/>
      <c r="U15" s="1392"/>
      <c r="V15" s="1392"/>
      <c r="W15" s="1392"/>
      <c r="X15" s="1392"/>
      <c r="Y15" s="1392"/>
      <c r="Z15" s="1392"/>
      <c r="AA15" s="1392"/>
      <c r="AB15" s="1392"/>
      <c r="AC15" s="1392"/>
      <c r="AD15" s="1393">
        <f t="shared" si="4"/>
        <v>0</v>
      </c>
      <c r="AE15" s="1387"/>
      <c r="AF15" s="1432">
        <v>0</v>
      </c>
      <c r="AG15" s="1387"/>
      <c r="AH15" s="1394">
        <f t="shared" si="5"/>
        <v>0</v>
      </c>
      <c r="AI15" s="1387"/>
      <c r="AJ15" s="1395">
        <f t="shared" si="6"/>
        <v>0</v>
      </c>
      <c r="AK15" s="1387"/>
      <c r="AL15" s="1448"/>
      <c r="AM15" s="1387"/>
      <c r="AN15" s="1448"/>
      <c r="AO15" s="1386"/>
      <c r="AP15" s="1386"/>
    </row>
    <row r="16" spans="1:42">
      <c r="A16" s="1387" t="s">
        <v>316</v>
      </c>
      <c r="B16" s="1387"/>
      <c r="C16" s="1442"/>
      <c r="D16" s="1390"/>
      <c r="E16" s="1396"/>
      <c r="F16" s="1399">
        <v>0</v>
      </c>
      <c r="G16" s="1396"/>
      <c r="H16" s="1397">
        <f t="shared" si="0"/>
        <v>0</v>
      </c>
      <c r="I16" s="1398"/>
      <c r="J16" s="1399"/>
      <c r="K16" s="1398"/>
      <c r="L16" s="1378">
        <f t="shared" si="1"/>
        <v>0</v>
      </c>
      <c r="M16" s="1400"/>
      <c r="N16" s="1445"/>
      <c r="O16" s="1398"/>
      <c r="P16" s="1397">
        <f t="shared" si="2"/>
        <v>0</v>
      </c>
      <c r="Q16" s="1401"/>
      <c r="R16" s="1401"/>
      <c r="S16" s="1401"/>
      <c r="T16" s="1401"/>
      <c r="U16" s="1401"/>
      <c r="V16" s="1401"/>
      <c r="W16" s="1401"/>
      <c r="X16" s="1401"/>
      <c r="Y16" s="1401"/>
      <c r="Z16" s="1401"/>
      <c r="AA16" s="1401"/>
      <c r="AB16" s="1401"/>
      <c r="AC16" s="1401"/>
      <c r="AD16" s="1402">
        <f t="shared" si="4"/>
        <v>0</v>
      </c>
      <c r="AE16" s="1398"/>
      <c r="AF16" s="1446">
        <v>0</v>
      </c>
      <c r="AG16" s="1398"/>
      <c r="AH16" s="1403">
        <f t="shared" si="5"/>
        <v>0</v>
      </c>
      <c r="AI16" s="1398"/>
      <c r="AJ16" s="1404">
        <f t="shared" si="6"/>
        <v>0</v>
      </c>
      <c r="AK16" s="1398"/>
      <c r="AL16" s="1449"/>
      <c r="AM16" s="1405"/>
      <c r="AN16" s="1450"/>
      <c r="AO16" s="1386"/>
      <c r="AP16" s="1386"/>
    </row>
    <row r="17" spans="1:42" ht="15" customHeight="1">
      <c r="A17" s="1406">
        <v>2</v>
      </c>
      <c r="D17" s="1406"/>
      <c r="E17" s="1616" t="s">
        <v>984</v>
      </c>
      <c r="F17" s="1616"/>
      <c r="G17" s="1616"/>
      <c r="H17" s="1616"/>
      <c r="I17" s="1616"/>
      <c r="J17" s="1616"/>
      <c r="K17" s="1616"/>
      <c r="L17" s="1616"/>
      <c r="M17" s="1616"/>
      <c r="N17" s="1616"/>
      <c r="O17" s="1616"/>
      <c r="P17" s="1407">
        <f>SUM(P7:P16)</f>
        <v>494400</v>
      </c>
      <c r="S17" s="1408" t="s">
        <v>985</v>
      </c>
      <c r="T17" s="1408"/>
      <c r="U17" s="1408"/>
      <c r="V17" s="1408"/>
      <c r="W17" s="1408"/>
      <c r="X17" s="1408"/>
      <c r="Y17" s="1408"/>
      <c r="Z17" s="1408"/>
      <c r="AA17" s="1408"/>
      <c r="AD17" s="1451" t="s">
        <v>1057</v>
      </c>
      <c r="AE17" s="1451"/>
      <c r="AF17" s="1451"/>
      <c r="AG17" s="1451"/>
      <c r="AH17" s="1451"/>
      <c r="AI17" s="1451"/>
      <c r="AJ17" s="1409">
        <f>SUM(AJ7:AJ16)</f>
        <v>2224800</v>
      </c>
      <c r="AK17" s="1410"/>
      <c r="AL17" s="1411"/>
      <c r="AM17" s="1386"/>
      <c r="AN17" s="1386"/>
      <c r="AO17" s="1386"/>
      <c r="AP17" s="1386"/>
    </row>
    <row r="19" spans="1:42">
      <c r="C19" s="1386" t="s">
        <v>986</v>
      </c>
      <c r="Q19" s="1408"/>
      <c r="R19" s="1408"/>
      <c r="S19" s="1408"/>
      <c r="T19" s="1386"/>
      <c r="U19" s="1386"/>
      <c r="V19" s="1386"/>
      <c r="W19" s="1386"/>
      <c r="X19" s="1386"/>
      <c r="Y19" s="1386"/>
      <c r="Z19" s="1386"/>
      <c r="AA19" s="1386"/>
      <c r="AB19" s="1386"/>
      <c r="AC19" s="1408"/>
      <c r="AF19" s="1386"/>
      <c r="AG19" s="1386" t="s">
        <v>881</v>
      </c>
      <c r="AH19" s="1411"/>
      <c r="AI19" s="1386"/>
      <c r="AK19" s="1386"/>
      <c r="AM19" s="1386"/>
      <c r="AN19" s="1386"/>
      <c r="AO19" s="1386"/>
      <c r="AP19" s="1386"/>
    </row>
    <row r="20" spans="1:42" ht="11.25" customHeight="1">
      <c r="A20" s="1416"/>
      <c r="B20" s="1416" t="s">
        <v>10</v>
      </c>
      <c r="C20" s="1614" t="s">
        <v>1058</v>
      </c>
      <c r="D20" s="1614"/>
      <c r="E20" s="1614"/>
      <c r="F20" s="1614"/>
      <c r="G20" s="1614"/>
      <c r="H20" s="1614"/>
      <c r="I20" s="1614"/>
      <c r="J20" s="1614"/>
      <c r="K20" s="1614"/>
      <c r="L20" s="1417"/>
      <c r="M20" s="1417"/>
      <c r="N20" s="1417"/>
      <c r="O20" s="1417"/>
      <c r="P20" s="1417"/>
      <c r="Q20" s="1418"/>
      <c r="R20" s="1418"/>
      <c r="S20" s="1418"/>
      <c r="T20" s="1419"/>
      <c r="U20" s="1419"/>
      <c r="V20" s="1419"/>
      <c r="W20" s="1419"/>
      <c r="X20" s="1419"/>
      <c r="Y20" s="1419"/>
      <c r="Z20" s="1419"/>
      <c r="AA20" s="1419"/>
      <c r="AB20" s="1419"/>
      <c r="AC20" s="1419"/>
      <c r="AF20" s="1420" t="s">
        <v>12</v>
      </c>
      <c r="AG20" s="1421" t="s">
        <v>987</v>
      </c>
      <c r="AH20" s="1420"/>
      <c r="AI20" s="1419"/>
      <c r="AJ20" s="1419"/>
      <c r="AK20" s="1419"/>
      <c r="AL20" s="1419"/>
      <c r="AM20" s="1419"/>
      <c r="AN20" s="1386"/>
      <c r="AO20" s="1386"/>
      <c r="AP20" s="1386"/>
    </row>
    <row r="21" spans="1:42">
      <c r="A21" s="1416"/>
      <c r="B21" s="1416"/>
      <c r="C21" s="1614"/>
      <c r="D21" s="1614"/>
      <c r="E21" s="1614"/>
      <c r="F21" s="1614"/>
      <c r="G21" s="1614"/>
      <c r="H21" s="1614"/>
      <c r="I21" s="1614"/>
      <c r="J21" s="1614"/>
      <c r="K21" s="1614"/>
      <c r="L21" s="1417"/>
      <c r="M21" s="1417"/>
      <c r="N21" s="1417"/>
      <c r="O21" s="1417"/>
      <c r="P21" s="1417"/>
      <c r="Q21" s="1419"/>
      <c r="R21" s="1419"/>
      <c r="S21" s="1419"/>
      <c r="T21" s="1419"/>
      <c r="U21" s="1419"/>
      <c r="V21" s="1419"/>
      <c r="W21" s="1419"/>
      <c r="X21" s="1419"/>
      <c r="Y21" s="1419"/>
      <c r="Z21" s="1419"/>
      <c r="AA21" s="1419"/>
      <c r="AB21" s="1419"/>
      <c r="AC21" s="1419"/>
      <c r="AF21" s="1420" t="s">
        <v>13</v>
      </c>
      <c r="AG21" s="1386" t="s">
        <v>988</v>
      </c>
      <c r="AH21" s="1420"/>
      <c r="AI21" s="1386"/>
      <c r="AK21" s="1419"/>
      <c r="AL21" s="1419"/>
      <c r="AM21" s="1419"/>
      <c r="AN21" s="1386"/>
      <c r="AO21" s="1386"/>
      <c r="AP21" s="1386"/>
    </row>
    <row r="22" spans="1:42" ht="11.25" customHeight="1">
      <c r="A22" s="1416"/>
      <c r="B22" s="1416"/>
      <c r="C22" s="1614"/>
      <c r="D22" s="1614"/>
      <c r="E22" s="1614"/>
      <c r="F22" s="1614"/>
      <c r="G22" s="1614"/>
      <c r="H22" s="1614"/>
      <c r="I22" s="1614"/>
      <c r="J22" s="1614"/>
      <c r="K22" s="1417"/>
      <c r="L22" s="1417"/>
      <c r="M22" s="1417"/>
      <c r="N22" s="1417"/>
      <c r="O22" s="1417"/>
      <c r="P22" s="1417"/>
      <c r="Q22" s="1386"/>
      <c r="R22" s="1386"/>
      <c r="S22" s="1386"/>
      <c r="T22" s="1386"/>
      <c r="U22" s="1386"/>
      <c r="V22" s="1386"/>
      <c r="W22" s="1386"/>
      <c r="X22" s="1386"/>
      <c r="Y22" s="1386"/>
      <c r="Z22" s="1386"/>
      <c r="AA22" s="1386"/>
      <c r="AB22" s="1386"/>
      <c r="AC22" s="1386"/>
      <c r="AD22" s="1386"/>
      <c r="AE22" s="1386"/>
      <c r="AF22" s="1386"/>
      <c r="AG22" s="1386"/>
      <c r="AI22" s="1386"/>
      <c r="AK22" s="1386"/>
      <c r="AM22" s="1386"/>
      <c r="AN22" s="1386"/>
      <c r="AO22" s="1386"/>
      <c r="AP22" s="1386"/>
    </row>
    <row r="23" spans="1:42">
      <c r="A23" s="1416"/>
      <c r="B23" s="1416"/>
      <c r="C23" s="1614"/>
      <c r="D23" s="1614"/>
      <c r="E23" s="1614"/>
      <c r="F23" s="1614"/>
      <c r="G23" s="1614"/>
      <c r="H23" s="1614"/>
      <c r="I23" s="1614"/>
      <c r="J23" s="1614"/>
      <c r="K23" s="1417"/>
      <c r="L23" s="1417"/>
      <c r="M23" s="1417"/>
      <c r="N23" s="1417"/>
      <c r="O23" s="1417"/>
      <c r="P23" s="1417"/>
      <c r="Q23" s="1386"/>
      <c r="R23" s="1386"/>
      <c r="S23" s="1386"/>
      <c r="T23" s="1386"/>
      <c r="U23" s="1386"/>
      <c r="V23" s="1386"/>
      <c r="W23" s="1386"/>
      <c r="X23" s="1386"/>
      <c r="Y23" s="1386"/>
      <c r="Z23" s="1386"/>
      <c r="AA23" s="1386"/>
      <c r="AB23" s="1386"/>
      <c r="AC23" s="1386"/>
      <c r="AD23" s="1386"/>
      <c r="AE23" s="1386"/>
      <c r="AF23" s="1386"/>
      <c r="AG23" s="1386"/>
      <c r="AI23" s="1386"/>
      <c r="AK23" s="1386"/>
      <c r="AM23" s="1386"/>
      <c r="AN23" s="1386"/>
      <c r="AO23" s="1386"/>
      <c r="AP23" s="1386"/>
    </row>
    <row r="24" spans="1:42">
      <c r="A24" s="1416"/>
      <c r="B24" s="1416"/>
      <c r="C24" s="1614"/>
      <c r="D24" s="1614"/>
      <c r="E24" s="1614"/>
      <c r="F24" s="1614"/>
      <c r="G24" s="1614"/>
      <c r="H24" s="1614"/>
      <c r="I24" s="1614"/>
      <c r="J24" s="1614"/>
      <c r="M24" s="1419"/>
      <c r="Q24" s="1386"/>
      <c r="R24" s="1386"/>
      <c r="S24" s="1386"/>
      <c r="T24" s="1386"/>
      <c r="U24" s="1386"/>
      <c r="V24" s="1386"/>
      <c r="W24" s="1386"/>
      <c r="X24" s="1386"/>
      <c r="Y24" s="1386"/>
      <c r="Z24" s="1386"/>
      <c r="AA24" s="1386"/>
      <c r="AB24" s="1386"/>
      <c r="AC24" s="1386"/>
      <c r="AD24" s="1386"/>
      <c r="AE24" s="1386"/>
      <c r="AF24" s="1386"/>
      <c r="AG24" s="1386"/>
      <c r="AI24" s="1386"/>
      <c r="AK24" s="1386"/>
      <c r="AM24" s="1386"/>
      <c r="AN24" s="1386"/>
      <c r="AO24" s="1386"/>
      <c r="AP24" s="1386"/>
    </row>
    <row r="25" spans="1:42">
      <c r="A25" s="1416"/>
      <c r="B25" s="1416"/>
      <c r="Q25" s="1386"/>
      <c r="R25" s="1386"/>
      <c r="S25" s="1386"/>
      <c r="T25" s="1386"/>
      <c r="U25" s="1386"/>
      <c r="V25" s="1386"/>
      <c r="W25" s="1386"/>
      <c r="X25" s="1386"/>
      <c r="Y25" s="1386"/>
      <c r="Z25" s="1386"/>
      <c r="AA25" s="1386"/>
      <c r="AB25" s="1386"/>
      <c r="AC25" s="1386"/>
      <c r="AD25" s="1386"/>
      <c r="AE25" s="1386"/>
      <c r="AF25" s="1386"/>
      <c r="AG25" s="1386"/>
      <c r="AI25" s="1386"/>
      <c r="AK25" s="1386"/>
      <c r="AM25" s="1386"/>
      <c r="AN25" s="1386"/>
      <c r="AO25" s="1386"/>
      <c r="AP25" s="1386"/>
    </row>
    <row r="26" spans="1:42">
      <c r="A26" s="1416"/>
      <c r="B26" s="1416"/>
      <c r="Q26" s="1386"/>
      <c r="R26" s="1386"/>
      <c r="S26" s="1386"/>
      <c r="T26" s="1386"/>
      <c r="U26" s="1386"/>
      <c r="V26" s="1386"/>
      <c r="W26" s="1386"/>
      <c r="X26" s="1386"/>
      <c r="Y26" s="1386"/>
      <c r="Z26" s="1386"/>
      <c r="AA26" s="1386"/>
      <c r="AB26" s="1386"/>
      <c r="AC26" s="1386"/>
      <c r="AD26" s="1386"/>
      <c r="AE26" s="1386"/>
      <c r="AF26" s="1386"/>
      <c r="AG26" s="1386"/>
      <c r="AI26" s="1386"/>
      <c r="AK26" s="1386"/>
      <c r="AM26" s="1386"/>
      <c r="AN26" s="1386"/>
      <c r="AO26" s="1386"/>
      <c r="AP26" s="1386"/>
    </row>
    <row r="27" spans="1:42">
      <c r="A27" s="1416"/>
      <c r="B27" s="1416"/>
      <c r="Q27" s="1386"/>
      <c r="R27" s="1386"/>
      <c r="S27" s="1386"/>
      <c r="T27" s="1386"/>
      <c r="U27" s="1386"/>
      <c r="V27" s="1386"/>
      <c r="W27" s="1386"/>
      <c r="X27" s="1386"/>
      <c r="Y27" s="1386"/>
      <c r="Z27" s="1386"/>
      <c r="AA27" s="1386"/>
      <c r="AB27" s="1386"/>
      <c r="AC27" s="1386"/>
      <c r="AD27" s="1386"/>
      <c r="AE27" s="1386"/>
      <c r="AF27" s="1386"/>
      <c r="AG27" s="1386"/>
      <c r="AI27" s="1386"/>
      <c r="AK27" s="1386"/>
      <c r="AM27" s="1386"/>
      <c r="AN27" s="1386"/>
      <c r="AO27" s="1386"/>
      <c r="AP27" s="1386"/>
    </row>
    <row r="28" spans="1:42">
      <c r="A28" s="1416"/>
      <c r="B28" s="1416"/>
      <c r="Q28" s="1386"/>
      <c r="R28" s="1386"/>
      <c r="S28" s="1386"/>
      <c r="T28" s="1386"/>
      <c r="U28" s="1386"/>
      <c r="V28" s="1386"/>
      <c r="W28" s="1386"/>
      <c r="X28" s="1386"/>
      <c r="Y28" s="1386"/>
      <c r="Z28" s="1386"/>
      <c r="AA28" s="1386"/>
      <c r="AB28" s="1386"/>
      <c r="AC28" s="1386"/>
      <c r="AD28" s="1386"/>
      <c r="AE28" s="1386"/>
      <c r="AF28" s="1386"/>
      <c r="AG28" s="1386"/>
      <c r="AI28" s="1386"/>
      <c r="AK28" s="1386"/>
      <c r="AM28" s="1386"/>
      <c r="AN28" s="1386"/>
      <c r="AO28" s="1386"/>
      <c r="AP28" s="1386"/>
    </row>
    <row r="29" spans="1:42">
      <c r="A29" s="1416"/>
      <c r="B29" s="1416"/>
      <c r="Q29" s="1386"/>
      <c r="R29" s="1386"/>
      <c r="S29" s="1386"/>
      <c r="T29" s="1386"/>
      <c r="U29" s="1386"/>
      <c r="V29" s="1386"/>
      <c r="W29" s="1386"/>
      <c r="X29" s="1386"/>
      <c r="Y29" s="1386"/>
      <c r="Z29" s="1386"/>
      <c r="AA29" s="1386"/>
      <c r="AB29" s="1386"/>
      <c r="AC29" s="1386"/>
      <c r="AD29" s="1386"/>
      <c r="AE29" s="1386"/>
      <c r="AM29" s="1386"/>
      <c r="AN29" s="1386"/>
      <c r="AO29" s="1386"/>
      <c r="AP29" s="1386"/>
    </row>
    <row r="30" spans="1:42">
      <c r="A30" s="1416"/>
      <c r="B30" s="1416"/>
      <c r="Q30" s="1386"/>
      <c r="R30" s="1386"/>
      <c r="S30" s="1386"/>
      <c r="T30" s="1386"/>
      <c r="U30" s="1386"/>
      <c r="V30" s="1386"/>
      <c r="W30" s="1386"/>
      <c r="X30" s="1386"/>
      <c r="Y30" s="1386"/>
      <c r="Z30" s="1386"/>
      <c r="AA30" s="1386"/>
      <c r="AB30" s="1386"/>
      <c r="AC30" s="1386"/>
      <c r="AD30" s="1386"/>
      <c r="AE30" s="1386"/>
      <c r="AM30" s="1386"/>
      <c r="AN30" s="1386"/>
      <c r="AO30" s="1386"/>
      <c r="AP30" s="1386"/>
    </row>
    <row r="31" spans="1:42">
      <c r="B31" s="1416"/>
    </row>
  </sheetData>
  <mergeCells count="30">
    <mergeCell ref="A5:A6"/>
    <mergeCell ref="B5:B6"/>
    <mergeCell ref="C5:C6"/>
    <mergeCell ref="D5:D6"/>
    <mergeCell ref="E5:E6"/>
    <mergeCell ref="AN5:AN6"/>
    <mergeCell ref="E17:O17"/>
    <mergeCell ref="AE5:AE6"/>
    <mergeCell ref="AF5:AF6"/>
    <mergeCell ref="AG5:AG6"/>
    <mergeCell ref="AH5:AH6"/>
    <mergeCell ref="AI5:AI6"/>
    <mergeCell ref="AJ5:AJ6"/>
    <mergeCell ref="L5:L6"/>
    <mergeCell ref="M5:M6"/>
    <mergeCell ref="N5:N6"/>
    <mergeCell ref="O5:O6"/>
    <mergeCell ref="P5:P6"/>
    <mergeCell ref="AD5:AD6"/>
    <mergeCell ref="F5:F6"/>
    <mergeCell ref="G5:G6"/>
    <mergeCell ref="C20:K21"/>
    <mergeCell ref="C22:J24"/>
    <mergeCell ref="AK5:AK6"/>
    <mergeCell ref="AL5:AL6"/>
    <mergeCell ref="AM5:AM6"/>
    <mergeCell ref="H5:H6"/>
    <mergeCell ref="I5:I6"/>
    <mergeCell ref="J5:J6"/>
    <mergeCell ref="K5:K6"/>
  </mergeCells>
  <pageMargins left="0.7" right="0.7" top="0.75" bottom="0.75" header="0.3" footer="0.3"/>
  <pageSetup scale="97" orientation="landscape" horizontalDpi="4294967293" r:id="rId1"/>
  <headerFooter>
    <oddHeader>&amp;C&amp;"Arial,Bold"Attachment 11 - Regulatory Assets and Abandoned Plant
MidAmerican Central California Transco, LLC</oddHeader>
    <oddFooter>&amp;R&amp;"Arial,Regular"Page &amp;P of &amp;N</oddFooter>
  </headerFooter>
  <colBreaks count="2" manualBreakCount="2">
    <brk id="16" max="1048575" man="1"/>
    <brk id="2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70C0"/>
  </sheetPr>
  <dimension ref="A1:Z43"/>
  <sheetViews>
    <sheetView view="pageBreakPreview" topLeftCell="A8" zoomScale="130" zoomScaleNormal="100" zoomScaleSheetLayoutView="130" workbookViewId="0">
      <selection activeCell="C34" sqref="C34:J38"/>
    </sheetView>
  </sheetViews>
  <sheetFormatPr defaultColWidth="7.109375" defaultRowHeight="11.25"/>
  <cols>
    <col min="1" max="1" width="2.5546875" style="1406" customWidth="1"/>
    <col min="2" max="2" width="7.6640625" style="1433" customWidth="1"/>
    <col min="3" max="3" width="32.21875" style="1433" customWidth="1"/>
    <col min="4" max="4" width="7.44140625" style="1433" customWidth="1"/>
    <col min="5" max="16" width="7.44140625" style="1412" customWidth="1"/>
    <col min="17" max="17" width="8.44140625" style="1412" customWidth="1"/>
    <col min="18" max="18" width="1.44140625" style="1412" customWidth="1"/>
    <col min="19" max="19" width="10" style="1412" customWidth="1"/>
    <col min="20" max="20" width="1.44140625" style="1412" customWidth="1"/>
    <col min="21" max="21" width="9.77734375" style="1412" customWidth="1"/>
    <col min="22" max="22" width="1.44140625" style="1406" customWidth="1"/>
    <col min="23" max="23" width="7.44140625" style="1386" customWidth="1"/>
    <col min="24" max="16384" width="7.109375" style="1386"/>
  </cols>
  <sheetData>
    <row r="1" spans="1:23" ht="15">
      <c r="A1" s="1261" t="s">
        <v>1074</v>
      </c>
      <c r="L1" s="1261" t="s">
        <v>1074</v>
      </c>
    </row>
    <row r="2" spans="1:23" ht="15.75">
      <c r="A2" s="1261" t="s">
        <v>1072</v>
      </c>
      <c r="L2" s="1261" t="s">
        <v>1072</v>
      </c>
    </row>
    <row r="4" spans="1:23" s="1368" customFormat="1">
      <c r="B4" s="1422" t="s">
        <v>462</v>
      </c>
      <c r="C4" s="1369" t="s">
        <v>594</v>
      </c>
      <c r="D4" s="1370" t="s">
        <v>842</v>
      </c>
      <c r="E4" s="1370" t="s">
        <v>592</v>
      </c>
      <c r="F4" s="1370" t="s">
        <v>843</v>
      </c>
      <c r="G4" s="1370" t="s">
        <v>590</v>
      </c>
      <c r="H4" s="1370" t="s">
        <v>589</v>
      </c>
      <c r="I4" s="1370" t="s">
        <v>588</v>
      </c>
      <c r="J4" s="1370" t="s">
        <v>851</v>
      </c>
      <c r="K4" s="1370" t="s">
        <v>852</v>
      </c>
      <c r="L4" s="1370" t="s">
        <v>853</v>
      </c>
      <c r="M4" s="1370" t="s">
        <v>854</v>
      </c>
      <c r="N4" s="1370" t="s">
        <v>855</v>
      </c>
      <c r="O4" s="1370" t="s">
        <v>856</v>
      </c>
      <c r="P4" s="1370" t="s">
        <v>857</v>
      </c>
      <c r="Q4" s="1369" t="s">
        <v>858</v>
      </c>
      <c r="S4" s="1368" t="s">
        <v>859</v>
      </c>
      <c r="U4" s="1368" t="s">
        <v>860</v>
      </c>
      <c r="W4" s="1368" t="s">
        <v>861</v>
      </c>
    </row>
    <row r="5" spans="1:23" s="1375" customFormat="1" ht="36.75" customHeight="1">
      <c r="A5" s="1615" t="s">
        <v>17</v>
      </c>
      <c r="B5" s="1615" t="s">
        <v>989</v>
      </c>
      <c r="C5" s="1620" t="s">
        <v>990</v>
      </c>
      <c r="D5" s="1423" t="s">
        <v>867</v>
      </c>
      <c r="E5" s="1374" t="s">
        <v>868</v>
      </c>
      <c r="F5" s="1374" t="s">
        <v>869</v>
      </c>
      <c r="G5" s="1374" t="s">
        <v>870</v>
      </c>
      <c r="H5" s="1374" t="s">
        <v>871</v>
      </c>
      <c r="I5" s="1374" t="s">
        <v>872</v>
      </c>
      <c r="J5" s="1374" t="s">
        <v>871</v>
      </c>
      <c r="K5" s="1374" t="s">
        <v>873</v>
      </c>
      <c r="L5" s="1374" t="s">
        <v>874</v>
      </c>
      <c r="M5" s="1374" t="s">
        <v>875</v>
      </c>
      <c r="N5" s="1374" t="s">
        <v>876</v>
      </c>
      <c r="O5" s="1374" t="s">
        <v>877</v>
      </c>
      <c r="P5" s="1374" t="s">
        <v>867</v>
      </c>
      <c r="Q5" s="1615" t="s">
        <v>991</v>
      </c>
      <c r="R5" s="1615" t="s">
        <v>848</v>
      </c>
      <c r="S5" s="1615" t="s">
        <v>992</v>
      </c>
      <c r="T5" s="1615" t="s">
        <v>848</v>
      </c>
      <c r="U5" s="1615" t="s">
        <v>993</v>
      </c>
      <c r="V5" s="1615" t="s">
        <v>66</v>
      </c>
      <c r="W5" s="1615" t="s">
        <v>994</v>
      </c>
    </row>
    <row r="6" spans="1:23" s="1375" customFormat="1">
      <c r="A6" s="1615"/>
      <c r="B6" s="1615"/>
      <c r="C6" s="1621"/>
      <c r="D6" s="1424" t="s">
        <v>1084</v>
      </c>
      <c r="E6" s="1376" t="s">
        <v>1085</v>
      </c>
      <c r="F6" s="1376" t="s">
        <v>1085</v>
      </c>
      <c r="G6" s="1376" t="s">
        <v>1085</v>
      </c>
      <c r="H6" s="1376" t="s">
        <v>1085</v>
      </c>
      <c r="I6" s="1376" t="s">
        <v>1085</v>
      </c>
      <c r="J6" s="1376" t="s">
        <v>1085</v>
      </c>
      <c r="K6" s="1376" t="s">
        <v>1085</v>
      </c>
      <c r="L6" s="1376" t="s">
        <v>1085</v>
      </c>
      <c r="M6" s="1376" t="s">
        <v>1085</v>
      </c>
      <c r="N6" s="1376" t="s">
        <v>1085</v>
      </c>
      <c r="O6" s="1376" t="s">
        <v>1085</v>
      </c>
      <c r="P6" s="1376" t="s">
        <v>1085</v>
      </c>
      <c r="Q6" s="1615"/>
      <c r="R6" s="1615"/>
      <c r="S6" s="1615"/>
      <c r="T6" s="1615"/>
      <c r="U6" s="1615"/>
      <c r="V6" s="1615"/>
      <c r="W6" s="1615"/>
    </row>
    <row r="7" spans="1:23">
      <c r="A7" s="1406" t="s">
        <v>313</v>
      </c>
      <c r="B7" s="1425"/>
      <c r="C7" s="1426"/>
      <c r="D7" s="1426"/>
      <c r="E7" s="1426"/>
      <c r="F7" s="1426"/>
      <c r="G7" s="1426"/>
      <c r="H7" s="1426"/>
      <c r="I7" s="1426"/>
      <c r="J7" s="1426"/>
      <c r="K7" s="1426"/>
      <c r="L7" s="1426"/>
      <c r="M7" s="1426"/>
      <c r="N7" s="1426"/>
      <c r="O7" s="1426"/>
      <c r="P7" s="1426"/>
      <c r="Q7" s="1427">
        <f t="shared" ref="Q7:Q31" si="0">IFERROR(SUM(D7:P7)/13,0)</f>
        <v>0</v>
      </c>
      <c r="R7" s="1427"/>
      <c r="S7" s="1428">
        <v>1</v>
      </c>
      <c r="T7" s="1427"/>
      <c r="U7" s="1428">
        <v>1</v>
      </c>
      <c r="V7" s="1429"/>
      <c r="W7" s="1430">
        <f>Q7*S7*U7</f>
        <v>0</v>
      </c>
    </row>
    <row r="8" spans="1:23">
      <c r="A8" s="1406" t="s">
        <v>882</v>
      </c>
      <c r="B8" s="1431"/>
      <c r="C8" s="1390"/>
      <c r="D8" s="1390"/>
      <c r="E8" s="1390"/>
      <c r="F8" s="1390"/>
      <c r="G8" s="1390"/>
      <c r="H8" s="1390"/>
      <c r="I8" s="1390"/>
      <c r="J8" s="1390"/>
      <c r="K8" s="1390"/>
      <c r="L8" s="1390"/>
      <c r="M8" s="1390"/>
      <c r="N8" s="1390"/>
      <c r="O8" s="1390"/>
      <c r="P8" s="1390"/>
      <c r="Q8" s="1388">
        <f t="shared" si="0"/>
        <v>0</v>
      </c>
      <c r="R8" s="1388"/>
      <c r="S8" s="1432"/>
      <c r="T8" s="1388"/>
      <c r="U8" s="1432"/>
      <c r="V8" s="1387"/>
      <c r="W8" s="1430">
        <f t="shared" ref="W8:W31" si="1">Q8*S8*U8</f>
        <v>0</v>
      </c>
    </row>
    <row r="9" spans="1:23">
      <c r="A9" s="1406" t="s">
        <v>883</v>
      </c>
      <c r="B9" s="1431"/>
      <c r="C9" s="1390"/>
      <c r="D9" s="1390"/>
      <c r="E9" s="1390"/>
      <c r="F9" s="1390"/>
      <c r="G9" s="1390"/>
      <c r="H9" s="1390"/>
      <c r="I9" s="1390"/>
      <c r="J9" s="1390"/>
      <c r="K9" s="1390"/>
      <c r="L9" s="1390"/>
      <c r="M9" s="1390"/>
      <c r="N9" s="1390"/>
      <c r="O9" s="1390"/>
      <c r="P9" s="1390"/>
      <c r="Q9" s="1388">
        <f t="shared" si="0"/>
        <v>0</v>
      </c>
      <c r="R9" s="1388"/>
      <c r="S9" s="1432"/>
      <c r="T9" s="1388"/>
      <c r="U9" s="1432"/>
      <c r="V9" s="1387"/>
      <c r="W9" s="1430">
        <f t="shared" si="1"/>
        <v>0</v>
      </c>
    </row>
    <row r="10" spans="1:23">
      <c r="A10" s="1406" t="s">
        <v>382</v>
      </c>
      <c r="B10" s="1431"/>
      <c r="C10" s="1390"/>
      <c r="D10" s="1390"/>
      <c r="E10" s="1390"/>
      <c r="F10" s="1390"/>
      <c r="G10" s="1390"/>
      <c r="H10" s="1390"/>
      <c r="I10" s="1390"/>
      <c r="J10" s="1390"/>
      <c r="K10" s="1390"/>
      <c r="L10" s="1390"/>
      <c r="M10" s="1390"/>
      <c r="N10" s="1390"/>
      <c r="O10" s="1390"/>
      <c r="P10" s="1390"/>
      <c r="Q10" s="1388">
        <f t="shared" si="0"/>
        <v>0</v>
      </c>
      <c r="R10" s="1388"/>
      <c r="S10" s="1432"/>
      <c r="T10" s="1388"/>
      <c r="U10" s="1432"/>
      <c r="V10" s="1387"/>
      <c r="W10" s="1430">
        <f t="shared" si="1"/>
        <v>0</v>
      </c>
    </row>
    <row r="11" spans="1:23">
      <c r="A11" s="1406" t="s">
        <v>382</v>
      </c>
      <c r="B11" s="1431"/>
      <c r="C11" s="1390"/>
      <c r="D11" s="1390"/>
      <c r="E11" s="1390"/>
      <c r="F11" s="1390"/>
      <c r="G11" s="1390"/>
      <c r="H11" s="1390"/>
      <c r="I11" s="1390"/>
      <c r="J11" s="1390"/>
      <c r="K11" s="1390"/>
      <c r="L11" s="1390"/>
      <c r="M11" s="1390"/>
      <c r="N11" s="1390"/>
      <c r="O11" s="1390"/>
      <c r="P11" s="1390"/>
      <c r="Q11" s="1388">
        <f t="shared" si="0"/>
        <v>0</v>
      </c>
      <c r="R11" s="1388"/>
      <c r="S11" s="1432"/>
      <c r="T11" s="1388"/>
      <c r="U11" s="1432"/>
      <c r="V11" s="1387"/>
      <c r="W11" s="1430">
        <f t="shared" si="1"/>
        <v>0</v>
      </c>
    </row>
    <row r="12" spans="1:23">
      <c r="A12" s="1406" t="s">
        <v>382</v>
      </c>
      <c r="B12" s="1431"/>
      <c r="C12" s="1390"/>
      <c r="D12" s="1390"/>
      <c r="E12" s="1390"/>
      <c r="F12" s="1390"/>
      <c r="G12" s="1390"/>
      <c r="H12" s="1390"/>
      <c r="I12" s="1390"/>
      <c r="J12" s="1390"/>
      <c r="K12" s="1390"/>
      <c r="L12" s="1390"/>
      <c r="M12" s="1390"/>
      <c r="N12" s="1390"/>
      <c r="O12" s="1390"/>
      <c r="P12" s="1390"/>
      <c r="Q12" s="1388">
        <f t="shared" si="0"/>
        <v>0</v>
      </c>
      <c r="R12" s="1388"/>
      <c r="S12" s="1432"/>
      <c r="T12" s="1388"/>
      <c r="U12" s="1432"/>
      <c r="V12" s="1387"/>
      <c r="W12" s="1430">
        <f t="shared" si="1"/>
        <v>0</v>
      </c>
    </row>
    <row r="13" spans="1:23">
      <c r="A13" s="1406" t="s">
        <v>382</v>
      </c>
      <c r="B13" s="1431"/>
      <c r="C13" s="1390"/>
      <c r="D13" s="1390"/>
      <c r="E13" s="1390"/>
      <c r="F13" s="1390"/>
      <c r="G13" s="1390"/>
      <c r="H13" s="1390"/>
      <c r="I13" s="1390"/>
      <c r="J13" s="1390"/>
      <c r="K13" s="1390"/>
      <c r="L13" s="1390"/>
      <c r="M13" s="1390"/>
      <c r="N13" s="1390"/>
      <c r="O13" s="1390"/>
      <c r="P13" s="1390"/>
      <c r="Q13" s="1388">
        <f t="shared" si="0"/>
        <v>0</v>
      </c>
      <c r="R13" s="1388"/>
      <c r="S13" s="1432"/>
      <c r="T13" s="1388"/>
      <c r="U13" s="1432"/>
      <c r="V13" s="1387"/>
      <c r="W13" s="1430">
        <f t="shared" si="1"/>
        <v>0</v>
      </c>
    </row>
    <row r="14" spans="1:23">
      <c r="A14" s="1406" t="s">
        <v>382</v>
      </c>
      <c r="B14" s="1431"/>
      <c r="C14" s="1390"/>
      <c r="D14" s="1390"/>
      <c r="E14" s="1390"/>
      <c r="F14" s="1390"/>
      <c r="G14" s="1390"/>
      <c r="H14" s="1390"/>
      <c r="I14" s="1390"/>
      <c r="J14" s="1390"/>
      <c r="K14" s="1390"/>
      <c r="L14" s="1390"/>
      <c r="M14" s="1390"/>
      <c r="N14" s="1390"/>
      <c r="O14" s="1390"/>
      <c r="P14" s="1390"/>
      <c r="Q14" s="1388">
        <f t="shared" si="0"/>
        <v>0</v>
      </c>
      <c r="R14" s="1388"/>
      <c r="S14" s="1432"/>
      <c r="T14" s="1388"/>
      <c r="U14" s="1432"/>
      <c r="V14" s="1387"/>
      <c r="W14" s="1430">
        <f t="shared" si="1"/>
        <v>0</v>
      </c>
    </row>
    <row r="15" spans="1:23">
      <c r="A15" s="1406" t="s">
        <v>382</v>
      </c>
      <c r="B15" s="1431"/>
      <c r="C15" s="1390"/>
      <c r="D15" s="1390"/>
      <c r="E15" s="1390"/>
      <c r="F15" s="1390"/>
      <c r="G15" s="1390"/>
      <c r="H15" s="1390"/>
      <c r="I15" s="1390"/>
      <c r="J15" s="1390"/>
      <c r="K15" s="1390"/>
      <c r="L15" s="1390"/>
      <c r="M15" s="1390"/>
      <c r="N15" s="1390"/>
      <c r="O15" s="1390"/>
      <c r="P15" s="1390"/>
      <c r="Q15" s="1388">
        <f t="shared" si="0"/>
        <v>0</v>
      </c>
      <c r="R15" s="1388"/>
      <c r="S15" s="1432"/>
      <c r="T15" s="1388"/>
      <c r="U15" s="1432"/>
      <c r="V15" s="1387"/>
      <c r="W15" s="1430">
        <f t="shared" si="1"/>
        <v>0</v>
      </c>
    </row>
    <row r="16" spans="1:23">
      <c r="A16" s="1406" t="s">
        <v>382</v>
      </c>
      <c r="B16" s="1431"/>
      <c r="C16" s="1390"/>
      <c r="D16" s="1390"/>
      <c r="E16" s="1390"/>
      <c r="F16" s="1390"/>
      <c r="G16" s="1390"/>
      <c r="H16" s="1390"/>
      <c r="I16" s="1390"/>
      <c r="J16" s="1390"/>
      <c r="K16" s="1390"/>
      <c r="L16" s="1390"/>
      <c r="M16" s="1390"/>
      <c r="N16" s="1390"/>
      <c r="O16" s="1390"/>
      <c r="P16" s="1390"/>
      <c r="Q16" s="1388">
        <f t="shared" si="0"/>
        <v>0</v>
      </c>
      <c r="R16" s="1388"/>
      <c r="S16" s="1432"/>
      <c r="T16" s="1388"/>
      <c r="U16" s="1432"/>
      <c r="V16" s="1387"/>
      <c r="W16" s="1430">
        <f t="shared" si="1"/>
        <v>0</v>
      </c>
    </row>
    <row r="17" spans="1:23">
      <c r="A17" s="1406" t="s">
        <v>382</v>
      </c>
      <c r="B17" s="1431"/>
      <c r="C17" s="1390"/>
      <c r="D17" s="1390"/>
      <c r="E17" s="1390"/>
      <c r="F17" s="1390"/>
      <c r="G17" s="1390"/>
      <c r="H17" s="1390"/>
      <c r="I17" s="1390"/>
      <c r="J17" s="1390"/>
      <c r="K17" s="1390"/>
      <c r="L17" s="1390"/>
      <c r="M17" s="1390"/>
      <c r="N17" s="1390"/>
      <c r="O17" s="1390"/>
      <c r="P17" s="1390"/>
      <c r="Q17" s="1388">
        <f t="shared" si="0"/>
        <v>0</v>
      </c>
      <c r="R17" s="1388"/>
      <c r="S17" s="1432"/>
      <c r="T17" s="1388"/>
      <c r="U17" s="1432"/>
      <c r="V17" s="1387"/>
      <c r="W17" s="1430">
        <f t="shared" si="1"/>
        <v>0</v>
      </c>
    </row>
    <row r="18" spans="1:23">
      <c r="A18" s="1406" t="s">
        <v>382</v>
      </c>
      <c r="B18" s="1431"/>
      <c r="C18" s="1390"/>
      <c r="D18" s="1390"/>
      <c r="E18" s="1390"/>
      <c r="F18" s="1390"/>
      <c r="G18" s="1390"/>
      <c r="H18" s="1390"/>
      <c r="I18" s="1390"/>
      <c r="J18" s="1390"/>
      <c r="K18" s="1390"/>
      <c r="L18" s="1390"/>
      <c r="M18" s="1390"/>
      <c r="N18" s="1390"/>
      <c r="O18" s="1390"/>
      <c r="P18" s="1390"/>
      <c r="Q18" s="1388">
        <f t="shared" si="0"/>
        <v>0</v>
      </c>
      <c r="R18" s="1388"/>
      <c r="S18" s="1432"/>
      <c r="T18" s="1388"/>
      <c r="U18" s="1432"/>
      <c r="V18" s="1387"/>
      <c r="W18" s="1430">
        <f t="shared" si="1"/>
        <v>0</v>
      </c>
    </row>
    <row r="19" spans="1:23">
      <c r="A19" s="1406" t="s">
        <v>382</v>
      </c>
      <c r="B19" s="1431"/>
      <c r="C19" s="1390"/>
      <c r="D19" s="1390"/>
      <c r="E19" s="1390"/>
      <c r="F19" s="1390"/>
      <c r="G19" s="1390"/>
      <c r="H19" s="1390"/>
      <c r="I19" s="1390"/>
      <c r="J19" s="1390"/>
      <c r="K19" s="1390"/>
      <c r="L19" s="1390"/>
      <c r="M19" s="1390"/>
      <c r="N19" s="1390"/>
      <c r="O19" s="1390"/>
      <c r="P19" s="1390"/>
      <c r="Q19" s="1388">
        <f t="shared" si="0"/>
        <v>0</v>
      </c>
      <c r="R19" s="1388"/>
      <c r="S19" s="1432"/>
      <c r="T19" s="1388"/>
      <c r="U19" s="1432"/>
      <c r="V19" s="1387"/>
      <c r="W19" s="1430">
        <f t="shared" si="1"/>
        <v>0</v>
      </c>
    </row>
    <row r="20" spans="1:23">
      <c r="A20" s="1406" t="s">
        <v>382</v>
      </c>
      <c r="B20" s="1431"/>
      <c r="C20" s="1390"/>
      <c r="D20" s="1390"/>
      <c r="E20" s="1390"/>
      <c r="F20" s="1390"/>
      <c r="G20" s="1390"/>
      <c r="H20" s="1390"/>
      <c r="I20" s="1390"/>
      <c r="J20" s="1390"/>
      <c r="K20" s="1390"/>
      <c r="L20" s="1390"/>
      <c r="M20" s="1390"/>
      <c r="N20" s="1390"/>
      <c r="O20" s="1390"/>
      <c r="P20" s="1390"/>
      <c r="Q20" s="1388">
        <f t="shared" si="0"/>
        <v>0</v>
      </c>
      <c r="R20" s="1388"/>
      <c r="S20" s="1432"/>
      <c r="T20" s="1388"/>
      <c r="U20" s="1432"/>
      <c r="V20" s="1387"/>
      <c r="W20" s="1430">
        <f t="shared" si="1"/>
        <v>0</v>
      </c>
    </row>
    <row r="21" spans="1:23">
      <c r="A21" s="1406" t="s">
        <v>382</v>
      </c>
      <c r="B21" s="1431"/>
      <c r="C21" s="1390"/>
      <c r="D21" s="1390"/>
      <c r="E21" s="1390"/>
      <c r="F21" s="1390"/>
      <c r="G21" s="1390"/>
      <c r="H21" s="1390"/>
      <c r="I21" s="1390"/>
      <c r="J21" s="1390"/>
      <c r="K21" s="1390"/>
      <c r="L21" s="1390"/>
      <c r="M21" s="1390"/>
      <c r="N21" s="1390"/>
      <c r="O21" s="1390"/>
      <c r="P21" s="1390"/>
      <c r="Q21" s="1388">
        <f t="shared" si="0"/>
        <v>0</v>
      </c>
      <c r="R21" s="1388"/>
      <c r="S21" s="1432"/>
      <c r="T21" s="1388"/>
      <c r="U21" s="1432"/>
      <c r="V21" s="1387"/>
      <c r="W21" s="1430">
        <f t="shared" si="1"/>
        <v>0</v>
      </c>
    </row>
    <row r="22" spans="1:23">
      <c r="A22" s="1406" t="s">
        <v>382</v>
      </c>
      <c r="B22" s="1431"/>
      <c r="C22" s="1390"/>
      <c r="D22" s="1390"/>
      <c r="E22" s="1390"/>
      <c r="F22" s="1390"/>
      <c r="G22" s="1390"/>
      <c r="H22" s="1390"/>
      <c r="I22" s="1390"/>
      <c r="J22" s="1390"/>
      <c r="K22" s="1390"/>
      <c r="L22" s="1390"/>
      <c r="M22" s="1390"/>
      <c r="N22" s="1390"/>
      <c r="O22" s="1390"/>
      <c r="P22" s="1390"/>
      <c r="Q22" s="1388">
        <f t="shared" si="0"/>
        <v>0</v>
      </c>
      <c r="R22" s="1388"/>
      <c r="S22" s="1432"/>
      <c r="T22" s="1388"/>
      <c r="U22" s="1432"/>
      <c r="V22" s="1387"/>
      <c r="W22" s="1430">
        <f t="shared" si="1"/>
        <v>0</v>
      </c>
    </row>
    <row r="23" spans="1:23">
      <c r="A23" s="1406" t="s">
        <v>382</v>
      </c>
      <c r="B23" s="1431"/>
      <c r="C23" s="1390"/>
      <c r="D23" s="1390"/>
      <c r="E23" s="1390"/>
      <c r="F23" s="1390"/>
      <c r="G23" s="1390"/>
      <c r="H23" s="1390"/>
      <c r="I23" s="1390"/>
      <c r="J23" s="1390"/>
      <c r="K23" s="1390"/>
      <c r="L23" s="1390"/>
      <c r="M23" s="1390"/>
      <c r="N23" s="1390"/>
      <c r="O23" s="1390"/>
      <c r="P23" s="1390"/>
      <c r="Q23" s="1388">
        <f t="shared" si="0"/>
        <v>0</v>
      </c>
      <c r="R23" s="1388"/>
      <c r="S23" s="1432"/>
      <c r="T23" s="1388"/>
      <c r="U23" s="1432"/>
      <c r="V23" s="1387"/>
      <c r="W23" s="1430">
        <f t="shared" si="1"/>
        <v>0</v>
      </c>
    </row>
    <row r="24" spans="1:23">
      <c r="A24" s="1406" t="s">
        <v>382</v>
      </c>
      <c r="B24" s="1431"/>
      <c r="C24" s="1390"/>
      <c r="D24" s="1390"/>
      <c r="E24" s="1390"/>
      <c r="F24" s="1390"/>
      <c r="G24" s="1390"/>
      <c r="H24" s="1390"/>
      <c r="I24" s="1390"/>
      <c r="J24" s="1390"/>
      <c r="K24" s="1390"/>
      <c r="L24" s="1390"/>
      <c r="M24" s="1390"/>
      <c r="N24" s="1390"/>
      <c r="O24" s="1390"/>
      <c r="P24" s="1390"/>
      <c r="Q24" s="1388">
        <f t="shared" si="0"/>
        <v>0</v>
      </c>
      <c r="R24" s="1388"/>
      <c r="S24" s="1432"/>
      <c r="T24" s="1388"/>
      <c r="U24" s="1432"/>
      <c r="V24" s="1387"/>
      <c r="W24" s="1430">
        <f t="shared" si="1"/>
        <v>0</v>
      </c>
    </row>
    <row r="25" spans="1:23">
      <c r="A25" s="1406" t="s">
        <v>382</v>
      </c>
      <c r="B25" s="1431"/>
      <c r="C25" s="1390"/>
      <c r="D25" s="1390"/>
      <c r="E25" s="1390"/>
      <c r="F25" s="1390"/>
      <c r="G25" s="1390"/>
      <c r="H25" s="1390"/>
      <c r="I25" s="1390"/>
      <c r="J25" s="1390"/>
      <c r="K25" s="1390"/>
      <c r="L25" s="1390"/>
      <c r="M25" s="1390"/>
      <c r="N25" s="1390"/>
      <c r="O25" s="1390"/>
      <c r="P25" s="1390"/>
      <c r="Q25" s="1388">
        <f t="shared" si="0"/>
        <v>0</v>
      </c>
      <c r="R25" s="1388"/>
      <c r="S25" s="1432"/>
      <c r="T25" s="1388"/>
      <c r="U25" s="1432"/>
      <c r="V25" s="1387"/>
      <c r="W25" s="1430">
        <f t="shared" si="1"/>
        <v>0</v>
      </c>
    </row>
    <row r="26" spans="1:23">
      <c r="A26" s="1406" t="s">
        <v>382</v>
      </c>
      <c r="B26" s="1431"/>
      <c r="C26" s="1390"/>
      <c r="D26" s="1390"/>
      <c r="E26" s="1390"/>
      <c r="F26" s="1390"/>
      <c r="G26" s="1390"/>
      <c r="H26" s="1390"/>
      <c r="I26" s="1390"/>
      <c r="J26" s="1390"/>
      <c r="K26" s="1390"/>
      <c r="L26" s="1390"/>
      <c r="M26" s="1390"/>
      <c r="N26" s="1390"/>
      <c r="O26" s="1390"/>
      <c r="P26" s="1390"/>
      <c r="Q26" s="1388">
        <f t="shared" si="0"/>
        <v>0</v>
      </c>
      <c r="R26" s="1388"/>
      <c r="S26" s="1432"/>
      <c r="T26" s="1388"/>
      <c r="U26" s="1432"/>
      <c r="V26" s="1387"/>
      <c r="W26" s="1430">
        <f t="shared" si="1"/>
        <v>0</v>
      </c>
    </row>
    <row r="27" spans="1:23">
      <c r="A27" s="1406" t="s">
        <v>382</v>
      </c>
      <c r="B27" s="1431"/>
      <c r="C27" s="1390"/>
      <c r="D27" s="1390"/>
      <c r="E27" s="1390"/>
      <c r="F27" s="1390"/>
      <c r="G27" s="1390"/>
      <c r="H27" s="1390"/>
      <c r="I27" s="1390"/>
      <c r="J27" s="1390"/>
      <c r="K27" s="1390"/>
      <c r="L27" s="1390"/>
      <c r="M27" s="1390"/>
      <c r="N27" s="1390"/>
      <c r="O27" s="1390"/>
      <c r="P27" s="1390"/>
      <c r="Q27" s="1388">
        <f t="shared" si="0"/>
        <v>0</v>
      </c>
      <c r="R27" s="1388"/>
      <c r="S27" s="1432"/>
      <c r="T27" s="1388"/>
      <c r="U27" s="1432"/>
      <c r="V27" s="1387"/>
      <c r="W27" s="1430">
        <f t="shared" si="1"/>
        <v>0</v>
      </c>
    </row>
    <row r="28" spans="1:23">
      <c r="A28" s="1406" t="s">
        <v>382</v>
      </c>
      <c r="B28" s="1431"/>
      <c r="C28" s="1390"/>
      <c r="D28" s="1390"/>
      <c r="E28" s="1390"/>
      <c r="F28" s="1390"/>
      <c r="G28" s="1390"/>
      <c r="H28" s="1390"/>
      <c r="I28" s="1390"/>
      <c r="J28" s="1390"/>
      <c r="K28" s="1390"/>
      <c r="L28" s="1390"/>
      <c r="M28" s="1390"/>
      <c r="N28" s="1390"/>
      <c r="O28" s="1390"/>
      <c r="P28" s="1390"/>
      <c r="Q28" s="1388">
        <f t="shared" si="0"/>
        <v>0</v>
      </c>
      <c r="R28" s="1388"/>
      <c r="S28" s="1432"/>
      <c r="T28" s="1388"/>
      <c r="U28" s="1432"/>
      <c r="V28" s="1387"/>
      <c r="W28" s="1430">
        <f t="shared" si="1"/>
        <v>0</v>
      </c>
    </row>
    <row r="29" spans="1:23">
      <c r="A29" s="1406" t="s">
        <v>382</v>
      </c>
      <c r="B29" s="1431"/>
      <c r="C29" s="1390"/>
      <c r="D29" s="1390"/>
      <c r="E29" s="1390"/>
      <c r="F29" s="1390"/>
      <c r="G29" s="1390"/>
      <c r="H29" s="1390"/>
      <c r="I29" s="1390"/>
      <c r="J29" s="1390"/>
      <c r="K29" s="1390"/>
      <c r="L29" s="1390"/>
      <c r="M29" s="1390"/>
      <c r="N29" s="1390"/>
      <c r="O29" s="1390"/>
      <c r="P29" s="1390"/>
      <c r="Q29" s="1388">
        <f t="shared" si="0"/>
        <v>0</v>
      </c>
      <c r="R29" s="1388"/>
      <c r="S29" s="1432"/>
      <c r="T29" s="1388"/>
      <c r="U29" s="1432"/>
      <c r="V29" s="1387"/>
      <c r="W29" s="1430">
        <f t="shared" si="1"/>
        <v>0</v>
      </c>
    </row>
    <row r="30" spans="1:23">
      <c r="A30" s="1406" t="s">
        <v>382</v>
      </c>
      <c r="B30" s="1431"/>
      <c r="C30" s="1390"/>
      <c r="D30" s="1390"/>
      <c r="E30" s="1390"/>
      <c r="F30" s="1390"/>
      <c r="G30" s="1390"/>
      <c r="H30" s="1390"/>
      <c r="I30" s="1390"/>
      <c r="J30" s="1390"/>
      <c r="K30" s="1390"/>
      <c r="L30" s="1390"/>
      <c r="M30" s="1390"/>
      <c r="N30" s="1390"/>
      <c r="O30" s="1390"/>
      <c r="P30" s="1390"/>
      <c r="Q30" s="1388">
        <f t="shared" si="0"/>
        <v>0</v>
      </c>
      <c r="R30" s="1388"/>
      <c r="S30" s="1432"/>
      <c r="T30" s="1388"/>
      <c r="U30" s="1432"/>
      <c r="V30" s="1387"/>
      <c r="W30" s="1430">
        <f t="shared" si="1"/>
        <v>0</v>
      </c>
    </row>
    <row r="31" spans="1:23">
      <c r="A31" s="1406" t="s">
        <v>316</v>
      </c>
      <c r="B31" s="1431"/>
      <c r="C31" s="1390"/>
      <c r="D31" s="1390"/>
      <c r="E31" s="1390"/>
      <c r="F31" s="1390"/>
      <c r="G31" s="1390"/>
      <c r="H31" s="1390"/>
      <c r="I31" s="1390"/>
      <c r="J31" s="1390"/>
      <c r="K31" s="1390"/>
      <c r="L31" s="1390"/>
      <c r="M31" s="1390"/>
      <c r="N31" s="1390"/>
      <c r="O31" s="1390"/>
      <c r="P31" s="1390"/>
      <c r="Q31" s="1388">
        <f t="shared" si="0"/>
        <v>0</v>
      </c>
      <c r="R31" s="1388"/>
      <c r="S31" s="1432"/>
      <c r="T31" s="1388"/>
      <c r="U31" s="1432"/>
      <c r="V31" s="1387"/>
      <c r="W31" s="1430">
        <f t="shared" si="1"/>
        <v>0</v>
      </c>
    </row>
    <row r="32" spans="1:23" ht="15" customHeight="1">
      <c r="A32" s="1406">
        <v>2</v>
      </c>
      <c r="E32" s="1434"/>
      <c r="F32" s="1434"/>
      <c r="G32" s="1434"/>
      <c r="H32" s="1434"/>
      <c r="I32" s="1434"/>
      <c r="J32" s="1434"/>
      <c r="K32" s="1434"/>
      <c r="L32" s="1434"/>
      <c r="M32" s="1434"/>
      <c r="N32" s="1619" t="s">
        <v>995</v>
      </c>
      <c r="O32" s="1619"/>
      <c r="P32" s="1619"/>
      <c r="Q32" s="1435">
        <f>SUM(Q7:Q31)</f>
        <v>0</v>
      </c>
      <c r="R32" s="1396"/>
      <c r="S32" s="1619" t="s">
        <v>996</v>
      </c>
      <c r="T32" s="1619"/>
      <c r="U32" s="1619"/>
      <c r="V32" s="1619"/>
      <c r="W32" s="1436">
        <f>SUM(W7:W31)</f>
        <v>0</v>
      </c>
    </row>
    <row r="33" spans="1:26">
      <c r="A33" s="1386"/>
      <c r="B33" s="1416"/>
      <c r="C33" s="1433" t="s">
        <v>881</v>
      </c>
      <c r="E33" s="1433"/>
      <c r="V33" s="1412"/>
      <c r="W33" s="1414"/>
    </row>
    <row r="34" spans="1:26" ht="12" customHeight="1">
      <c r="A34" s="1386"/>
      <c r="B34" s="1420" t="s">
        <v>10</v>
      </c>
      <c r="C34" s="1617" t="s">
        <v>997</v>
      </c>
      <c r="D34" s="1617"/>
      <c r="E34" s="1617"/>
      <c r="F34" s="1617"/>
      <c r="G34" s="1617"/>
      <c r="H34" s="1617"/>
      <c r="I34" s="1617"/>
      <c r="J34" s="1617"/>
      <c r="K34" s="1437"/>
      <c r="L34" s="1618"/>
      <c r="M34" s="1618"/>
      <c r="N34" s="1618"/>
      <c r="O34" s="1618"/>
      <c r="P34" s="1618"/>
      <c r="Q34" s="1618"/>
      <c r="R34" s="1618"/>
      <c r="S34" s="1618"/>
      <c r="T34" s="1618"/>
      <c r="U34" s="1618"/>
      <c r="V34" s="1618"/>
      <c r="W34" s="1618"/>
      <c r="X34" s="1438"/>
      <c r="Y34" s="1438"/>
    </row>
    <row r="35" spans="1:26" ht="12" customHeight="1">
      <c r="A35" s="1386"/>
      <c r="B35" s="1420"/>
      <c r="C35" s="1617"/>
      <c r="D35" s="1617"/>
      <c r="E35" s="1617"/>
      <c r="F35" s="1617"/>
      <c r="G35" s="1617"/>
      <c r="H35" s="1617"/>
      <c r="I35" s="1617"/>
      <c r="J35" s="1617"/>
      <c r="L35" s="1618"/>
      <c r="M35" s="1618"/>
      <c r="N35" s="1618"/>
      <c r="O35" s="1618"/>
      <c r="P35" s="1618"/>
      <c r="Q35" s="1618"/>
      <c r="R35" s="1618"/>
      <c r="S35" s="1618"/>
      <c r="T35" s="1618"/>
      <c r="U35" s="1618"/>
      <c r="V35" s="1618"/>
      <c r="W35" s="1618"/>
      <c r="X35" s="1438"/>
      <c r="Y35" s="1439"/>
    </row>
    <row r="36" spans="1:26">
      <c r="A36" s="1386"/>
      <c r="B36" s="1420"/>
      <c r="C36" s="1617"/>
      <c r="D36" s="1617"/>
      <c r="E36" s="1617"/>
      <c r="F36" s="1617"/>
      <c r="G36" s="1617"/>
      <c r="H36" s="1617"/>
      <c r="I36" s="1617"/>
      <c r="J36" s="1617"/>
      <c r="K36" s="1440"/>
      <c r="L36" s="1618"/>
      <c r="M36" s="1618"/>
      <c r="N36" s="1618"/>
      <c r="O36" s="1618"/>
      <c r="P36" s="1618"/>
      <c r="Q36" s="1618"/>
      <c r="R36" s="1618"/>
      <c r="S36" s="1618"/>
      <c r="T36" s="1618"/>
      <c r="U36" s="1618"/>
      <c r="V36" s="1618"/>
      <c r="W36" s="1618"/>
      <c r="X36" s="1438"/>
      <c r="Y36" s="1439"/>
      <c r="Z36" s="1439"/>
    </row>
    <row r="37" spans="1:26" ht="11.25" customHeight="1">
      <c r="A37" s="1420"/>
      <c r="C37" s="1617"/>
      <c r="D37" s="1617"/>
      <c r="E37" s="1617"/>
      <c r="F37" s="1617"/>
      <c r="G37" s="1617"/>
      <c r="H37" s="1617"/>
      <c r="I37" s="1617"/>
      <c r="J37" s="1617"/>
      <c r="K37" s="1386"/>
      <c r="L37" s="1386"/>
      <c r="M37" s="1386"/>
      <c r="N37" s="1386"/>
      <c r="O37" s="1386"/>
      <c r="P37" s="1386"/>
      <c r="Q37" s="1386"/>
      <c r="R37" s="1386"/>
      <c r="S37" s="1386"/>
      <c r="T37" s="1386"/>
      <c r="U37" s="1386"/>
      <c r="V37" s="1386"/>
    </row>
    <row r="38" spans="1:26" ht="11.25" customHeight="1">
      <c r="A38" s="1420"/>
      <c r="C38" s="1617"/>
      <c r="D38" s="1617"/>
      <c r="E38" s="1617"/>
      <c r="F38" s="1617"/>
      <c r="G38" s="1617"/>
      <c r="H38" s="1617"/>
      <c r="I38" s="1617"/>
      <c r="J38" s="1617"/>
      <c r="K38" s="1386"/>
      <c r="L38" s="1386"/>
      <c r="M38" s="1386"/>
      <c r="N38" s="1386"/>
      <c r="O38" s="1386"/>
      <c r="P38" s="1386"/>
      <c r="Q38" s="1386"/>
      <c r="R38" s="1386"/>
      <c r="S38" s="1386"/>
      <c r="T38" s="1386"/>
      <c r="U38" s="1386"/>
      <c r="V38" s="1386"/>
    </row>
    <row r="39" spans="1:26" ht="11.25" customHeight="1">
      <c r="A39" s="1416"/>
      <c r="J39" s="1438"/>
      <c r="K39" s="1386"/>
      <c r="L39" s="1386"/>
      <c r="M39" s="1386"/>
      <c r="N39" s="1386"/>
      <c r="O39" s="1386"/>
      <c r="P39" s="1386"/>
      <c r="Q39" s="1386"/>
      <c r="R39" s="1386"/>
      <c r="S39" s="1386"/>
      <c r="T39" s="1386"/>
      <c r="U39" s="1386"/>
      <c r="V39" s="1386"/>
    </row>
    <row r="40" spans="1:26">
      <c r="A40" s="1416"/>
      <c r="V40" s="1386"/>
    </row>
    <row r="41" spans="1:26">
      <c r="A41" s="1416"/>
      <c r="V41" s="1386"/>
    </row>
    <row r="42" spans="1:26">
      <c r="A42" s="1416"/>
      <c r="V42" s="1386"/>
    </row>
    <row r="43" spans="1:26">
      <c r="A43" s="1416"/>
      <c r="V43" s="1386"/>
    </row>
  </sheetData>
  <mergeCells count="14">
    <mergeCell ref="A5:A6"/>
    <mergeCell ref="B5:B6"/>
    <mergeCell ref="C5:C6"/>
    <mergeCell ref="Q5:Q6"/>
    <mergeCell ref="R5:R6"/>
    <mergeCell ref="C34:J38"/>
    <mergeCell ref="L34:W36"/>
    <mergeCell ref="T5:T6"/>
    <mergeCell ref="U5:U6"/>
    <mergeCell ref="V5:V6"/>
    <mergeCell ref="W5:W6"/>
    <mergeCell ref="N32:P32"/>
    <mergeCell ref="S32:V32"/>
    <mergeCell ref="S5:S6"/>
  </mergeCells>
  <pageMargins left="0.70866141732283472" right="0.70866141732283472" top="0.74803149606299213" bottom="0.74803149606299213" header="0.31496062992125984" footer="0.31496062992125984"/>
  <pageSetup orientation="landscape" r:id="rId1"/>
  <headerFooter>
    <oddHeader xml:space="preserve">&amp;C&amp;"Arial,Bold"Attachment 12 - Unfunded Reserves
MidAmerican Central California Transco, LLC
</oddHeader>
    <oddFooter>&amp;RPage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70C0"/>
  </sheetPr>
  <dimension ref="A1:AC46"/>
  <sheetViews>
    <sheetView view="pageBreakPreview" zoomScale="75" zoomScaleNormal="100" zoomScaleSheetLayoutView="75" workbookViewId="0">
      <selection activeCell="I1" sqref="I1"/>
    </sheetView>
  </sheetViews>
  <sheetFormatPr defaultColWidth="7" defaultRowHeight="11.25"/>
  <cols>
    <col min="1" max="2" width="2.88671875" style="1406" customWidth="1"/>
    <col min="3" max="3" width="48.5546875" style="1386" customWidth="1"/>
    <col min="4" max="4" width="12.44140625" style="1386" customWidth="1"/>
    <col min="5" max="5" width="10.6640625" style="1386" customWidth="1"/>
    <col min="6" max="6" width="9.109375" style="1386" customWidth="1"/>
    <col min="7" max="7" width="9.6640625" style="1386" customWidth="1"/>
    <col min="8" max="16" width="7.6640625" style="1386" customWidth="1"/>
    <col min="17" max="17" width="7.6640625" style="1406" customWidth="1"/>
    <col min="18" max="18" width="7.6640625" style="1412" customWidth="1"/>
    <col min="19" max="19" width="7.6640625" style="1413" customWidth="1"/>
    <col min="20" max="20" width="7.6640625" style="1414" customWidth="1"/>
    <col min="21" max="21" width="10.77734375" style="1415" bestFit="1" customWidth="1"/>
    <col min="22" max="22" width="1.33203125" style="1462" customWidth="1"/>
    <col min="23" max="23" width="10.21875" style="1406" customWidth="1"/>
    <col min="24" max="24" width="1.33203125" style="1462" customWidth="1"/>
    <col min="25" max="25" width="7.88671875" style="1406" customWidth="1"/>
    <col min="26" max="26" width="8.109375" style="1386" customWidth="1"/>
    <col min="27" max="27" width="1.33203125" style="1406" customWidth="1"/>
    <col min="28" max="28" width="8.21875" style="1386" customWidth="1"/>
    <col min="29" max="29" width="1.33203125" style="1406" customWidth="1"/>
    <col min="30" max="30" width="6.77734375" style="1386" customWidth="1"/>
    <col min="31" max="31" width="1.44140625" style="1386" customWidth="1"/>
    <col min="32" max="32" width="7.109375" style="1386" customWidth="1"/>
    <col min="33" max="16384" width="7" style="1386"/>
  </cols>
  <sheetData>
    <row r="1" spans="1:29" ht="15">
      <c r="A1" s="1261" t="s">
        <v>1073</v>
      </c>
      <c r="H1" s="1261" t="s">
        <v>1073</v>
      </c>
      <c r="U1" s="1261" t="s">
        <v>1073</v>
      </c>
    </row>
    <row r="2" spans="1:29" ht="15.75">
      <c r="A2" s="1261" t="s">
        <v>1072</v>
      </c>
      <c r="H2" s="1261" t="s">
        <v>1072</v>
      </c>
      <c r="U2" s="1261" t="s">
        <v>1072</v>
      </c>
    </row>
    <row r="4" spans="1:29" s="1368" customFormat="1">
      <c r="C4" s="1368" t="s">
        <v>462</v>
      </c>
      <c r="D4" s="1368" t="s">
        <v>594</v>
      </c>
      <c r="E4" s="1368" t="s">
        <v>842</v>
      </c>
      <c r="F4" s="1368" t="s">
        <v>592</v>
      </c>
      <c r="G4" s="1368" t="s">
        <v>843</v>
      </c>
      <c r="H4" s="1368" t="s">
        <v>590</v>
      </c>
      <c r="I4" s="1368" t="s">
        <v>589</v>
      </c>
      <c r="J4" s="1368" t="s">
        <v>588</v>
      </c>
      <c r="K4" s="1368" t="s">
        <v>851</v>
      </c>
      <c r="L4" s="1368" t="s">
        <v>852</v>
      </c>
      <c r="M4" s="1368" t="s">
        <v>853</v>
      </c>
      <c r="N4" s="1368" t="s">
        <v>854</v>
      </c>
      <c r="O4" s="1368" t="s">
        <v>855</v>
      </c>
      <c r="P4" s="1369" t="s">
        <v>856</v>
      </c>
      <c r="Q4" s="1368" t="s">
        <v>857</v>
      </c>
      <c r="R4" s="1370" t="s">
        <v>858</v>
      </c>
      <c r="S4" s="1368" t="s">
        <v>859</v>
      </c>
      <c r="T4" s="1368" t="s">
        <v>860</v>
      </c>
      <c r="U4" s="1368" t="s">
        <v>861</v>
      </c>
      <c r="W4" s="1368" t="s">
        <v>862</v>
      </c>
      <c r="Y4" s="1368" t="s">
        <v>863</v>
      </c>
    </row>
    <row r="5" spans="1:29" s="1375" customFormat="1" ht="41.25" customHeight="1">
      <c r="A5" s="1623" t="s">
        <v>17</v>
      </c>
      <c r="B5" s="1454"/>
      <c r="C5" s="1623" t="s">
        <v>395</v>
      </c>
      <c r="D5" s="1623" t="s">
        <v>1013</v>
      </c>
      <c r="E5" s="1623" t="s">
        <v>864</v>
      </c>
      <c r="F5" s="1623" t="s">
        <v>865</v>
      </c>
      <c r="G5" s="1623" t="s">
        <v>866</v>
      </c>
      <c r="H5" s="1423" t="s">
        <v>867</v>
      </c>
      <c r="I5" s="1374" t="s">
        <v>868</v>
      </c>
      <c r="J5" s="1374" t="s">
        <v>869</v>
      </c>
      <c r="K5" s="1374" t="s">
        <v>870</v>
      </c>
      <c r="L5" s="1374" t="s">
        <v>871</v>
      </c>
      <c r="M5" s="1374" t="s">
        <v>872</v>
      </c>
      <c r="N5" s="1374" t="s">
        <v>871</v>
      </c>
      <c r="O5" s="1374" t="s">
        <v>873</v>
      </c>
      <c r="P5" s="1374" t="s">
        <v>874</v>
      </c>
      <c r="Q5" s="1374" t="s">
        <v>875</v>
      </c>
      <c r="R5" s="1374" t="s">
        <v>876</v>
      </c>
      <c r="S5" s="1374" t="s">
        <v>877</v>
      </c>
      <c r="T5" s="1374" t="s">
        <v>867</v>
      </c>
      <c r="U5" s="1623" t="s">
        <v>878</v>
      </c>
      <c r="V5" s="1623" t="s">
        <v>848</v>
      </c>
      <c r="W5" s="1623" t="s">
        <v>879</v>
      </c>
      <c r="X5" s="1623" t="s">
        <v>66</v>
      </c>
      <c r="Y5" s="1623" t="s">
        <v>880</v>
      </c>
    </row>
    <row r="6" spans="1:29" s="1375" customFormat="1" ht="11.25" customHeight="1">
      <c r="A6" s="1615"/>
      <c r="B6" s="1443"/>
      <c r="C6" s="1615"/>
      <c r="D6" s="1615"/>
      <c r="E6" s="1615" t="s">
        <v>864</v>
      </c>
      <c r="F6" s="1615"/>
      <c r="G6" s="1615"/>
      <c r="H6" s="1477" t="s">
        <v>981</v>
      </c>
      <c r="I6" s="1478" t="s">
        <v>982</v>
      </c>
      <c r="J6" s="1478" t="s">
        <v>982</v>
      </c>
      <c r="K6" s="1478" t="s">
        <v>982</v>
      </c>
      <c r="L6" s="1478" t="s">
        <v>982</v>
      </c>
      <c r="M6" s="1478" t="s">
        <v>982</v>
      </c>
      <c r="N6" s="1478" t="s">
        <v>982</v>
      </c>
      <c r="O6" s="1478" t="s">
        <v>982</v>
      </c>
      <c r="P6" s="1478" t="s">
        <v>982</v>
      </c>
      <c r="Q6" s="1478" t="s">
        <v>982</v>
      </c>
      <c r="R6" s="1478" t="s">
        <v>982</v>
      </c>
      <c r="S6" s="1478" t="s">
        <v>982</v>
      </c>
      <c r="T6" s="1478" t="s">
        <v>982</v>
      </c>
      <c r="U6" s="1615"/>
      <c r="V6" s="1615"/>
      <c r="W6" s="1615"/>
      <c r="X6" s="1615"/>
      <c r="Y6" s="1615"/>
    </row>
    <row r="7" spans="1:29">
      <c r="A7" s="1429" t="s">
        <v>313</v>
      </c>
      <c r="B7" s="1429"/>
      <c r="C7" s="1468"/>
      <c r="D7" s="1469"/>
      <c r="E7" s="1470"/>
      <c r="F7" s="1470"/>
      <c r="G7" s="1471"/>
      <c r="H7" s="1472"/>
      <c r="I7" s="1472"/>
      <c r="J7" s="1472"/>
      <c r="K7" s="1472"/>
      <c r="L7" s="1472"/>
      <c r="M7" s="1472"/>
      <c r="N7" s="1472"/>
      <c r="O7" s="1472"/>
      <c r="P7" s="1472"/>
      <c r="Q7" s="1472"/>
      <c r="R7" s="1472"/>
      <c r="S7" s="1472"/>
      <c r="T7" s="1472"/>
      <c r="U7" s="1427">
        <f t="shared" ref="U7:U31" si="0">SUM(H7:T7)/13</f>
        <v>0</v>
      </c>
      <c r="V7" s="1455"/>
      <c r="W7" s="1466">
        <v>0</v>
      </c>
      <c r="X7" s="1455"/>
      <c r="Y7" s="1430">
        <f t="shared" ref="Y7:Y31" si="1">U7*W7</f>
        <v>0</v>
      </c>
      <c r="AA7" s="1386"/>
      <c r="AC7" s="1386"/>
    </row>
    <row r="8" spans="1:29">
      <c r="A8" s="1387" t="s">
        <v>882</v>
      </c>
      <c r="B8" s="1387"/>
      <c r="C8" s="1468"/>
      <c r="D8" s="1468"/>
      <c r="E8" s="1473"/>
      <c r="F8" s="1473"/>
      <c r="G8" s="1471"/>
      <c r="H8" s="1474"/>
      <c r="I8" s="1474"/>
      <c r="J8" s="1474"/>
      <c r="K8" s="1474"/>
      <c r="L8" s="1474"/>
      <c r="M8" s="1474"/>
      <c r="N8" s="1474"/>
      <c r="O8" s="1474"/>
      <c r="P8" s="1474"/>
      <c r="Q8" s="1474"/>
      <c r="R8" s="1474"/>
      <c r="S8" s="1474"/>
      <c r="T8" s="1474"/>
      <c r="U8" s="1388">
        <f t="shared" si="0"/>
        <v>0</v>
      </c>
      <c r="V8" s="1389"/>
      <c r="W8" s="1467">
        <v>0</v>
      </c>
      <c r="X8" s="1389"/>
      <c r="Y8" s="1456">
        <f t="shared" si="1"/>
        <v>0</v>
      </c>
      <c r="AA8" s="1386"/>
      <c r="AC8" s="1386"/>
    </row>
    <row r="9" spans="1:29">
      <c r="A9" s="1387" t="s">
        <v>883</v>
      </c>
      <c r="B9" s="1387"/>
      <c r="C9" s="1468"/>
      <c r="D9" s="1468"/>
      <c r="E9" s="1468"/>
      <c r="F9" s="1468"/>
      <c r="G9" s="1471"/>
      <c r="H9" s="1474"/>
      <c r="I9" s="1474"/>
      <c r="J9" s="1474"/>
      <c r="K9" s="1474"/>
      <c r="L9" s="1474"/>
      <c r="M9" s="1474"/>
      <c r="N9" s="1474"/>
      <c r="O9" s="1474"/>
      <c r="P9" s="1475"/>
      <c r="Q9" s="1474"/>
      <c r="R9" s="1476"/>
      <c r="S9" s="1474"/>
      <c r="T9" s="1475"/>
      <c r="U9" s="1388">
        <f t="shared" si="0"/>
        <v>0</v>
      </c>
      <c r="V9" s="1389"/>
      <c r="W9" s="1467">
        <v>0</v>
      </c>
      <c r="X9" s="1389"/>
      <c r="Y9" s="1456">
        <f t="shared" si="1"/>
        <v>0</v>
      </c>
      <c r="AA9" s="1386"/>
      <c r="AC9" s="1386"/>
    </row>
    <row r="10" spans="1:29">
      <c r="A10" s="1387" t="s">
        <v>382</v>
      </c>
      <c r="B10" s="1387"/>
      <c r="C10" s="1468"/>
      <c r="D10" s="1468"/>
      <c r="E10" s="1468"/>
      <c r="F10" s="1468"/>
      <c r="G10" s="1471"/>
      <c r="H10" s="1474"/>
      <c r="I10" s="1474"/>
      <c r="J10" s="1474"/>
      <c r="K10" s="1474"/>
      <c r="L10" s="1474"/>
      <c r="M10" s="1474"/>
      <c r="N10" s="1474"/>
      <c r="O10" s="1474"/>
      <c r="P10" s="1475"/>
      <c r="Q10" s="1474"/>
      <c r="R10" s="1476"/>
      <c r="S10" s="1474"/>
      <c r="T10" s="1475"/>
      <c r="U10" s="1388">
        <f t="shared" si="0"/>
        <v>0</v>
      </c>
      <c r="V10" s="1389"/>
      <c r="W10" s="1467">
        <v>0</v>
      </c>
      <c r="X10" s="1389"/>
      <c r="Y10" s="1456">
        <f t="shared" si="1"/>
        <v>0</v>
      </c>
      <c r="AA10" s="1386"/>
      <c r="AC10" s="1386"/>
    </row>
    <row r="11" spans="1:29">
      <c r="A11" s="1387" t="s">
        <v>382</v>
      </c>
      <c r="B11" s="1387"/>
      <c r="C11" s="1468"/>
      <c r="D11" s="1468"/>
      <c r="E11" s="1468"/>
      <c r="F11" s="1468"/>
      <c r="G11" s="1471"/>
      <c r="H11" s="1474"/>
      <c r="I11" s="1474"/>
      <c r="J11" s="1474"/>
      <c r="K11" s="1474"/>
      <c r="L11" s="1474"/>
      <c r="M11" s="1474"/>
      <c r="N11" s="1474"/>
      <c r="O11" s="1474"/>
      <c r="P11" s="1475"/>
      <c r="Q11" s="1474"/>
      <c r="R11" s="1476"/>
      <c r="S11" s="1474"/>
      <c r="T11" s="1475"/>
      <c r="U11" s="1388">
        <f t="shared" si="0"/>
        <v>0</v>
      </c>
      <c r="V11" s="1389"/>
      <c r="W11" s="1467">
        <v>0</v>
      </c>
      <c r="X11" s="1389"/>
      <c r="Y11" s="1456">
        <f t="shared" si="1"/>
        <v>0</v>
      </c>
      <c r="AA11" s="1386"/>
      <c r="AC11" s="1386"/>
    </row>
    <row r="12" spans="1:29">
      <c r="A12" s="1387" t="s">
        <v>382</v>
      </c>
      <c r="B12" s="1387"/>
      <c r="C12" s="1468"/>
      <c r="D12" s="1468"/>
      <c r="E12" s="1468"/>
      <c r="F12" s="1468"/>
      <c r="G12" s="1471"/>
      <c r="H12" s="1474"/>
      <c r="I12" s="1474"/>
      <c r="J12" s="1474"/>
      <c r="K12" s="1474"/>
      <c r="L12" s="1474"/>
      <c r="M12" s="1474"/>
      <c r="N12" s="1474"/>
      <c r="O12" s="1474"/>
      <c r="P12" s="1475"/>
      <c r="Q12" s="1474"/>
      <c r="R12" s="1476"/>
      <c r="S12" s="1474"/>
      <c r="T12" s="1475"/>
      <c r="U12" s="1388">
        <f t="shared" si="0"/>
        <v>0</v>
      </c>
      <c r="V12" s="1389"/>
      <c r="W12" s="1467">
        <v>0</v>
      </c>
      <c r="X12" s="1389"/>
      <c r="Y12" s="1456">
        <f t="shared" si="1"/>
        <v>0</v>
      </c>
      <c r="AA12" s="1386"/>
      <c r="AC12" s="1386"/>
    </row>
    <row r="13" spans="1:29">
      <c r="A13" s="1387" t="s">
        <v>382</v>
      </c>
      <c r="B13" s="1387"/>
      <c r="C13" s="1468"/>
      <c r="D13" s="1468"/>
      <c r="E13" s="1468"/>
      <c r="F13" s="1468"/>
      <c r="G13" s="1471"/>
      <c r="H13" s="1474"/>
      <c r="I13" s="1474"/>
      <c r="J13" s="1474"/>
      <c r="K13" s="1474"/>
      <c r="L13" s="1474"/>
      <c r="M13" s="1474"/>
      <c r="N13" s="1474"/>
      <c r="O13" s="1474"/>
      <c r="P13" s="1475"/>
      <c r="Q13" s="1474"/>
      <c r="R13" s="1476"/>
      <c r="S13" s="1474"/>
      <c r="T13" s="1475"/>
      <c r="U13" s="1388">
        <f t="shared" si="0"/>
        <v>0</v>
      </c>
      <c r="V13" s="1389"/>
      <c r="W13" s="1467">
        <v>0</v>
      </c>
      <c r="X13" s="1389"/>
      <c r="Y13" s="1456">
        <f t="shared" si="1"/>
        <v>0</v>
      </c>
      <c r="AA13" s="1386"/>
      <c r="AC13" s="1386"/>
    </row>
    <row r="14" spans="1:29">
      <c r="A14" s="1387" t="s">
        <v>382</v>
      </c>
      <c r="B14" s="1387"/>
      <c r="C14" s="1468"/>
      <c r="D14" s="1468"/>
      <c r="E14" s="1468"/>
      <c r="F14" s="1468"/>
      <c r="G14" s="1471"/>
      <c r="H14" s="1474"/>
      <c r="I14" s="1474"/>
      <c r="J14" s="1474"/>
      <c r="K14" s="1474"/>
      <c r="L14" s="1474"/>
      <c r="M14" s="1474"/>
      <c r="N14" s="1474"/>
      <c r="O14" s="1474"/>
      <c r="P14" s="1475"/>
      <c r="Q14" s="1474"/>
      <c r="R14" s="1476"/>
      <c r="S14" s="1474"/>
      <c r="T14" s="1475"/>
      <c r="U14" s="1388">
        <f t="shared" si="0"/>
        <v>0</v>
      </c>
      <c r="V14" s="1389"/>
      <c r="W14" s="1467">
        <v>0</v>
      </c>
      <c r="X14" s="1389"/>
      <c r="Y14" s="1456">
        <f t="shared" si="1"/>
        <v>0</v>
      </c>
      <c r="AA14" s="1386"/>
      <c r="AC14" s="1386"/>
    </row>
    <row r="15" spans="1:29">
      <c r="A15" s="1387" t="s">
        <v>382</v>
      </c>
      <c r="B15" s="1387"/>
      <c r="C15" s="1468"/>
      <c r="D15" s="1468"/>
      <c r="E15" s="1468"/>
      <c r="F15" s="1468"/>
      <c r="G15" s="1471"/>
      <c r="H15" s="1474"/>
      <c r="I15" s="1474"/>
      <c r="J15" s="1474"/>
      <c r="K15" s="1474"/>
      <c r="L15" s="1474"/>
      <c r="M15" s="1474"/>
      <c r="N15" s="1474"/>
      <c r="O15" s="1474"/>
      <c r="P15" s="1475"/>
      <c r="Q15" s="1474"/>
      <c r="R15" s="1476"/>
      <c r="S15" s="1474"/>
      <c r="T15" s="1475"/>
      <c r="U15" s="1388">
        <f t="shared" si="0"/>
        <v>0</v>
      </c>
      <c r="V15" s="1389"/>
      <c r="W15" s="1467">
        <v>0</v>
      </c>
      <c r="X15" s="1389"/>
      <c r="Y15" s="1456">
        <f t="shared" si="1"/>
        <v>0</v>
      </c>
      <c r="AA15" s="1386"/>
      <c r="AC15" s="1386"/>
    </row>
    <row r="16" spans="1:29">
      <c r="A16" s="1387" t="s">
        <v>382</v>
      </c>
      <c r="B16" s="1387"/>
      <c r="C16" s="1468"/>
      <c r="D16" s="1468"/>
      <c r="E16" s="1468"/>
      <c r="F16" s="1468"/>
      <c r="G16" s="1471"/>
      <c r="H16" s="1474"/>
      <c r="I16" s="1474"/>
      <c r="J16" s="1474"/>
      <c r="K16" s="1474"/>
      <c r="L16" s="1474"/>
      <c r="M16" s="1474"/>
      <c r="N16" s="1474"/>
      <c r="O16" s="1474"/>
      <c r="P16" s="1475"/>
      <c r="Q16" s="1474"/>
      <c r="R16" s="1476"/>
      <c r="S16" s="1474"/>
      <c r="T16" s="1475"/>
      <c r="U16" s="1388">
        <f t="shared" si="0"/>
        <v>0</v>
      </c>
      <c r="V16" s="1389"/>
      <c r="W16" s="1467">
        <v>0</v>
      </c>
      <c r="X16" s="1389"/>
      <c r="Y16" s="1456">
        <f t="shared" si="1"/>
        <v>0</v>
      </c>
      <c r="AA16" s="1386"/>
      <c r="AC16" s="1386"/>
    </row>
    <row r="17" spans="1:29">
      <c r="A17" s="1387" t="s">
        <v>382</v>
      </c>
      <c r="B17" s="1387"/>
      <c r="C17" s="1468"/>
      <c r="D17" s="1468"/>
      <c r="E17" s="1468"/>
      <c r="F17" s="1468"/>
      <c r="G17" s="1471"/>
      <c r="H17" s="1474"/>
      <c r="I17" s="1474"/>
      <c r="J17" s="1474"/>
      <c r="K17" s="1474"/>
      <c r="L17" s="1474"/>
      <c r="M17" s="1474"/>
      <c r="N17" s="1474"/>
      <c r="O17" s="1474"/>
      <c r="P17" s="1475"/>
      <c r="Q17" s="1474"/>
      <c r="R17" s="1476"/>
      <c r="S17" s="1474"/>
      <c r="T17" s="1475"/>
      <c r="U17" s="1388">
        <f t="shared" si="0"/>
        <v>0</v>
      </c>
      <c r="V17" s="1389"/>
      <c r="W17" s="1467">
        <v>0</v>
      </c>
      <c r="X17" s="1389"/>
      <c r="Y17" s="1456">
        <f t="shared" si="1"/>
        <v>0</v>
      </c>
      <c r="AA17" s="1386"/>
      <c r="AC17" s="1386"/>
    </row>
    <row r="18" spans="1:29">
      <c r="A18" s="1387" t="s">
        <v>382</v>
      </c>
      <c r="B18" s="1387"/>
      <c r="C18" s="1468"/>
      <c r="D18" s="1468"/>
      <c r="E18" s="1468"/>
      <c r="F18" s="1468"/>
      <c r="G18" s="1471"/>
      <c r="H18" s="1474"/>
      <c r="I18" s="1474"/>
      <c r="J18" s="1474"/>
      <c r="K18" s="1474"/>
      <c r="L18" s="1474"/>
      <c r="M18" s="1474"/>
      <c r="N18" s="1474"/>
      <c r="O18" s="1474"/>
      <c r="P18" s="1475"/>
      <c r="Q18" s="1474"/>
      <c r="R18" s="1476"/>
      <c r="S18" s="1474"/>
      <c r="T18" s="1475"/>
      <c r="U18" s="1388">
        <f t="shared" si="0"/>
        <v>0</v>
      </c>
      <c r="V18" s="1389"/>
      <c r="W18" s="1467">
        <v>0</v>
      </c>
      <c r="X18" s="1389"/>
      <c r="Y18" s="1456">
        <f t="shared" si="1"/>
        <v>0</v>
      </c>
      <c r="AA18" s="1386"/>
      <c r="AC18" s="1386"/>
    </row>
    <row r="19" spans="1:29">
      <c r="A19" s="1387" t="s">
        <v>382</v>
      </c>
      <c r="B19" s="1387"/>
      <c r="C19" s="1468"/>
      <c r="D19" s="1468"/>
      <c r="E19" s="1468"/>
      <c r="F19" s="1468"/>
      <c r="G19" s="1471"/>
      <c r="H19" s="1474"/>
      <c r="I19" s="1474"/>
      <c r="J19" s="1474"/>
      <c r="K19" s="1474"/>
      <c r="L19" s="1474"/>
      <c r="M19" s="1474"/>
      <c r="N19" s="1474"/>
      <c r="O19" s="1474"/>
      <c r="P19" s="1475"/>
      <c r="Q19" s="1474"/>
      <c r="R19" s="1476"/>
      <c r="S19" s="1474"/>
      <c r="T19" s="1475"/>
      <c r="U19" s="1388">
        <f t="shared" si="0"/>
        <v>0</v>
      </c>
      <c r="V19" s="1389"/>
      <c r="W19" s="1467">
        <v>0</v>
      </c>
      <c r="X19" s="1389"/>
      <c r="Y19" s="1456">
        <f t="shared" si="1"/>
        <v>0</v>
      </c>
      <c r="AA19" s="1386"/>
      <c r="AC19" s="1386"/>
    </row>
    <row r="20" spans="1:29">
      <c r="A20" s="1387" t="s">
        <v>382</v>
      </c>
      <c r="B20" s="1387"/>
      <c r="C20" s="1468"/>
      <c r="D20" s="1468"/>
      <c r="E20" s="1468"/>
      <c r="F20" s="1468"/>
      <c r="G20" s="1471"/>
      <c r="H20" s="1474"/>
      <c r="I20" s="1474"/>
      <c r="J20" s="1474"/>
      <c r="K20" s="1474"/>
      <c r="L20" s="1474"/>
      <c r="M20" s="1474"/>
      <c r="N20" s="1474"/>
      <c r="O20" s="1474"/>
      <c r="P20" s="1475"/>
      <c r="Q20" s="1474"/>
      <c r="R20" s="1476"/>
      <c r="S20" s="1474"/>
      <c r="T20" s="1475"/>
      <c r="U20" s="1388">
        <f t="shared" si="0"/>
        <v>0</v>
      </c>
      <c r="V20" s="1389"/>
      <c r="W20" s="1467">
        <v>0</v>
      </c>
      <c r="X20" s="1389"/>
      <c r="Y20" s="1456">
        <f t="shared" si="1"/>
        <v>0</v>
      </c>
      <c r="AA20" s="1386"/>
      <c r="AC20" s="1386"/>
    </row>
    <row r="21" spans="1:29">
      <c r="A21" s="1387" t="s">
        <v>382</v>
      </c>
      <c r="B21" s="1387"/>
      <c r="C21" s="1468"/>
      <c r="D21" s="1468"/>
      <c r="E21" s="1468"/>
      <c r="F21" s="1468"/>
      <c r="G21" s="1471"/>
      <c r="H21" s="1474"/>
      <c r="I21" s="1474"/>
      <c r="J21" s="1474"/>
      <c r="K21" s="1474"/>
      <c r="L21" s="1474"/>
      <c r="M21" s="1474"/>
      <c r="N21" s="1474"/>
      <c r="O21" s="1474"/>
      <c r="P21" s="1475"/>
      <c r="Q21" s="1474"/>
      <c r="R21" s="1476"/>
      <c r="S21" s="1474"/>
      <c r="T21" s="1475"/>
      <c r="U21" s="1388">
        <f t="shared" si="0"/>
        <v>0</v>
      </c>
      <c r="V21" s="1389"/>
      <c r="W21" s="1467">
        <v>0</v>
      </c>
      <c r="X21" s="1389"/>
      <c r="Y21" s="1456">
        <f t="shared" si="1"/>
        <v>0</v>
      </c>
      <c r="AA21" s="1386"/>
      <c r="AC21" s="1386"/>
    </row>
    <row r="22" spans="1:29">
      <c r="A22" s="1387" t="s">
        <v>382</v>
      </c>
      <c r="B22" s="1387"/>
      <c r="C22" s="1468"/>
      <c r="D22" s="1468"/>
      <c r="E22" s="1468"/>
      <c r="F22" s="1468"/>
      <c r="G22" s="1471"/>
      <c r="H22" s="1474"/>
      <c r="I22" s="1474"/>
      <c r="J22" s="1474"/>
      <c r="K22" s="1474"/>
      <c r="L22" s="1474"/>
      <c r="M22" s="1474"/>
      <c r="N22" s="1474"/>
      <c r="O22" s="1474"/>
      <c r="P22" s="1475"/>
      <c r="Q22" s="1474"/>
      <c r="R22" s="1476"/>
      <c r="S22" s="1474"/>
      <c r="T22" s="1475"/>
      <c r="U22" s="1388">
        <f t="shared" si="0"/>
        <v>0</v>
      </c>
      <c r="V22" s="1389"/>
      <c r="W22" s="1467">
        <v>0</v>
      </c>
      <c r="X22" s="1389"/>
      <c r="Y22" s="1456">
        <f t="shared" si="1"/>
        <v>0</v>
      </c>
      <c r="AA22" s="1386"/>
      <c r="AC22" s="1386"/>
    </row>
    <row r="23" spans="1:29">
      <c r="A23" s="1387" t="s">
        <v>382</v>
      </c>
      <c r="B23" s="1387"/>
      <c r="C23" s="1468"/>
      <c r="D23" s="1468"/>
      <c r="E23" s="1468"/>
      <c r="F23" s="1468"/>
      <c r="G23" s="1471"/>
      <c r="H23" s="1474"/>
      <c r="I23" s="1474"/>
      <c r="J23" s="1474"/>
      <c r="K23" s="1474"/>
      <c r="L23" s="1474"/>
      <c r="M23" s="1474"/>
      <c r="N23" s="1474"/>
      <c r="O23" s="1474"/>
      <c r="P23" s="1475"/>
      <c r="Q23" s="1474"/>
      <c r="R23" s="1476"/>
      <c r="S23" s="1474"/>
      <c r="T23" s="1475"/>
      <c r="U23" s="1388">
        <f t="shared" si="0"/>
        <v>0</v>
      </c>
      <c r="V23" s="1389"/>
      <c r="W23" s="1467">
        <v>0</v>
      </c>
      <c r="X23" s="1389"/>
      <c r="Y23" s="1456">
        <f t="shared" si="1"/>
        <v>0</v>
      </c>
      <c r="AA23" s="1386"/>
      <c r="AC23" s="1386"/>
    </row>
    <row r="24" spans="1:29">
      <c r="A24" s="1387" t="s">
        <v>382</v>
      </c>
      <c r="B24" s="1387"/>
      <c r="C24" s="1468"/>
      <c r="D24" s="1468"/>
      <c r="E24" s="1468"/>
      <c r="F24" s="1468"/>
      <c r="G24" s="1471"/>
      <c r="H24" s="1474"/>
      <c r="I24" s="1474"/>
      <c r="J24" s="1474"/>
      <c r="K24" s="1474"/>
      <c r="L24" s="1474"/>
      <c r="M24" s="1474"/>
      <c r="N24" s="1474"/>
      <c r="O24" s="1474"/>
      <c r="P24" s="1475"/>
      <c r="Q24" s="1474"/>
      <c r="R24" s="1476"/>
      <c r="S24" s="1474"/>
      <c r="T24" s="1475"/>
      <c r="U24" s="1388">
        <f t="shared" si="0"/>
        <v>0</v>
      </c>
      <c r="V24" s="1387"/>
      <c r="W24" s="1467">
        <v>0</v>
      </c>
      <c r="X24" s="1387"/>
      <c r="Y24" s="1456">
        <f t="shared" si="1"/>
        <v>0</v>
      </c>
      <c r="AA24" s="1386"/>
      <c r="AC24" s="1386"/>
    </row>
    <row r="25" spans="1:29">
      <c r="A25" s="1387" t="s">
        <v>382</v>
      </c>
      <c r="B25" s="1387"/>
      <c r="C25" s="1468"/>
      <c r="D25" s="1468"/>
      <c r="E25" s="1468"/>
      <c r="F25" s="1468"/>
      <c r="G25" s="1471"/>
      <c r="H25" s="1474"/>
      <c r="I25" s="1474"/>
      <c r="J25" s="1474"/>
      <c r="K25" s="1474"/>
      <c r="L25" s="1474"/>
      <c r="M25" s="1474"/>
      <c r="N25" s="1474"/>
      <c r="O25" s="1474"/>
      <c r="P25" s="1475"/>
      <c r="Q25" s="1474"/>
      <c r="R25" s="1476"/>
      <c r="S25" s="1474"/>
      <c r="T25" s="1475"/>
      <c r="U25" s="1388">
        <f t="shared" si="0"/>
        <v>0</v>
      </c>
      <c r="V25" s="1387"/>
      <c r="W25" s="1467">
        <v>0</v>
      </c>
      <c r="X25" s="1387"/>
      <c r="Y25" s="1456">
        <f t="shared" si="1"/>
        <v>0</v>
      </c>
      <c r="AA25" s="1386"/>
      <c r="AC25" s="1386"/>
    </row>
    <row r="26" spans="1:29">
      <c r="A26" s="1387" t="s">
        <v>382</v>
      </c>
      <c r="B26" s="1387"/>
      <c r="C26" s="1468"/>
      <c r="D26" s="1468"/>
      <c r="E26" s="1468"/>
      <c r="F26" s="1468"/>
      <c r="G26" s="1471"/>
      <c r="H26" s="1474"/>
      <c r="I26" s="1474"/>
      <c r="J26" s="1474"/>
      <c r="K26" s="1474"/>
      <c r="L26" s="1474"/>
      <c r="M26" s="1474"/>
      <c r="N26" s="1474"/>
      <c r="O26" s="1474"/>
      <c r="P26" s="1475"/>
      <c r="Q26" s="1474"/>
      <c r="R26" s="1476"/>
      <c r="S26" s="1474"/>
      <c r="T26" s="1475"/>
      <c r="U26" s="1388">
        <f t="shared" si="0"/>
        <v>0</v>
      </c>
      <c r="V26" s="1387"/>
      <c r="W26" s="1467">
        <v>0</v>
      </c>
      <c r="X26" s="1387"/>
      <c r="Y26" s="1456">
        <f t="shared" si="1"/>
        <v>0</v>
      </c>
      <c r="AA26" s="1386"/>
      <c r="AC26" s="1386"/>
    </row>
    <row r="27" spans="1:29">
      <c r="A27" s="1387" t="s">
        <v>382</v>
      </c>
      <c r="B27" s="1387"/>
      <c r="C27" s="1468"/>
      <c r="D27" s="1468"/>
      <c r="E27" s="1468"/>
      <c r="F27" s="1468"/>
      <c r="G27" s="1471"/>
      <c r="H27" s="1474"/>
      <c r="I27" s="1474"/>
      <c r="J27" s="1474"/>
      <c r="K27" s="1474"/>
      <c r="L27" s="1474"/>
      <c r="M27" s="1474"/>
      <c r="N27" s="1474"/>
      <c r="O27" s="1474"/>
      <c r="P27" s="1475"/>
      <c r="Q27" s="1474"/>
      <c r="R27" s="1476"/>
      <c r="S27" s="1474"/>
      <c r="T27" s="1475"/>
      <c r="U27" s="1388">
        <f t="shared" si="0"/>
        <v>0</v>
      </c>
      <c r="V27" s="1387"/>
      <c r="W27" s="1467">
        <v>0</v>
      </c>
      <c r="X27" s="1387"/>
      <c r="Y27" s="1456">
        <f t="shared" si="1"/>
        <v>0</v>
      </c>
      <c r="AA27" s="1386"/>
      <c r="AC27" s="1386"/>
    </row>
    <row r="28" spans="1:29">
      <c r="A28" s="1387" t="s">
        <v>382</v>
      </c>
      <c r="B28" s="1387"/>
      <c r="C28" s="1468"/>
      <c r="D28" s="1468"/>
      <c r="E28" s="1468"/>
      <c r="F28" s="1468"/>
      <c r="G28" s="1471"/>
      <c r="H28" s="1474"/>
      <c r="I28" s="1474"/>
      <c r="J28" s="1474"/>
      <c r="K28" s="1474"/>
      <c r="L28" s="1474"/>
      <c r="M28" s="1474"/>
      <c r="N28" s="1474"/>
      <c r="O28" s="1474"/>
      <c r="P28" s="1475"/>
      <c r="Q28" s="1474"/>
      <c r="R28" s="1476"/>
      <c r="S28" s="1474"/>
      <c r="T28" s="1475"/>
      <c r="U28" s="1388">
        <f t="shared" si="0"/>
        <v>0</v>
      </c>
      <c r="V28" s="1387"/>
      <c r="W28" s="1467">
        <v>0</v>
      </c>
      <c r="X28" s="1387"/>
      <c r="Y28" s="1456">
        <f t="shared" si="1"/>
        <v>0</v>
      </c>
      <c r="AA28" s="1386"/>
      <c r="AC28" s="1386"/>
    </row>
    <row r="29" spans="1:29">
      <c r="A29" s="1387" t="s">
        <v>382</v>
      </c>
      <c r="B29" s="1387"/>
      <c r="C29" s="1468"/>
      <c r="D29" s="1468"/>
      <c r="E29" s="1468"/>
      <c r="F29" s="1468"/>
      <c r="G29" s="1471"/>
      <c r="H29" s="1474"/>
      <c r="I29" s="1474"/>
      <c r="J29" s="1474"/>
      <c r="K29" s="1474"/>
      <c r="L29" s="1474"/>
      <c r="M29" s="1474"/>
      <c r="N29" s="1474"/>
      <c r="O29" s="1474"/>
      <c r="P29" s="1475"/>
      <c r="Q29" s="1474"/>
      <c r="R29" s="1476"/>
      <c r="S29" s="1474"/>
      <c r="T29" s="1475"/>
      <c r="U29" s="1388">
        <f t="shared" si="0"/>
        <v>0</v>
      </c>
      <c r="V29" s="1387"/>
      <c r="W29" s="1467">
        <v>0</v>
      </c>
      <c r="X29" s="1387"/>
      <c r="Y29" s="1456">
        <f t="shared" si="1"/>
        <v>0</v>
      </c>
      <c r="AA29" s="1386"/>
      <c r="AC29" s="1386"/>
    </row>
    <row r="30" spans="1:29">
      <c r="A30" s="1387" t="s">
        <v>382</v>
      </c>
      <c r="B30" s="1387"/>
      <c r="C30" s="1468"/>
      <c r="D30" s="1468"/>
      <c r="E30" s="1468"/>
      <c r="F30" s="1468"/>
      <c r="G30" s="1471"/>
      <c r="H30" s="1474"/>
      <c r="I30" s="1474"/>
      <c r="J30" s="1474"/>
      <c r="K30" s="1474"/>
      <c r="L30" s="1474"/>
      <c r="M30" s="1474"/>
      <c r="N30" s="1474"/>
      <c r="O30" s="1474"/>
      <c r="P30" s="1475"/>
      <c r="Q30" s="1474"/>
      <c r="R30" s="1476"/>
      <c r="S30" s="1474"/>
      <c r="T30" s="1475"/>
      <c r="U30" s="1388">
        <f t="shared" si="0"/>
        <v>0</v>
      </c>
      <c r="V30" s="1387"/>
      <c r="W30" s="1467">
        <v>0</v>
      </c>
      <c r="X30" s="1387"/>
      <c r="Y30" s="1456">
        <f t="shared" si="1"/>
        <v>0</v>
      </c>
      <c r="AA30" s="1386"/>
      <c r="AC30" s="1386"/>
    </row>
    <row r="31" spans="1:29">
      <c r="A31" s="1387" t="s">
        <v>316</v>
      </c>
      <c r="B31" s="1387"/>
      <c r="C31" s="1468"/>
      <c r="D31" s="1468"/>
      <c r="E31" s="1468"/>
      <c r="F31" s="1468"/>
      <c r="G31" s="1471"/>
      <c r="H31" s="1474"/>
      <c r="I31" s="1474"/>
      <c r="J31" s="1474"/>
      <c r="K31" s="1474"/>
      <c r="L31" s="1474"/>
      <c r="M31" s="1474"/>
      <c r="N31" s="1474"/>
      <c r="O31" s="1474"/>
      <c r="P31" s="1475"/>
      <c r="Q31" s="1474"/>
      <c r="R31" s="1476"/>
      <c r="S31" s="1474"/>
      <c r="T31" s="1475"/>
      <c r="U31" s="1388">
        <f t="shared" si="0"/>
        <v>0</v>
      </c>
      <c r="V31" s="1387"/>
      <c r="W31" s="1467">
        <v>0</v>
      </c>
      <c r="X31" s="1387"/>
      <c r="Y31" s="1457">
        <f t="shared" si="1"/>
        <v>0</v>
      </c>
      <c r="AA31" s="1386"/>
      <c r="AC31" s="1386"/>
    </row>
    <row r="32" spans="1:29" s="1412" customFormat="1">
      <c r="A32" s="1415">
        <v>2</v>
      </c>
      <c r="B32" s="1415"/>
      <c r="Q32" s="1415"/>
      <c r="R32" s="1415"/>
      <c r="S32" s="1396"/>
      <c r="T32" s="1396"/>
      <c r="U32" s="1624" t="s">
        <v>1014</v>
      </c>
      <c r="V32" s="1624"/>
      <c r="W32" s="1624"/>
      <c r="X32" s="1458"/>
      <c r="Y32" s="1459">
        <f>SUM(Y7:Y31)</f>
        <v>0</v>
      </c>
    </row>
    <row r="33" spans="1:29">
      <c r="V33" s="1622"/>
      <c r="W33" s="1622"/>
      <c r="X33" s="1622"/>
    </row>
    <row r="34" spans="1:29">
      <c r="H34" s="1412" t="s">
        <v>1015</v>
      </c>
      <c r="I34" s="1412"/>
      <c r="J34" s="1412"/>
      <c r="K34" s="1412"/>
      <c r="L34" s="1412"/>
      <c r="M34" s="1412"/>
      <c r="N34" s="1412"/>
      <c r="V34" s="1386" t="s">
        <v>881</v>
      </c>
      <c r="W34" s="1386"/>
      <c r="X34" s="1386"/>
      <c r="Y34" s="1386"/>
      <c r="AA34" s="1386"/>
      <c r="AC34" s="1386"/>
    </row>
    <row r="35" spans="1:29" ht="11.25" customHeight="1">
      <c r="A35" s="1416"/>
      <c r="B35" s="1420"/>
      <c r="C35" s="1614"/>
      <c r="D35" s="1614"/>
      <c r="E35" s="1614"/>
      <c r="F35" s="1614"/>
      <c r="G35" s="1614"/>
      <c r="O35" s="1460"/>
      <c r="P35" s="1460"/>
      <c r="Q35" s="1460"/>
      <c r="R35" s="1460"/>
      <c r="S35" s="1460"/>
      <c r="T35" s="1460"/>
      <c r="U35" s="1461" t="s">
        <v>11</v>
      </c>
      <c r="V35" s="1386" t="s">
        <v>1016</v>
      </c>
      <c r="W35" s="1386"/>
      <c r="X35" s="1386"/>
      <c r="Y35" s="1386"/>
      <c r="AA35" s="1386"/>
      <c r="AC35" s="1386"/>
    </row>
    <row r="36" spans="1:29" ht="11.25" customHeight="1">
      <c r="A36" s="1416"/>
      <c r="B36" s="1416"/>
      <c r="C36" s="1614"/>
      <c r="D36" s="1614"/>
      <c r="E36" s="1614"/>
      <c r="F36" s="1614"/>
      <c r="G36" s="1614"/>
      <c r="H36" s="1417"/>
      <c r="I36" s="1417"/>
      <c r="J36" s="1460"/>
      <c r="K36" s="1460"/>
      <c r="L36" s="1460"/>
      <c r="M36" s="1460"/>
      <c r="N36" s="1460"/>
      <c r="O36" s="1421"/>
      <c r="P36" s="1421"/>
      <c r="Q36" s="1421"/>
      <c r="R36" s="1421"/>
      <c r="S36" s="1421"/>
      <c r="T36" s="1421"/>
      <c r="V36" s="1386"/>
      <c r="W36" s="1386"/>
      <c r="X36" s="1386"/>
      <c r="Y36" s="1386"/>
      <c r="AA36" s="1386"/>
      <c r="AC36" s="1386"/>
    </row>
    <row r="37" spans="1:29" ht="11.25" customHeight="1">
      <c r="A37" s="1416"/>
      <c r="B37" s="1416"/>
      <c r="C37" s="1614"/>
      <c r="D37" s="1614"/>
      <c r="E37" s="1614"/>
      <c r="F37" s="1614"/>
      <c r="G37" s="1614"/>
      <c r="H37" s="1417"/>
      <c r="I37" s="1417"/>
      <c r="J37" s="1421"/>
      <c r="K37" s="1421"/>
      <c r="L37" s="1421"/>
      <c r="M37" s="1421"/>
      <c r="N37" s="1421"/>
      <c r="O37" s="1419"/>
      <c r="P37" s="1419"/>
      <c r="Q37" s="1419"/>
      <c r="R37" s="1419"/>
      <c r="S37" s="1419"/>
      <c r="T37" s="1419"/>
      <c r="V37" s="1386"/>
      <c r="W37" s="1386"/>
      <c r="X37" s="1386"/>
      <c r="Y37" s="1386"/>
      <c r="AA37" s="1386"/>
      <c r="AC37" s="1386"/>
    </row>
    <row r="38" spans="1:29">
      <c r="A38" s="1416"/>
      <c r="B38" s="1416"/>
      <c r="H38" s="1419"/>
      <c r="I38" s="1419"/>
      <c r="J38" s="1419"/>
      <c r="K38" s="1419"/>
      <c r="L38" s="1419"/>
      <c r="M38" s="1419"/>
      <c r="N38" s="1419"/>
      <c r="V38" s="1386"/>
      <c r="W38" s="1386"/>
      <c r="X38" s="1386"/>
      <c r="Y38" s="1386"/>
      <c r="AA38" s="1386"/>
      <c r="AC38" s="1386"/>
    </row>
    <row r="39" spans="1:29">
      <c r="A39" s="1416"/>
      <c r="B39" s="1416"/>
      <c r="V39" s="1415"/>
      <c r="W39" s="1386"/>
      <c r="X39" s="1386"/>
    </row>
    <row r="40" spans="1:29">
      <c r="A40" s="1416"/>
      <c r="B40" s="1416"/>
      <c r="V40" s="1386"/>
    </row>
    <row r="41" spans="1:29">
      <c r="A41" s="1416"/>
      <c r="B41" s="1416"/>
      <c r="S41" s="1412"/>
      <c r="T41" s="1412"/>
      <c r="U41" s="1413"/>
      <c r="V41" s="1386"/>
    </row>
    <row r="42" spans="1:29">
      <c r="A42" s="1416"/>
      <c r="B42" s="1416"/>
      <c r="S42" s="1412"/>
      <c r="T42" s="1412"/>
      <c r="U42" s="1413"/>
      <c r="V42" s="1386"/>
    </row>
    <row r="43" spans="1:29">
      <c r="A43" s="1416"/>
      <c r="B43" s="1416"/>
      <c r="S43" s="1412"/>
      <c r="T43" s="1412"/>
      <c r="U43" s="1413"/>
      <c r="V43" s="1386"/>
    </row>
    <row r="44" spans="1:29">
      <c r="A44" s="1416"/>
      <c r="B44" s="1416"/>
      <c r="S44" s="1412"/>
      <c r="T44" s="1412"/>
      <c r="U44" s="1413"/>
    </row>
    <row r="45" spans="1:29">
      <c r="A45" s="1416"/>
      <c r="B45" s="1416"/>
      <c r="S45" s="1412"/>
      <c r="T45" s="1412"/>
      <c r="U45" s="1413"/>
    </row>
    <row r="46" spans="1:29">
      <c r="A46" s="1416"/>
      <c r="B46" s="1416"/>
    </row>
  </sheetData>
  <mergeCells count="14">
    <mergeCell ref="Y5:Y6"/>
    <mergeCell ref="U32:W32"/>
    <mergeCell ref="A5:A6"/>
    <mergeCell ref="C5:C6"/>
    <mergeCell ref="D5:D6"/>
    <mergeCell ref="E5:E6"/>
    <mergeCell ref="F5:F6"/>
    <mergeCell ref="G5:G6"/>
    <mergeCell ref="V33:X33"/>
    <mergeCell ref="C35:G37"/>
    <mergeCell ref="U5:U6"/>
    <mergeCell ref="V5:V6"/>
    <mergeCell ref="W5:W6"/>
    <mergeCell ref="X5:X6"/>
  </mergeCells>
  <pageMargins left="0.7" right="0.7" top="0.75" bottom="0.75" header="0.3" footer="0.3"/>
  <pageSetup orientation="landscape" r:id="rId1"/>
  <headerFooter>
    <oddHeader xml:space="preserve">&amp;C&amp;"Arial,Bold"Attachment 13 - Construction Work in Progress
MidAmerican Central California Transco, LLC
</oddHeader>
    <oddFooter>&amp;RPage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70C0"/>
  </sheetPr>
  <dimension ref="A1:XFD29"/>
  <sheetViews>
    <sheetView view="pageBreakPreview" zoomScale="75" zoomScaleNormal="100" zoomScaleSheetLayoutView="75" workbookViewId="0">
      <selection activeCell="D7" sqref="D7"/>
    </sheetView>
  </sheetViews>
  <sheetFormatPr defaultColWidth="7" defaultRowHeight="11.25"/>
  <cols>
    <col min="1" max="1" width="3.77734375" style="1406" customWidth="1"/>
    <col min="2" max="2" width="9.44140625" style="1433" customWidth="1"/>
    <col min="3" max="3" width="25" style="1433" customWidth="1"/>
    <col min="4" max="4" width="34" style="1433" customWidth="1"/>
    <col min="5" max="5" width="8.44140625" style="1412" customWidth="1"/>
    <col min="6" max="6" width="7.5546875" style="1433" customWidth="1"/>
    <col min="7" max="7" width="7.6640625" style="1412" customWidth="1"/>
    <col min="8" max="18" width="7.5546875" style="1412" customWidth="1"/>
    <col min="19" max="16384" width="7" style="1386"/>
  </cols>
  <sheetData>
    <row r="1" spans="1:16384" ht="15">
      <c r="A1" s="1261" t="s">
        <v>1076</v>
      </c>
      <c r="B1" s="1261"/>
      <c r="C1" s="1261"/>
      <c r="D1" s="1261"/>
      <c r="E1" s="1261"/>
      <c r="F1" s="1261" t="s">
        <v>1076</v>
      </c>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1261"/>
      <c r="AQ1" s="1261"/>
      <c r="AR1" s="1261"/>
      <c r="AS1" s="1261"/>
      <c r="AT1" s="1261"/>
      <c r="AU1" s="1261"/>
      <c r="AV1" s="1261"/>
      <c r="AW1" s="1261"/>
      <c r="AX1" s="1261"/>
      <c r="AY1" s="1261"/>
      <c r="AZ1" s="1261"/>
      <c r="BA1" s="1261"/>
      <c r="BB1" s="1261"/>
      <c r="BC1" s="1261"/>
      <c r="BD1" s="1261"/>
      <c r="BE1" s="1261"/>
      <c r="BF1" s="1261"/>
      <c r="BG1" s="1261"/>
      <c r="BH1" s="1261"/>
      <c r="BI1" s="1261"/>
      <c r="BJ1" s="1261"/>
      <c r="BK1" s="1261"/>
      <c r="BL1" s="1261"/>
      <c r="BM1" s="1261"/>
      <c r="BN1" s="1261"/>
      <c r="BO1" s="1261"/>
      <c r="BP1" s="1261"/>
      <c r="BQ1" s="1261"/>
      <c r="BR1" s="1261"/>
      <c r="BS1" s="1261"/>
      <c r="BT1" s="1261"/>
      <c r="BU1" s="1261"/>
      <c r="BV1" s="1261"/>
      <c r="BW1" s="1261"/>
      <c r="BX1" s="1261"/>
      <c r="BY1" s="1261"/>
      <c r="BZ1" s="1261"/>
      <c r="CA1" s="1261"/>
      <c r="CB1" s="1261"/>
      <c r="CC1" s="1261"/>
      <c r="CD1" s="1261"/>
      <c r="CE1" s="1261"/>
      <c r="CF1" s="1261"/>
      <c r="CG1" s="1261"/>
      <c r="CH1" s="1261"/>
      <c r="CI1" s="1261"/>
      <c r="CJ1" s="1261"/>
      <c r="CK1" s="1261"/>
      <c r="CL1" s="1261"/>
      <c r="CM1" s="1261"/>
      <c r="CN1" s="1261"/>
      <c r="CO1" s="1261"/>
      <c r="CP1" s="1261"/>
      <c r="CQ1" s="1261"/>
      <c r="CR1" s="1261"/>
      <c r="CS1" s="1261"/>
      <c r="CT1" s="1261"/>
      <c r="CU1" s="1261"/>
      <c r="CV1" s="1261"/>
      <c r="CW1" s="1261"/>
      <c r="CX1" s="1261"/>
      <c r="CY1" s="1261"/>
      <c r="CZ1" s="1261"/>
      <c r="DA1" s="1261"/>
      <c r="DB1" s="1261"/>
      <c r="DC1" s="1261"/>
      <c r="DD1" s="1261"/>
      <c r="DE1" s="1261"/>
      <c r="DF1" s="1261"/>
      <c r="DG1" s="1261"/>
      <c r="DH1" s="1261"/>
      <c r="DI1" s="1261"/>
      <c r="DJ1" s="1261"/>
      <c r="DK1" s="1261"/>
      <c r="DL1" s="1261"/>
      <c r="DM1" s="1261"/>
      <c r="DN1" s="1261"/>
      <c r="DO1" s="1261"/>
      <c r="DP1" s="1261"/>
      <c r="DQ1" s="1261"/>
      <c r="DR1" s="1261"/>
      <c r="DS1" s="1261"/>
      <c r="DT1" s="1261"/>
      <c r="DU1" s="1261"/>
      <c r="DV1" s="1261"/>
      <c r="DW1" s="1261"/>
      <c r="DX1" s="1261"/>
      <c r="DY1" s="1261"/>
      <c r="DZ1" s="1261"/>
      <c r="EA1" s="1261"/>
      <c r="EB1" s="1261"/>
      <c r="EC1" s="1261"/>
      <c r="ED1" s="1261"/>
      <c r="EE1" s="1261"/>
      <c r="EF1" s="1261"/>
      <c r="EG1" s="1261"/>
      <c r="EH1" s="1261"/>
      <c r="EI1" s="1261"/>
      <c r="EJ1" s="1261"/>
      <c r="EK1" s="1261"/>
      <c r="EL1" s="1261"/>
      <c r="EM1" s="1261"/>
      <c r="EN1" s="1261"/>
      <c r="EO1" s="1261"/>
      <c r="EP1" s="1261"/>
      <c r="EQ1" s="1261"/>
      <c r="ER1" s="1261"/>
      <c r="ES1" s="1261"/>
      <c r="ET1" s="1261"/>
      <c r="EU1" s="1261"/>
      <c r="EV1" s="1261"/>
      <c r="EW1" s="1261"/>
      <c r="EX1" s="1261"/>
      <c r="EY1" s="1261"/>
      <c r="EZ1" s="1261"/>
      <c r="FA1" s="1261"/>
      <c r="FB1" s="1261"/>
      <c r="FC1" s="1261"/>
      <c r="FD1" s="1261"/>
      <c r="FE1" s="1261"/>
      <c r="FF1" s="1261"/>
      <c r="FG1" s="1261"/>
      <c r="FH1" s="1261"/>
      <c r="FI1" s="1261"/>
      <c r="FJ1" s="1261"/>
      <c r="FK1" s="1261"/>
      <c r="FL1" s="1261"/>
      <c r="FM1" s="1261"/>
      <c r="FN1" s="1261"/>
      <c r="FO1" s="1261"/>
      <c r="FP1" s="1261"/>
      <c r="FQ1" s="1261"/>
      <c r="FR1" s="1261"/>
      <c r="FS1" s="1261"/>
      <c r="FT1" s="1261"/>
      <c r="FU1" s="1261"/>
      <c r="FV1" s="1261"/>
      <c r="FW1" s="1261"/>
      <c r="FX1" s="1261"/>
      <c r="FY1" s="1261"/>
      <c r="FZ1" s="1261"/>
      <c r="GA1" s="1261"/>
      <c r="GB1" s="1261"/>
      <c r="GC1" s="1261"/>
      <c r="GD1" s="1261"/>
      <c r="GE1" s="1261"/>
      <c r="GF1" s="1261"/>
      <c r="GG1" s="1261"/>
      <c r="GH1" s="1261"/>
      <c r="GI1" s="1261"/>
      <c r="GJ1" s="1261"/>
      <c r="GK1" s="1261"/>
      <c r="GL1" s="1261"/>
      <c r="GM1" s="1261"/>
      <c r="GN1" s="1261"/>
      <c r="GO1" s="1261"/>
      <c r="GP1" s="1261"/>
      <c r="GQ1" s="1261"/>
      <c r="GR1" s="1261"/>
      <c r="GS1" s="1261"/>
      <c r="GT1" s="1261"/>
      <c r="GU1" s="1261"/>
      <c r="GV1" s="1261"/>
      <c r="GW1" s="1261"/>
      <c r="GX1" s="1261"/>
      <c r="GY1" s="1261"/>
      <c r="GZ1" s="1261"/>
      <c r="HA1" s="1261"/>
      <c r="HB1" s="1261"/>
      <c r="HC1" s="1261"/>
      <c r="HD1" s="1261"/>
      <c r="HE1" s="1261"/>
      <c r="HF1" s="1261"/>
      <c r="HG1" s="1261"/>
      <c r="HH1" s="1261"/>
      <c r="HI1" s="1261"/>
      <c r="HJ1" s="1261"/>
      <c r="HK1" s="1261"/>
      <c r="HL1" s="1261"/>
      <c r="HM1" s="1261"/>
      <c r="HN1" s="1261"/>
      <c r="HO1" s="1261"/>
      <c r="HP1" s="1261"/>
      <c r="HQ1" s="1261"/>
      <c r="HR1" s="1261"/>
      <c r="HS1" s="1261"/>
      <c r="HT1" s="1261"/>
      <c r="HU1" s="1261"/>
      <c r="HV1" s="1261"/>
      <c r="HW1" s="1261"/>
      <c r="HX1" s="1261"/>
      <c r="HY1" s="1261"/>
      <c r="HZ1" s="1261"/>
      <c r="IA1" s="1261"/>
      <c r="IB1" s="1261"/>
      <c r="IC1" s="1261"/>
      <c r="ID1" s="1261"/>
      <c r="IE1" s="1261"/>
      <c r="IF1" s="1261"/>
      <c r="IG1" s="1261"/>
      <c r="IH1" s="1261"/>
      <c r="II1" s="1261"/>
      <c r="IJ1" s="1261"/>
      <c r="IK1" s="1261"/>
      <c r="IL1" s="1261"/>
      <c r="IM1" s="1261"/>
      <c r="IN1" s="1261"/>
      <c r="IO1" s="1261"/>
      <c r="IP1" s="1261"/>
      <c r="IQ1" s="1261"/>
      <c r="IR1" s="1261"/>
      <c r="IS1" s="1261"/>
      <c r="IT1" s="1261"/>
      <c r="IU1" s="1261"/>
      <c r="IV1" s="1261"/>
      <c r="IW1" s="1261"/>
      <c r="IX1" s="1261"/>
      <c r="IY1" s="1261"/>
      <c r="IZ1" s="1261"/>
      <c r="JA1" s="1261"/>
      <c r="JB1" s="1261"/>
      <c r="JC1" s="1261"/>
      <c r="JD1" s="1261"/>
      <c r="JE1" s="1261"/>
      <c r="JF1" s="1261"/>
      <c r="JG1" s="1261"/>
      <c r="JH1" s="1261"/>
      <c r="JI1" s="1261"/>
      <c r="JJ1" s="1261"/>
      <c r="JK1" s="1261"/>
      <c r="JL1" s="1261"/>
      <c r="JM1" s="1261"/>
      <c r="JN1" s="1261"/>
      <c r="JO1" s="1261"/>
      <c r="JP1" s="1261"/>
      <c r="JQ1" s="1261"/>
      <c r="JR1" s="1261"/>
      <c r="JS1" s="1261"/>
      <c r="JT1" s="1261"/>
      <c r="JU1" s="1261"/>
      <c r="JV1" s="1261"/>
      <c r="JW1" s="1261"/>
      <c r="JX1" s="1261"/>
      <c r="JY1" s="1261"/>
      <c r="JZ1" s="1261"/>
      <c r="KA1" s="1261"/>
      <c r="KB1" s="1261"/>
      <c r="KC1" s="1261"/>
      <c r="KD1" s="1261"/>
      <c r="KE1" s="1261"/>
      <c r="KF1" s="1261"/>
      <c r="KG1" s="1261"/>
      <c r="KH1" s="1261"/>
      <c r="KI1" s="1261"/>
      <c r="KJ1" s="1261"/>
      <c r="KK1" s="1261"/>
      <c r="KL1" s="1261"/>
      <c r="KM1" s="1261"/>
      <c r="KN1" s="1261"/>
      <c r="KO1" s="1261"/>
      <c r="KP1" s="1261"/>
      <c r="KQ1" s="1261"/>
      <c r="KR1" s="1261"/>
      <c r="KS1" s="1261"/>
      <c r="KT1" s="1261"/>
      <c r="KU1" s="1261"/>
      <c r="KV1" s="1261"/>
      <c r="KW1" s="1261"/>
      <c r="KX1" s="1261"/>
      <c r="KY1" s="1261"/>
      <c r="KZ1" s="1261"/>
      <c r="LA1" s="1261"/>
      <c r="LB1" s="1261"/>
      <c r="LC1" s="1261"/>
      <c r="LD1" s="1261"/>
      <c r="LE1" s="1261"/>
      <c r="LF1" s="1261"/>
      <c r="LG1" s="1261"/>
      <c r="LH1" s="1261"/>
      <c r="LI1" s="1261"/>
      <c r="LJ1" s="1261"/>
      <c r="LK1" s="1261"/>
      <c r="LL1" s="1261"/>
      <c r="LM1" s="1261"/>
      <c r="LN1" s="1261"/>
      <c r="LO1" s="1261"/>
      <c r="LP1" s="1261"/>
      <c r="LQ1" s="1261"/>
      <c r="LR1" s="1261"/>
      <c r="LS1" s="1261"/>
      <c r="LT1" s="1261"/>
      <c r="LU1" s="1261"/>
      <c r="LV1" s="1261"/>
      <c r="LW1" s="1261"/>
      <c r="LX1" s="1261"/>
      <c r="LY1" s="1261"/>
      <c r="LZ1" s="1261"/>
      <c r="MA1" s="1261"/>
      <c r="MB1" s="1261"/>
      <c r="MC1" s="1261"/>
      <c r="MD1" s="1261"/>
      <c r="ME1" s="1261"/>
      <c r="MF1" s="1261"/>
      <c r="MG1" s="1261"/>
      <c r="MH1" s="1261"/>
      <c r="MI1" s="1261"/>
      <c r="MJ1" s="1261"/>
      <c r="MK1" s="1261"/>
      <c r="ML1" s="1261"/>
      <c r="MM1" s="1261"/>
      <c r="MN1" s="1261"/>
      <c r="MO1" s="1261"/>
      <c r="MP1" s="1261"/>
      <c r="MQ1" s="1261"/>
      <c r="MR1" s="1261"/>
      <c r="MS1" s="1261"/>
      <c r="MT1" s="1261"/>
      <c r="MU1" s="1261"/>
      <c r="MV1" s="1261"/>
      <c r="MW1" s="1261"/>
      <c r="MX1" s="1261"/>
      <c r="MY1" s="1261"/>
      <c r="MZ1" s="1261"/>
      <c r="NA1" s="1261"/>
      <c r="NB1" s="1261"/>
      <c r="NC1" s="1261"/>
      <c r="ND1" s="1261"/>
      <c r="NE1" s="1261"/>
      <c r="NF1" s="1261"/>
      <c r="NG1" s="1261"/>
      <c r="NH1" s="1261"/>
      <c r="NI1" s="1261"/>
      <c r="NJ1" s="1261"/>
      <c r="NK1" s="1261"/>
      <c r="NL1" s="1261"/>
      <c r="NM1" s="1261"/>
      <c r="NN1" s="1261"/>
      <c r="NO1" s="1261"/>
      <c r="NP1" s="1261"/>
      <c r="NQ1" s="1261"/>
      <c r="NR1" s="1261"/>
      <c r="NS1" s="1261"/>
      <c r="NT1" s="1261"/>
      <c r="NU1" s="1261"/>
      <c r="NV1" s="1261"/>
      <c r="NW1" s="1261"/>
      <c r="NX1" s="1261"/>
      <c r="NY1" s="1261"/>
      <c r="NZ1" s="1261"/>
      <c r="OA1" s="1261"/>
      <c r="OB1" s="1261"/>
      <c r="OC1" s="1261"/>
      <c r="OD1" s="1261"/>
      <c r="OE1" s="1261"/>
      <c r="OF1" s="1261"/>
      <c r="OG1" s="1261"/>
      <c r="OH1" s="1261"/>
      <c r="OI1" s="1261"/>
      <c r="OJ1" s="1261"/>
      <c r="OK1" s="1261"/>
      <c r="OL1" s="1261"/>
      <c r="OM1" s="1261"/>
      <c r="ON1" s="1261"/>
      <c r="OO1" s="1261"/>
      <c r="OP1" s="1261"/>
      <c r="OQ1" s="1261"/>
      <c r="OR1" s="1261"/>
      <c r="OS1" s="1261"/>
      <c r="OT1" s="1261"/>
      <c r="OU1" s="1261"/>
      <c r="OV1" s="1261"/>
      <c r="OW1" s="1261"/>
      <c r="OX1" s="1261"/>
      <c r="OY1" s="1261"/>
      <c r="OZ1" s="1261"/>
      <c r="PA1" s="1261"/>
      <c r="PB1" s="1261"/>
      <c r="PC1" s="1261"/>
      <c r="PD1" s="1261"/>
      <c r="PE1" s="1261"/>
      <c r="PF1" s="1261"/>
      <c r="PG1" s="1261"/>
      <c r="PH1" s="1261"/>
      <c r="PI1" s="1261"/>
      <c r="PJ1" s="1261"/>
      <c r="PK1" s="1261"/>
      <c r="PL1" s="1261"/>
      <c r="PM1" s="1261"/>
      <c r="PN1" s="1261"/>
      <c r="PO1" s="1261"/>
      <c r="PP1" s="1261"/>
      <c r="PQ1" s="1261"/>
      <c r="PR1" s="1261"/>
      <c r="PS1" s="1261"/>
      <c r="PT1" s="1261"/>
      <c r="PU1" s="1261"/>
      <c r="PV1" s="1261"/>
      <c r="PW1" s="1261"/>
      <c r="PX1" s="1261"/>
      <c r="PY1" s="1261"/>
      <c r="PZ1" s="1261"/>
      <c r="QA1" s="1261"/>
      <c r="QB1" s="1261"/>
      <c r="QC1" s="1261"/>
      <c r="QD1" s="1261"/>
      <c r="QE1" s="1261"/>
      <c r="QF1" s="1261"/>
      <c r="QG1" s="1261"/>
      <c r="QH1" s="1261"/>
      <c r="QI1" s="1261"/>
      <c r="QJ1" s="1261"/>
      <c r="QK1" s="1261"/>
      <c r="QL1" s="1261"/>
      <c r="QM1" s="1261"/>
      <c r="QN1" s="1261"/>
      <c r="QO1" s="1261"/>
      <c r="QP1" s="1261"/>
      <c r="QQ1" s="1261"/>
      <c r="QR1" s="1261"/>
      <c r="QS1" s="1261"/>
      <c r="QT1" s="1261"/>
      <c r="QU1" s="1261"/>
      <c r="QV1" s="1261"/>
      <c r="QW1" s="1261"/>
      <c r="QX1" s="1261"/>
      <c r="QY1" s="1261"/>
      <c r="QZ1" s="1261"/>
      <c r="RA1" s="1261"/>
      <c r="RB1" s="1261"/>
      <c r="RC1" s="1261"/>
      <c r="RD1" s="1261"/>
      <c r="RE1" s="1261"/>
      <c r="RF1" s="1261"/>
      <c r="RG1" s="1261"/>
      <c r="RH1" s="1261"/>
      <c r="RI1" s="1261"/>
      <c r="RJ1" s="1261"/>
      <c r="RK1" s="1261"/>
      <c r="RL1" s="1261"/>
      <c r="RM1" s="1261"/>
      <c r="RN1" s="1261"/>
      <c r="RO1" s="1261"/>
      <c r="RP1" s="1261"/>
      <c r="RQ1" s="1261"/>
      <c r="RR1" s="1261"/>
      <c r="RS1" s="1261"/>
      <c r="RT1" s="1261"/>
      <c r="RU1" s="1261"/>
      <c r="RV1" s="1261"/>
      <c r="RW1" s="1261"/>
      <c r="RX1" s="1261"/>
      <c r="RY1" s="1261"/>
      <c r="RZ1" s="1261"/>
      <c r="SA1" s="1261"/>
      <c r="SB1" s="1261"/>
      <c r="SC1" s="1261"/>
      <c r="SD1" s="1261"/>
      <c r="SE1" s="1261"/>
      <c r="SF1" s="1261"/>
      <c r="SG1" s="1261"/>
      <c r="SH1" s="1261"/>
      <c r="SI1" s="1261"/>
      <c r="SJ1" s="1261"/>
      <c r="SK1" s="1261"/>
      <c r="SL1" s="1261"/>
      <c r="SM1" s="1261"/>
      <c r="SN1" s="1261"/>
      <c r="SO1" s="1261"/>
      <c r="SP1" s="1261"/>
      <c r="SQ1" s="1261"/>
      <c r="SR1" s="1261"/>
      <c r="SS1" s="1261"/>
      <c r="ST1" s="1261"/>
      <c r="SU1" s="1261"/>
      <c r="SV1" s="1261"/>
      <c r="SW1" s="1261"/>
      <c r="SX1" s="1261"/>
      <c r="SY1" s="1261"/>
      <c r="SZ1" s="1261"/>
      <c r="TA1" s="1261"/>
      <c r="TB1" s="1261"/>
      <c r="TC1" s="1261"/>
      <c r="TD1" s="1261"/>
      <c r="TE1" s="1261"/>
      <c r="TF1" s="1261"/>
      <c r="TG1" s="1261"/>
      <c r="TH1" s="1261"/>
      <c r="TI1" s="1261"/>
      <c r="TJ1" s="1261"/>
      <c r="TK1" s="1261"/>
      <c r="TL1" s="1261"/>
      <c r="TM1" s="1261"/>
      <c r="TN1" s="1261"/>
      <c r="TO1" s="1261"/>
      <c r="TP1" s="1261"/>
      <c r="TQ1" s="1261"/>
      <c r="TR1" s="1261"/>
      <c r="TS1" s="1261"/>
      <c r="TT1" s="1261"/>
      <c r="TU1" s="1261"/>
      <c r="TV1" s="1261"/>
      <c r="TW1" s="1261"/>
      <c r="TX1" s="1261"/>
      <c r="TY1" s="1261"/>
      <c r="TZ1" s="1261"/>
      <c r="UA1" s="1261"/>
      <c r="UB1" s="1261"/>
      <c r="UC1" s="1261"/>
      <c r="UD1" s="1261"/>
      <c r="UE1" s="1261"/>
      <c r="UF1" s="1261"/>
      <c r="UG1" s="1261"/>
      <c r="UH1" s="1261"/>
      <c r="UI1" s="1261"/>
      <c r="UJ1" s="1261"/>
      <c r="UK1" s="1261"/>
      <c r="UL1" s="1261"/>
      <c r="UM1" s="1261"/>
      <c r="UN1" s="1261"/>
      <c r="UO1" s="1261"/>
      <c r="UP1" s="1261"/>
      <c r="UQ1" s="1261"/>
      <c r="UR1" s="1261"/>
      <c r="US1" s="1261"/>
      <c r="UT1" s="1261"/>
      <c r="UU1" s="1261"/>
      <c r="UV1" s="1261"/>
      <c r="UW1" s="1261"/>
      <c r="UX1" s="1261"/>
      <c r="UY1" s="1261"/>
      <c r="UZ1" s="1261"/>
      <c r="VA1" s="1261"/>
      <c r="VB1" s="1261"/>
      <c r="VC1" s="1261"/>
      <c r="VD1" s="1261"/>
      <c r="VE1" s="1261"/>
      <c r="VF1" s="1261"/>
      <c r="VG1" s="1261"/>
      <c r="VH1" s="1261"/>
      <c r="VI1" s="1261"/>
      <c r="VJ1" s="1261"/>
      <c r="VK1" s="1261"/>
      <c r="VL1" s="1261"/>
      <c r="VM1" s="1261"/>
      <c r="VN1" s="1261"/>
      <c r="VO1" s="1261"/>
      <c r="VP1" s="1261"/>
      <c r="VQ1" s="1261"/>
      <c r="VR1" s="1261"/>
      <c r="VS1" s="1261"/>
      <c r="VT1" s="1261"/>
      <c r="VU1" s="1261"/>
      <c r="VV1" s="1261"/>
      <c r="VW1" s="1261"/>
      <c r="VX1" s="1261"/>
      <c r="VY1" s="1261"/>
      <c r="VZ1" s="1261"/>
      <c r="WA1" s="1261"/>
      <c r="WB1" s="1261"/>
      <c r="WC1" s="1261"/>
      <c r="WD1" s="1261"/>
      <c r="WE1" s="1261"/>
      <c r="WF1" s="1261"/>
      <c r="WG1" s="1261"/>
      <c r="WH1" s="1261"/>
      <c r="WI1" s="1261"/>
      <c r="WJ1" s="1261"/>
      <c r="WK1" s="1261"/>
      <c r="WL1" s="1261"/>
      <c r="WM1" s="1261"/>
      <c r="WN1" s="1261"/>
      <c r="WO1" s="1261"/>
      <c r="WP1" s="1261"/>
      <c r="WQ1" s="1261"/>
      <c r="WR1" s="1261"/>
      <c r="WS1" s="1261"/>
      <c r="WT1" s="1261"/>
      <c r="WU1" s="1261"/>
      <c r="WV1" s="1261"/>
      <c r="WW1" s="1261"/>
      <c r="WX1" s="1261"/>
      <c r="WY1" s="1261"/>
      <c r="WZ1" s="1261"/>
      <c r="XA1" s="1261"/>
      <c r="XB1" s="1261"/>
      <c r="XC1" s="1261"/>
      <c r="XD1" s="1261"/>
      <c r="XE1" s="1261"/>
      <c r="XF1" s="1261"/>
      <c r="XG1" s="1261"/>
      <c r="XH1" s="1261"/>
      <c r="XI1" s="1261"/>
      <c r="XJ1" s="1261"/>
      <c r="XK1" s="1261"/>
      <c r="XL1" s="1261"/>
      <c r="XM1" s="1261"/>
      <c r="XN1" s="1261"/>
      <c r="XO1" s="1261"/>
      <c r="XP1" s="1261"/>
      <c r="XQ1" s="1261"/>
      <c r="XR1" s="1261"/>
      <c r="XS1" s="1261"/>
      <c r="XT1" s="1261"/>
      <c r="XU1" s="1261"/>
      <c r="XV1" s="1261"/>
      <c r="XW1" s="1261"/>
      <c r="XX1" s="1261"/>
      <c r="XY1" s="1261"/>
      <c r="XZ1" s="1261"/>
      <c r="YA1" s="1261"/>
      <c r="YB1" s="1261"/>
      <c r="YC1" s="1261"/>
      <c r="YD1" s="1261"/>
      <c r="YE1" s="1261"/>
      <c r="YF1" s="1261"/>
      <c r="YG1" s="1261"/>
      <c r="YH1" s="1261"/>
      <c r="YI1" s="1261"/>
      <c r="YJ1" s="1261"/>
      <c r="YK1" s="1261"/>
      <c r="YL1" s="1261"/>
      <c r="YM1" s="1261"/>
      <c r="YN1" s="1261"/>
      <c r="YO1" s="1261"/>
      <c r="YP1" s="1261"/>
      <c r="YQ1" s="1261"/>
      <c r="YR1" s="1261"/>
      <c r="YS1" s="1261"/>
      <c r="YT1" s="1261"/>
      <c r="YU1" s="1261"/>
      <c r="YV1" s="1261"/>
      <c r="YW1" s="1261"/>
      <c r="YX1" s="1261"/>
      <c r="YY1" s="1261"/>
      <c r="YZ1" s="1261"/>
      <c r="ZA1" s="1261"/>
      <c r="ZB1" s="1261"/>
      <c r="ZC1" s="1261"/>
      <c r="ZD1" s="1261"/>
      <c r="ZE1" s="1261"/>
      <c r="ZF1" s="1261"/>
      <c r="ZG1" s="1261"/>
      <c r="ZH1" s="1261"/>
      <c r="ZI1" s="1261"/>
      <c r="ZJ1" s="1261"/>
      <c r="ZK1" s="1261"/>
      <c r="ZL1" s="1261"/>
      <c r="ZM1" s="1261"/>
      <c r="ZN1" s="1261"/>
      <c r="ZO1" s="1261"/>
      <c r="ZP1" s="1261"/>
      <c r="ZQ1" s="1261"/>
      <c r="ZR1" s="1261"/>
      <c r="ZS1" s="1261"/>
      <c r="ZT1" s="1261"/>
      <c r="ZU1" s="1261"/>
      <c r="ZV1" s="1261"/>
      <c r="ZW1" s="1261"/>
      <c r="ZX1" s="1261"/>
      <c r="ZY1" s="1261"/>
      <c r="ZZ1" s="1261"/>
      <c r="AAA1" s="1261"/>
      <c r="AAB1" s="1261"/>
      <c r="AAC1" s="1261"/>
      <c r="AAD1" s="1261"/>
      <c r="AAE1" s="1261"/>
      <c r="AAF1" s="1261"/>
      <c r="AAG1" s="1261"/>
      <c r="AAH1" s="1261"/>
      <c r="AAI1" s="1261"/>
      <c r="AAJ1" s="1261"/>
      <c r="AAK1" s="1261"/>
      <c r="AAL1" s="1261"/>
      <c r="AAM1" s="1261"/>
      <c r="AAN1" s="1261"/>
      <c r="AAO1" s="1261"/>
      <c r="AAP1" s="1261"/>
      <c r="AAQ1" s="1261"/>
      <c r="AAR1" s="1261"/>
      <c r="AAS1" s="1261"/>
      <c r="AAT1" s="1261"/>
      <c r="AAU1" s="1261"/>
      <c r="AAV1" s="1261"/>
      <c r="AAW1" s="1261"/>
      <c r="AAX1" s="1261"/>
      <c r="AAY1" s="1261"/>
      <c r="AAZ1" s="1261"/>
      <c r="ABA1" s="1261"/>
      <c r="ABB1" s="1261"/>
      <c r="ABC1" s="1261"/>
      <c r="ABD1" s="1261"/>
      <c r="ABE1" s="1261"/>
      <c r="ABF1" s="1261"/>
      <c r="ABG1" s="1261"/>
      <c r="ABH1" s="1261"/>
      <c r="ABI1" s="1261"/>
      <c r="ABJ1" s="1261"/>
      <c r="ABK1" s="1261"/>
      <c r="ABL1" s="1261"/>
      <c r="ABM1" s="1261"/>
      <c r="ABN1" s="1261"/>
      <c r="ABO1" s="1261"/>
      <c r="ABP1" s="1261"/>
      <c r="ABQ1" s="1261"/>
      <c r="ABR1" s="1261"/>
      <c r="ABS1" s="1261"/>
      <c r="ABT1" s="1261"/>
      <c r="ABU1" s="1261"/>
      <c r="ABV1" s="1261"/>
      <c r="ABW1" s="1261"/>
      <c r="ABX1" s="1261"/>
      <c r="ABY1" s="1261"/>
      <c r="ABZ1" s="1261"/>
      <c r="ACA1" s="1261"/>
      <c r="ACB1" s="1261"/>
      <c r="ACC1" s="1261"/>
      <c r="ACD1" s="1261"/>
      <c r="ACE1" s="1261"/>
      <c r="ACF1" s="1261"/>
      <c r="ACG1" s="1261"/>
      <c r="ACH1" s="1261"/>
      <c r="ACI1" s="1261"/>
      <c r="ACJ1" s="1261"/>
      <c r="ACK1" s="1261"/>
      <c r="ACL1" s="1261"/>
      <c r="ACM1" s="1261"/>
      <c r="ACN1" s="1261"/>
      <c r="ACO1" s="1261"/>
      <c r="ACP1" s="1261"/>
      <c r="ACQ1" s="1261"/>
      <c r="ACR1" s="1261"/>
      <c r="ACS1" s="1261"/>
      <c r="ACT1" s="1261"/>
      <c r="ACU1" s="1261"/>
      <c r="ACV1" s="1261"/>
      <c r="ACW1" s="1261"/>
      <c r="ACX1" s="1261"/>
      <c r="ACY1" s="1261"/>
      <c r="ACZ1" s="1261"/>
      <c r="ADA1" s="1261"/>
      <c r="ADB1" s="1261"/>
      <c r="ADC1" s="1261"/>
      <c r="ADD1" s="1261"/>
      <c r="ADE1" s="1261"/>
      <c r="ADF1" s="1261"/>
      <c r="ADG1" s="1261"/>
      <c r="ADH1" s="1261"/>
      <c r="ADI1" s="1261"/>
      <c r="ADJ1" s="1261"/>
      <c r="ADK1" s="1261"/>
      <c r="ADL1" s="1261"/>
      <c r="ADM1" s="1261"/>
      <c r="ADN1" s="1261"/>
      <c r="ADO1" s="1261"/>
      <c r="ADP1" s="1261"/>
      <c r="ADQ1" s="1261"/>
      <c r="ADR1" s="1261"/>
      <c r="ADS1" s="1261"/>
      <c r="ADT1" s="1261"/>
      <c r="ADU1" s="1261"/>
      <c r="ADV1" s="1261"/>
      <c r="ADW1" s="1261"/>
      <c r="ADX1" s="1261"/>
      <c r="ADY1" s="1261"/>
      <c r="ADZ1" s="1261"/>
      <c r="AEA1" s="1261"/>
      <c r="AEB1" s="1261"/>
      <c r="AEC1" s="1261"/>
      <c r="AED1" s="1261"/>
      <c r="AEE1" s="1261"/>
      <c r="AEF1" s="1261"/>
      <c r="AEG1" s="1261"/>
      <c r="AEH1" s="1261"/>
      <c r="AEI1" s="1261"/>
      <c r="AEJ1" s="1261"/>
      <c r="AEK1" s="1261"/>
      <c r="AEL1" s="1261"/>
      <c r="AEM1" s="1261"/>
      <c r="AEN1" s="1261"/>
      <c r="AEO1" s="1261"/>
      <c r="AEP1" s="1261"/>
      <c r="AEQ1" s="1261"/>
      <c r="AER1" s="1261"/>
      <c r="AES1" s="1261"/>
      <c r="AET1" s="1261"/>
      <c r="AEU1" s="1261"/>
      <c r="AEV1" s="1261"/>
      <c r="AEW1" s="1261"/>
      <c r="AEX1" s="1261"/>
      <c r="AEY1" s="1261"/>
      <c r="AEZ1" s="1261"/>
      <c r="AFA1" s="1261"/>
      <c r="AFB1" s="1261"/>
      <c r="AFC1" s="1261"/>
      <c r="AFD1" s="1261"/>
      <c r="AFE1" s="1261"/>
      <c r="AFF1" s="1261"/>
      <c r="AFG1" s="1261"/>
      <c r="AFH1" s="1261"/>
      <c r="AFI1" s="1261"/>
      <c r="AFJ1" s="1261"/>
      <c r="AFK1" s="1261"/>
      <c r="AFL1" s="1261"/>
      <c r="AFM1" s="1261"/>
      <c r="AFN1" s="1261"/>
      <c r="AFO1" s="1261"/>
      <c r="AFP1" s="1261"/>
      <c r="AFQ1" s="1261"/>
      <c r="AFR1" s="1261"/>
      <c r="AFS1" s="1261"/>
      <c r="AFT1" s="1261"/>
      <c r="AFU1" s="1261"/>
      <c r="AFV1" s="1261"/>
      <c r="AFW1" s="1261"/>
      <c r="AFX1" s="1261"/>
      <c r="AFY1" s="1261"/>
      <c r="AFZ1" s="1261"/>
      <c r="AGA1" s="1261"/>
      <c r="AGB1" s="1261"/>
      <c r="AGC1" s="1261"/>
      <c r="AGD1" s="1261"/>
      <c r="AGE1" s="1261"/>
      <c r="AGF1" s="1261"/>
      <c r="AGG1" s="1261"/>
      <c r="AGH1" s="1261"/>
      <c r="AGI1" s="1261"/>
      <c r="AGJ1" s="1261"/>
      <c r="AGK1" s="1261"/>
      <c r="AGL1" s="1261"/>
      <c r="AGM1" s="1261"/>
      <c r="AGN1" s="1261"/>
      <c r="AGO1" s="1261"/>
      <c r="AGP1" s="1261"/>
      <c r="AGQ1" s="1261"/>
      <c r="AGR1" s="1261"/>
      <c r="AGS1" s="1261"/>
      <c r="AGT1" s="1261"/>
      <c r="AGU1" s="1261"/>
      <c r="AGV1" s="1261"/>
      <c r="AGW1" s="1261"/>
      <c r="AGX1" s="1261"/>
      <c r="AGY1" s="1261"/>
      <c r="AGZ1" s="1261"/>
      <c r="AHA1" s="1261"/>
      <c r="AHB1" s="1261"/>
      <c r="AHC1" s="1261"/>
      <c r="AHD1" s="1261"/>
      <c r="AHE1" s="1261"/>
      <c r="AHF1" s="1261"/>
      <c r="AHG1" s="1261"/>
      <c r="AHH1" s="1261"/>
      <c r="AHI1" s="1261"/>
      <c r="AHJ1" s="1261"/>
      <c r="AHK1" s="1261"/>
      <c r="AHL1" s="1261"/>
      <c r="AHM1" s="1261"/>
      <c r="AHN1" s="1261"/>
      <c r="AHO1" s="1261"/>
      <c r="AHP1" s="1261"/>
      <c r="AHQ1" s="1261"/>
      <c r="AHR1" s="1261"/>
      <c r="AHS1" s="1261"/>
      <c r="AHT1" s="1261"/>
      <c r="AHU1" s="1261"/>
      <c r="AHV1" s="1261"/>
      <c r="AHW1" s="1261"/>
      <c r="AHX1" s="1261"/>
      <c r="AHY1" s="1261"/>
      <c r="AHZ1" s="1261"/>
      <c r="AIA1" s="1261"/>
      <c r="AIB1" s="1261"/>
      <c r="AIC1" s="1261"/>
      <c r="AID1" s="1261"/>
      <c r="AIE1" s="1261"/>
      <c r="AIF1" s="1261"/>
      <c r="AIG1" s="1261"/>
      <c r="AIH1" s="1261"/>
      <c r="AII1" s="1261"/>
      <c r="AIJ1" s="1261"/>
      <c r="AIK1" s="1261"/>
      <c r="AIL1" s="1261"/>
      <c r="AIM1" s="1261"/>
      <c r="AIN1" s="1261"/>
      <c r="AIO1" s="1261"/>
      <c r="AIP1" s="1261"/>
      <c r="AIQ1" s="1261"/>
      <c r="AIR1" s="1261"/>
      <c r="AIS1" s="1261"/>
      <c r="AIT1" s="1261"/>
      <c r="AIU1" s="1261"/>
      <c r="AIV1" s="1261"/>
      <c r="AIW1" s="1261"/>
      <c r="AIX1" s="1261"/>
      <c r="AIY1" s="1261"/>
      <c r="AIZ1" s="1261"/>
      <c r="AJA1" s="1261"/>
      <c r="AJB1" s="1261"/>
      <c r="AJC1" s="1261"/>
      <c r="AJD1" s="1261"/>
      <c r="AJE1" s="1261"/>
      <c r="AJF1" s="1261"/>
      <c r="AJG1" s="1261"/>
      <c r="AJH1" s="1261"/>
      <c r="AJI1" s="1261"/>
      <c r="AJJ1" s="1261"/>
      <c r="AJK1" s="1261"/>
      <c r="AJL1" s="1261"/>
      <c r="AJM1" s="1261"/>
      <c r="AJN1" s="1261"/>
      <c r="AJO1" s="1261"/>
      <c r="AJP1" s="1261"/>
      <c r="AJQ1" s="1261"/>
      <c r="AJR1" s="1261"/>
      <c r="AJS1" s="1261"/>
      <c r="AJT1" s="1261"/>
      <c r="AJU1" s="1261"/>
      <c r="AJV1" s="1261"/>
      <c r="AJW1" s="1261"/>
      <c r="AJX1" s="1261"/>
      <c r="AJY1" s="1261"/>
      <c r="AJZ1" s="1261"/>
      <c r="AKA1" s="1261"/>
      <c r="AKB1" s="1261"/>
      <c r="AKC1" s="1261"/>
      <c r="AKD1" s="1261"/>
      <c r="AKE1" s="1261"/>
      <c r="AKF1" s="1261"/>
      <c r="AKG1" s="1261"/>
      <c r="AKH1" s="1261"/>
      <c r="AKI1" s="1261"/>
      <c r="AKJ1" s="1261"/>
      <c r="AKK1" s="1261"/>
      <c r="AKL1" s="1261"/>
      <c r="AKM1" s="1261"/>
      <c r="AKN1" s="1261"/>
      <c r="AKO1" s="1261"/>
      <c r="AKP1" s="1261"/>
      <c r="AKQ1" s="1261"/>
      <c r="AKR1" s="1261"/>
      <c r="AKS1" s="1261"/>
      <c r="AKT1" s="1261"/>
      <c r="AKU1" s="1261"/>
      <c r="AKV1" s="1261"/>
      <c r="AKW1" s="1261"/>
      <c r="AKX1" s="1261"/>
      <c r="AKY1" s="1261"/>
      <c r="AKZ1" s="1261"/>
      <c r="ALA1" s="1261"/>
      <c r="ALB1" s="1261"/>
      <c r="ALC1" s="1261"/>
      <c r="ALD1" s="1261"/>
      <c r="ALE1" s="1261"/>
      <c r="ALF1" s="1261"/>
      <c r="ALG1" s="1261"/>
      <c r="ALH1" s="1261"/>
      <c r="ALI1" s="1261"/>
      <c r="ALJ1" s="1261"/>
      <c r="ALK1" s="1261"/>
      <c r="ALL1" s="1261"/>
      <c r="ALM1" s="1261"/>
      <c r="ALN1" s="1261"/>
      <c r="ALO1" s="1261"/>
      <c r="ALP1" s="1261"/>
      <c r="ALQ1" s="1261"/>
      <c r="ALR1" s="1261"/>
      <c r="ALS1" s="1261"/>
      <c r="ALT1" s="1261"/>
      <c r="ALU1" s="1261"/>
      <c r="ALV1" s="1261"/>
      <c r="ALW1" s="1261"/>
      <c r="ALX1" s="1261"/>
      <c r="ALY1" s="1261"/>
      <c r="ALZ1" s="1261"/>
      <c r="AMA1" s="1261"/>
      <c r="AMB1" s="1261"/>
      <c r="AMC1" s="1261"/>
      <c r="AMD1" s="1261"/>
      <c r="AME1" s="1261"/>
      <c r="AMF1" s="1261"/>
      <c r="AMG1" s="1261"/>
      <c r="AMH1" s="1261"/>
      <c r="AMI1" s="1261"/>
      <c r="AMJ1" s="1261"/>
      <c r="AMK1" s="1261"/>
      <c r="AML1" s="1261"/>
      <c r="AMM1" s="1261"/>
      <c r="AMN1" s="1261"/>
      <c r="AMO1" s="1261"/>
      <c r="AMP1" s="1261"/>
      <c r="AMQ1" s="1261"/>
      <c r="AMR1" s="1261"/>
      <c r="AMS1" s="1261"/>
      <c r="AMT1" s="1261"/>
      <c r="AMU1" s="1261"/>
      <c r="AMV1" s="1261"/>
      <c r="AMW1" s="1261"/>
      <c r="AMX1" s="1261"/>
      <c r="AMY1" s="1261"/>
      <c r="AMZ1" s="1261"/>
      <c r="ANA1" s="1261"/>
      <c r="ANB1" s="1261"/>
      <c r="ANC1" s="1261"/>
      <c r="AND1" s="1261"/>
      <c r="ANE1" s="1261"/>
      <c r="ANF1" s="1261"/>
      <c r="ANG1" s="1261"/>
      <c r="ANH1" s="1261"/>
      <c r="ANI1" s="1261"/>
      <c r="ANJ1" s="1261"/>
      <c r="ANK1" s="1261"/>
      <c r="ANL1" s="1261"/>
      <c r="ANM1" s="1261"/>
      <c r="ANN1" s="1261"/>
      <c r="ANO1" s="1261"/>
      <c r="ANP1" s="1261"/>
      <c r="ANQ1" s="1261"/>
      <c r="ANR1" s="1261"/>
      <c r="ANS1" s="1261"/>
      <c r="ANT1" s="1261"/>
      <c r="ANU1" s="1261"/>
      <c r="ANV1" s="1261"/>
      <c r="ANW1" s="1261"/>
      <c r="ANX1" s="1261"/>
      <c r="ANY1" s="1261"/>
      <c r="ANZ1" s="1261"/>
      <c r="AOA1" s="1261"/>
      <c r="AOB1" s="1261"/>
      <c r="AOC1" s="1261"/>
      <c r="AOD1" s="1261"/>
      <c r="AOE1" s="1261"/>
      <c r="AOF1" s="1261"/>
      <c r="AOG1" s="1261"/>
      <c r="AOH1" s="1261"/>
      <c r="AOI1" s="1261"/>
      <c r="AOJ1" s="1261"/>
      <c r="AOK1" s="1261"/>
      <c r="AOL1" s="1261"/>
      <c r="AOM1" s="1261"/>
      <c r="AON1" s="1261"/>
      <c r="AOO1" s="1261"/>
      <c r="AOP1" s="1261"/>
      <c r="AOQ1" s="1261"/>
      <c r="AOR1" s="1261"/>
      <c r="AOS1" s="1261"/>
      <c r="AOT1" s="1261"/>
      <c r="AOU1" s="1261"/>
      <c r="AOV1" s="1261"/>
      <c r="AOW1" s="1261"/>
      <c r="AOX1" s="1261"/>
      <c r="AOY1" s="1261"/>
      <c r="AOZ1" s="1261"/>
      <c r="APA1" s="1261"/>
      <c r="APB1" s="1261"/>
      <c r="APC1" s="1261"/>
      <c r="APD1" s="1261"/>
      <c r="APE1" s="1261"/>
      <c r="APF1" s="1261"/>
      <c r="APG1" s="1261"/>
      <c r="APH1" s="1261"/>
      <c r="API1" s="1261"/>
      <c r="APJ1" s="1261"/>
      <c r="APK1" s="1261"/>
      <c r="APL1" s="1261"/>
      <c r="APM1" s="1261"/>
      <c r="APN1" s="1261"/>
      <c r="APO1" s="1261"/>
      <c r="APP1" s="1261"/>
      <c r="APQ1" s="1261"/>
      <c r="APR1" s="1261"/>
      <c r="APS1" s="1261"/>
      <c r="APT1" s="1261"/>
      <c r="APU1" s="1261"/>
      <c r="APV1" s="1261"/>
      <c r="APW1" s="1261"/>
      <c r="APX1" s="1261"/>
      <c r="APY1" s="1261"/>
      <c r="APZ1" s="1261"/>
      <c r="AQA1" s="1261"/>
      <c r="AQB1" s="1261"/>
      <c r="AQC1" s="1261"/>
      <c r="AQD1" s="1261"/>
      <c r="AQE1" s="1261"/>
      <c r="AQF1" s="1261"/>
      <c r="AQG1" s="1261"/>
      <c r="AQH1" s="1261"/>
      <c r="AQI1" s="1261"/>
      <c r="AQJ1" s="1261"/>
      <c r="AQK1" s="1261"/>
      <c r="AQL1" s="1261"/>
      <c r="AQM1" s="1261"/>
      <c r="AQN1" s="1261"/>
      <c r="AQO1" s="1261"/>
      <c r="AQP1" s="1261"/>
      <c r="AQQ1" s="1261"/>
      <c r="AQR1" s="1261"/>
      <c r="AQS1" s="1261"/>
      <c r="AQT1" s="1261"/>
      <c r="AQU1" s="1261"/>
      <c r="AQV1" s="1261"/>
      <c r="AQW1" s="1261"/>
      <c r="AQX1" s="1261"/>
      <c r="AQY1" s="1261"/>
      <c r="AQZ1" s="1261"/>
      <c r="ARA1" s="1261"/>
      <c r="ARB1" s="1261"/>
      <c r="ARC1" s="1261"/>
      <c r="ARD1" s="1261"/>
      <c r="ARE1" s="1261"/>
      <c r="ARF1" s="1261"/>
      <c r="ARG1" s="1261"/>
      <c r="ARH1" s="1261"/>
      <c r="ARI1" s="1261"/>
      <c r="ARJ1" s="1261"/>
      <c r="ARK1" s="1261"/>
      <c r="ARL1" s="1261"/>
      <c r="ARM1" s="1261"/>
      <c r="ARN1" s="1261"/>
      <c r="ARO1" s="1261"/>
      <c r="ARP1" s="1261"/>
      <c r="ARQ1" s="1261"/>
      <c r="ARR1" s="1261"/>
      <c r="ARS1" s="1261"/>
      <c r="ART1" s="1261"/>
      <c r="ARU1" s="1261"/>
      <c r="ARV1" s="1261"/>
      <c r="ARW1" s="1261"/>
      <c r="ARX1" s="1261"/>
      <c r="ARY1" s="1261"/>
      <c r="ARZ1" s="1261"/>
      <c r="ASA1" s="1261"/>
      <c r="ASB1" s="1261"/>
      <c r="ASC1" s="1261"/>
      <c r="ASD1" s="1261"/>
      <c r="ASE1" s="1261"/>
      <c r="ASF1" s="1261"/>
      <c r="ASG1" s="1261"/>
      <c r="ASH1" s="1261"/>
      <c r="ASI1" s="1261"/>
      <c r="ASJ1" s="1261"/>
      <c r="ASK1" s="1261"/>
      <c r="ASL1" s="1261"/>
      <c r="ASM1" s="1261"/>
      <c r="ASN1" s="1261"/>
      <c r="ASO1" s="1261"/>
      <c r="ASP1" s="1261"/>
      <c r="ASQ1" s="1261"/>
      <c r="ASR1" s="1261"/>
      <c r="ASS1" s="1261"/>
      <c r="AST1" s="1261"/>
      <c r="ASU1" s="1261"/>
      <c r="ASV1" s="1261"/>
      <c r="ASW1" s="1261"/>
      <c r="ASX1" s="1261"/>
      <c r="ASY1" s="1261"/>
      <c r="ASZ1" s="1261"/>
      <c r="ATA1" s="1261"/>
      <c r="ATB1" s="1261"/>
      <c r="ATC1" s="1261"/>
      <c r="ATD1" s="1261"/>
      <c r="ATE1" s="1261"/>
      <c r="ATF1" s="1261"/>
      <c r="ATG1" s="1261"/>
      <c r="ATH1" s="1261"/>
      <c r="ATI1" s="1261"/>
      <c r="ATJ1" s="1261"/>
      <c r="ATK1" s="1261"/>
      <c r="ATL1" s="1261"/>
      <c r="ATM1" s="1261"/>
      <c r="ATN1" s="1261"/>
      <c r="ATO1" s="1261"/>
      <c r="ATP1" s="1261"/>
      <c r="ATQ1" s="1261"/>
      <c r="ATR1" s="1261"/>
      <c r="ATS1" s="1261"/>
      <c r="ATT1" s="1261"/>
      <c r="ATU1" s="1261"/>
      <c r="ATV1" s="1261"/>
      <c r="ATW1" s="1261"/>
      <c r="ATX1" s="1261"/>
      <c r="ATY1" s="1261"/>
      <c r="ATZ1" s="1261"/>
      <c r="AUA1" s="1261"/>
      <c r="AUB1" s="1261"/>
      <c r="AUC1" s="1261"/>
      <c r="AUD1" s="1261"/>
      <c r="AUE1" s="1261"/>
      <c r="AUF1" s="1261"/>
      <c r="AUG1" s="1261"/>
      <c r="AUH1" s="1261"/>
      <c r="AUI1" s="1261"/>
      <c r="AUJ1" s="1261"/>
      <c r="AUK1" s="1261"/>
      <c r="AUL1" s="1261"/>
      <c r="AUM1" s="1261"/>
      <c r="AUN1" s="1261"/>
      <c r="AUO1" s="1261"/>
      <c r="AUP1" s="1261"/>
      <c r="AUQ1" s="1261"/>
      <c r="AUR1" s="1261"/>
      <c r="AUS1" s="1261"/>
      <c r="AUT1" s="1261"/>
      <c r="AUU1" s="1261"/>
      <c r="AUV1" s="1261"/>
      <c r="AUW1" s="1261"/>
      <c r="AUX1" s="1261"/>
      <c r="AUY1" s="1261"/>
      <c r="AUZ1" s="1261"/>
      <c r="AVA1" s="1261"/>
      <c r="AVB1" s="1261"/>
      <c r="AVC1" s="1261"/>
      <c r="AVD1" s="1261"/>
      <c r="AVE1" s="1261"/>
      <c r="AVF1" s="1261"/>
      <c r="AVG1" s="1261"/>
      <c r="AVH1" s="1261"/>
      <c r="AVI1" s="1261"/>
      <c r="AVJ1" s="1261"/>
      <c r="AVK1" s="1261"/>
      <c r="AVL1" s="1261"/>
      <c r="AVM1" s="1261"/>
      <c r="AVN1" s="1261"/>
      <c r="AVO1" s="1261"/>
      <c r="AVP1" s="1261"/>
      <c r="AVQ1" s="1261"/>
      <c r="AVR1" s="1261"/>
      <c r="AVS1" s="1261"/>
      <c r="AVT1" s="1261"/>
      <c r="AVU1" s="1261"/>
      <c r="AVV1" s="1261"/>
      <c r="AVW1" s="1261"/>
      <c r="AVX1" s="1261"/>
      <c r="AVY1" s="1261"/>
      <c r="AVZ1" s="1261"/>
      <c r="AWA1" s="1261"/>
      <c r="AWB1" s="1261"/>
      <c r="AWC1" s="1261"/>
      <c r="AWD1" s="1261"/>
      <c r="AWE1" s="1261"/>
      <c r="AWF1" s="1261"/>
      <c r="AWG1" s="1261"/>
      <c r="AWH1" s="1261"/>
      <c r="AWI1" s="1261"/>
      <c r="AWJ1" s="1261"/>
      <c r="AWK1" s="1261"/>
      <c r="AWL1" s="1261"/>
      <c r="AWM1" s="1261"/>
      <c r="AWN1" s="1261"/>
      <c r="AWO1" s="1261"/>
      <c r="AWP1" s="1261"/>
      <c r="AWQ1" s="1261"/>
      <c r="AWR1" s="1261"/>
      <c r="AWS1" s="1261"/>
      <c r="AWT1" s="1261"/>
      <c r="AWU1" s="1261"/>
      <c r="AWV1" s="1261"/>
      <c r="AWW1" s="1261"/>
      <c r="AWX1" s="1261"/>
      <c r="AWY1" s="1261"/>
      <c r="AWZ1" s="1261"/>
      <c r="AXA1" s="1261"/>
      <c r="AXB1" s="1261"/>
      <c r="AXC1" s="1261"/>
      <c r="AXD1" s="1261"/>
      <c r="AXE1" s="1261"/>
      <c r="AXF1" s="1261"/>
      <c r="AXG1" s="1261"/>
      <c r="AXH1" s="1261"/>
      <c r="AXI1" s="1261"/>
      <c r="AXJ1" s="1261"/>
      <c r="AXK1" s="1261"/>
      <c r="AXL1" s="1261"/>
      <c r="AXM1" s="1261"/>
      <c r="AXN1" s="1261"/>
      <c r="AXO1" s="1261"/>
      <c r="AXP1" s="1261"/>
      <c r="AXQ1" s="1261"/>
      <c r="AXR1" s="1261"/>
      <c r="AXS1" s="1261"/>
      <c r="AXT1" s="1261"/>
      <c r="AXU1" s="1261"/>
      <c r="AXV1" s="1261"/>
      <c r="AXW1" s="1261"/>
      <c r="AXX1" s="1261"/>
      <c r="AXY1" s="1261"/>
      <c r="AXZ1" s="1261"/>
      <c r="AYA1" s="1261"/>
      <c r="AYB1" s="1261"/>
      <c r="AYC1" s="1261"/>
      <c r="AYD1" s="1261"/>
      <c r="AYE1" s="1261"/>
      <c r="AYF1" s="1261"/>
      <c r="AYG1" s="1261"/>
      <c r="AYH1" s="1261"/>
      <c r="AYI1" s="1261"/>
      <c r="AYJ1" s="1261"/>
      <c r="AYK1" s="1261"/>
      <c r="AYL1" s="1261"/>
      <c r="AYM1" s="1261"/>
      <c r="AYN1" s="1261"/>
      <c r="AYO1" s="1261"/>
      <c r="AYP1" s="1261"/>
      <c r="AYQ1" s="1261"/>
      <c r="AYR1" s="1261"/>
      <c r="AYS1" s="1261"/>
      <c r="AYT1" s="1261"/>
      <c r="AYU1" s="1261"/>
      <c r="AYV1" s="1261"/>
      <c r="AYW1" s="1261"/>
      <c r="AYX1" s="1261"/>
      <c r="AYY1" s="1261"/>
      <c r="AYZ1" s="1261"/>
      <c r="AZA1" s="1261"/>
      <c r="AZB1" s="1261"/>
      <c r="AZC1" s="1261"/>
      <c r="AZD1" s="1261"/>
      <c r="AZE1" s="1261"/>
      <c r="AZF1" s="1261"/>
      <c r="AZG1" s="1261"/>
      <c r="AZH1" s="1261"/>
      <c r="AZI1" s="1261"/>
      <c r="AZJ1" s="1261"/>
      <c r="AZK1" s="1261"/>
      <c r="AZL1" s="1261"/>
      <c r="AZM1" s="1261"/>
      <c r="AZN1" s="1261"/>
      <c r="AZO1" s="1261"/>
      <c r="AZP1" s="1261"/>
      <c r="AZQ1" s="1261"/>
      <c r="AZR1" s="1261"/>
      <c r="AZS1" s="1261"/>
      <c r="AZT1" s="1261"/>
      <c r="AZU1" s="1261"/>
      <c r="AZV1" s="1261"/>
      <c r="AZW1" s="1261"/>
      <c r="AZX1" s="1261"/>
      <c r="AZY1" s="1261"/>
      <c r="AZZ1" s="1261"/>
      <c r="BAA1" s="1261"/>
      <c r="BAB1" s="1261"/>
      <c r="BAC1" s="1261"/>
      <c r="BAD1" s="1261"/>
      <c r="BAE1" s="1261"/>
      <c r="BAF1" s="1261"/>
      <c r="BAG1" s="1261"/>
      <c r="BAH1" s="1261"/>
      <c r="BAI1" s="1261"/>
      <c r="BAJ1" s="1261"/>
      <c r="BAK1" s="1261"/>
      <c r="BAL1" s="1261"/>
      <c r="BAM1" s="1261"/>
      <c r="BAN1" s="1261"/>
      <c r="BAO1" s="1261"/>
      <c r="BAP1" s="1261"/>
      <c r="BAQ1" s="1261"/>
      <c r="BAR1" s="1261"/>
      <c r="BAS1" s="1261"/>
      <c r="BAT1" s="1261"/>
      <c r="BAU1" s="1261"/>
      <c r="BAV1" s="1261"/>
      <c r="BAW1" s="1261"/>
      <c r="BAX1" s="1261"/>
      <c r="BAY1" s="1261"/>
      <c r="BAZ1" s="1261"/>
      <c r="BBA1" s="1261"/>
      <c r="BBB1" s="1261"/>
      <c r="BBC1" s="1261"/>
      <c r="BBD1" s="1261"/>
      <c r="BBE1" s="1261"/>
      <c r="BBF1" s="1261"/>
      <c r="BBG1" s="1261"/>
      <c r="BBH1" s="1261"/>
      <c r="BBI1" s="1261"/>
      <c r="BBJ1" s="1261"/>
      <c r="BBK1" s="1261"/>
      <c r="BBL1" s="1261"/>
      <c r="BBM1" s="1261"/>
      <c r="BBN1" s="1261"/>
      <c r="BBO1" s="1261"/>
      <c r="BBP1" s="1261"/>
      <c r="BBQ1" s="1261"/>
      <c r="BBR1" s="1261"/>
      <c r="BBS1" s="1261"/>
      <c r="BBT1" s="1261"/>
      <c r="BBU1" s="1261"/>
      <c r="BBV1" s="1261"/>
      <c r="BBW1" s="1261"/>
      <c r="BBX1" s="1261"/>
      <c r="BBY1" s="1261"/>
      <c r="BBZ1" s="1261"/>
      <c r="BCA1" s="1261"/>
      <c r="BCB1" s="1261"/>
      <c r="BCC1" s="1261"/>
      <c r="BCD1" s="1261"/>
      <c r="BCE1" s="1261"/>
      <c r="BCF1" s="1261"/>
      <c r="BCG1" s="1261"/>
      <c r="BCH1" s="1261"/>
      <c r="BCI1" s="1261"/>
      <c r="BCJ1" s="1261"/>
      <c r="BCK1" s="1261"/>
      <c r="BCL1" s="1261"/>
      <c r="BCM1" s="1261"/>
      <c r="BCN1" s="1261"/>
      <c r="BCO1" s="1261"/>
      <c r="BCP1" s="1261"/>
      <c r="BCQ1" s="1261"/>
      <c r="BCR1" s="1261"/>
      <c r="BCS1" s="1261"/>
      <c r="BCT1" s="1261"/>
      <c r="BCU1" s="1261"/>
      <c r="BCV1" s="1261"/>
      <c r="BCW1" s="1261"/>
      <c r="BCX1" s="1261"/>
      <c r="BCY1" s="1261"/>
      <c r="BCZ1" s="1261"/>
      <c r="BDA1" s="1261"/>
      <c r="BDB1" s="1261"/>
      <c r="BDC1" s="1261"/>
      <c r="BDD1" s="1261"/>
      <c r="BDE1" s="1261"/>
      <c r="BDF1" s="1261"/>
      <c r="BDG1" s="1261"/>
      <c r="BDH1" s="1261"/>
      <c r="BDI1" s="1261"/>
      <c r="BDJ1" s="1261"/>
      <c r="BDK1" s="1261"/>
      <c r="BDL1" s="1261"/>
      <c r="BDM1" s="1261"/>
      <c r="BDN1" s="1261"/>
      <c r="BDO1" s="1261"/>
      <c r="BDP1" s="1261"/>
      <c r="BDQ1" s="1261"/>
      <c r="BDR1" s="1261"/>
      <c r="BDS1" s="1261"/>
      <c r="BDT1" s="1261"/>
      <c r="BDU1" s="1261"/>
      <c r="BDV1" s="1261"/>
      <c r="BDW1" s="1261"/>
      <c r="BDX1" s="1261"/>
      <c r="BDY1" s="1261"/>
      <c r="BDZ1" s="1261"/>
      <c r="BEA1" s="1261"/>
      <c r="BEB1" s="1261"/>
      <c r="BEC1" s="1261"/>
      <c r="BED1" s="1261"/>
      <c r="BEE1" s="1261"/>
      <c r="BEF1" s="1261"/>
      <c r="BEG1" s="1261"/>
      <c r="BEH1" s="1261"/>
      <c r="BEI1" s="1261"/>
      <c r="BEJ1" s="1261"/>
      <c r="BEK1" s="1261"/>
      <c r="BEL1" s="1261"/>
      <c r="BEM1" s="1261"/>
      <c r="BEN1" s="1261"/>
      <c r="BEO1" s="1261"/>
      <c r="BEP1" s="1261"/>
      <c r="BEQ1" s="1261"/>
      <c r="BER1" s="1261"/>
      <c r="BES1" s="1261"/>
      <c r="BET1" s="1261"/>
      <c r="BEU1" s="1261"/>
      <c r="BEV1" s="1261"/>
      <c r="BEW1" s="1261"/>
      <c r="BEX1" s="1261"/>
      <c r="BEY1" s="1261"/>
      <c r="BEZ1" s="1261"/>
      <c r="BFA1" s="1261"/>
      <c r="BFB1" s="1261"/>
      <c r="BFC1" s="1261"/>
      <c r="BFD1" s="1261"/>
      <c r="BFE1" s="1261"/>
      <c r="BFF1" s="1261"/>
      <c r="BFG1" s="1261"/>
      <c r="BFH1" s="1261"/>
      <c r="BFI1" s="1261"/>
      <c r="BFJ1" s="1261"/>
      <c r="BFK1" s="1261"/>
      <c r="BFL1" s="1261"/>
      <c r="BFM1" s="1261"/>
      <c r="BFN1" s="1261"/>
      <c r="BFO1" s="1261"/>
      <c r="BFP1" s="1261"/>
      <c r="BFQ1" s="1261"/>
      <c r="BFR1" s="1261"/>
      <c r="BFS1" s="1261"/>
      <c r="BFT1" s="1261"/>
      <c r="BFU1" s="1261"/>
      <c r="BFV1" s="1261"/>
      <c r="BFW1" s="1261"/>
      <c r="BFX1" s="1261"/>
      <c r="BFY1" s="1261"/>
      <c r="BFZ1" s="1261"/>
      <c r="BGA1" s="1261"/>
      <c r="BGB1" s="1261"/>
      <c r="BGC1" s="1261"/>
      <c r="BGD1" s="1261"/>
      <c r="BGE1" s="1261"/>
      <c r="BGF1" s="1261"/>
      <c r="BGG1" s="1261"/>
      <c r="BGH1" s="1261"/>
      <c r="BGI1" s="1261"/>
      <c r="BGJ1" s="1261"/>
      <c r="BGK1" s="1261"/>
      <c r="BGL1" s="1261"/>
      <c r="BGM1" s="1261"/>
      <c r="BGN1" s="1261"/>
      <c r="BGO1" s="1261"/>
      <c r="BGP1" s="1261"/>
      <c r="BGQ1" s="1261"/>
      <c r="BGR1" s="1261"/>
      <c r="BGS1" s="1261"/>
      <c r="BGT1" s="1261"/>
      <c r="BGU1" s="1261"/>
      <c r="BGV1" s="1261"/>
      <c r="BGW1" s="1261"/>
      <c r="BGX1" s="1261"/>
      <c r="BGY1" s="1261"/>
      <c r="BGZ1" s="1261"/>
      <c r="BHA1" s="1261"/>
      <c r="BHB1" s="1261"/>
      <c r="BHC1" s="1261"/>
      <c r="BHD1" s="1261"/>
      <c r="BHE1" s="1261"/>
      <c r="BHF1" s="1261"/>
      <c r="BHG1" s="1261"/>
      <c r="BHH1" s="1261"/>
      <c r="BHI1" s="1261"/>
      <c r="BHJ1" s="1261"/>
      <c r="BHK1" s="1261"/>
      <c r="BHL1" s="1261"/>
      <c r="BHM1" s="1261"/>
      <c r="BHN1" s="1261"/>
      <c r="BHO1" s="1261"/>
      <c r="BHP1" s="1261"/>
      <c r="BHQ1" s="1261"/>
      <c r="BHR1" s="1261"/>
      <c r="BHS1" s="1261"/>
      <c r="BHT1" s="1261"/>
      <c r="BHU1" s="1261"/>
      <c r="BHV1" s="1261"/>
      <c r="BHW1" s="1261"/>
      <c r="BHX1" s="1261"/>
      <c r="BHY1" s="1261"/>
      <c r="BHZ1" s="1261"/>
      <c r="BIA1" s="1261"/>
      <c r="BIB1" s="1261"/>
      <c r="BIC1" s="1261"/>
      <c r="BID1" s="1261"/>
      <c r="BIE1" s="1261"/>
      <c r="BIF1" s="1261"/>
      <c r="BIG1" s="1261"/>
      <c r="BIH1" s="1261"/>
      <c r="BII1" s="1261"/>
      <c r="BIJ1" s="1261"/>
      <c r="BIK1" s="1261"/>
      <c r="BIL1" s="1261"/>
      <c r="BIM1" s="1261"/>
      <c r="BIN1" s="1261"/>
      <c r="BIO1" s="1261"/>
      <c r="BIP1" s="1261"/>
      <c r="BIQ1" s="1261"/>
      <c r="BIR1" s="1261"/>
      <c r="BIS1" s="1261"/>
      <c r="BIT1" s="1261"/>
      <c r="BIU1" s="1261"/>
      <c r="BIV1" s="1261"/>
      <c r="BIW1" s="1261"/>
      <c r="BIX1" s="1261"/>
      <c r="BIY1" s="1261"/>
      <c r="BIZ1" s="1261"/>
      <c r="BJA1" s="1261"/>
      <c r="BJB1" s="1261"/>
      <c r="BJC1" s="1261"/>
      <c r="BJD1" s="1261"/>
      <c r="BJE1" s="1261"/>
      <c r="BJF1" s="1261"/>
      <c r="BJG1" s="1261"/>
      <c r="BJH1" s="1261"/>
      <c r="BJI1" s="1261"/>
      <c r="BJJ1" s="1261"/>
      <c r="BJK1" s="1261"/>
      <c r="BJL1" s="1261"/>
      <c r="BJM1" s="1261"/>
      <c r="BJN1" s="1261"/>
      <c r="BJO1" s="1261"/>
      <c r="BJP1" s="1261"/>
      <c r="BJQ1" s="1261"/>
      <c r="BJR1" s="1261"/>
      <c r="BJS1" s="1261"/>
      <c r="BJT1" s="1261"/>
      <c r="BJU1" s="1261"/>
      <c r="BJV1" s="1261"/>
      <c r="BJW1" s="1261"/>
      <c r="BJX1" s="1261"/>
      <c r="BJY1" s="1261"/>
      <c r="BJZ1" s="1261"/>
      <c r="BKA1" s="1261"/>
      <c r="BKB1" s="1261"/>
      <c r="BKC1" s="1261"/>
      <c r="BKD1" s="1261"/>
      <c r="BKE1" s="1261"/>
      <c r="BKF1" s="1261"/>
      <c r="BKG1" s="1261"/>
      <c r="BKH1" s="1261"/>
      <c r="BKI1" s="1261"/>
      <c r="BKJ1" s="1261"/>
      <c r="BKK1" s="1261"/>
      <c r="BKL1" s="1261"/>
      <c r="BKM1" s="1261"/>
      <c r="BKN1" s="1261"/>
      <c r="BKO1" s="1261"/>
      <c r="BKP1" s="1261"/>
      <c r="BKQ1" s="1261"/>
      <c r="BKR1" s="1261"/>
      <c r="BKS1" s="1261"/>
      <c r="BKT1" s="1261"/>
      <c r="BKU1" s="1261"/>
      <c r="BKV1" s="1261"/>
      <c r="BKW1" s="1261"/>
      <c r="BKX1" s="1261"/>
      <c r="BKY1" s="1261"/>
      <c r="BKZ1" s="1261"/>
      <c r="BLA1" s="1261"/>
      <c r="BLB1" s="1261"/>
      <c r="BLC1" s="1261"/>
      <c r="BLD1" s="1261"/>
      <c r="BLE1" s="1261"/>
      <c r="BLF1" s="1261"/>
      <c r="BLG1" s="1261"/>
      <c r="BLH1" s="1261"/>
      <c r="BLI1" s="1261"/>
      <c r="BLJ1" s="1261"/>
      <c r="BLK1" s="1261"/>
      <c r="BLL1" s="1261"/>
      <c r="BLM1" s="1261"/>
      <c r="BLN1" s="1261"/>
      <c r="BLO1" s="1261"/>
      <c r="BLP1" s="1261"/>
      <c r="BLQ1" s="1261"/>
      <c r="BLR1" s="1261"/>
      <c r="BLS1" s="1261"/>
      <c r="BLT1" s="1261"/>
      <c r="BLU1" s="1261"/>
      <c r="BLV1" s="1261"/>
      <c r="BLW1" s="1261"/>
      <c r="BLX1" s="1261"/>
      <c r="BLY1" s="1261"/>
      <c r="BLZ1" s="1261"/>
      <c r="BMA1" s="1261"/>
      <c r="BMB1" s="1261"/>
      <c r="BMC1" s="1261"/>
      <c r="BMD1" s="1261"/>
      <c r="BME1" s="1261"/>
      <c r="BMF1" s="1261"/>
      <c r="BMG1" s="1261"/>
      <c r="BMH1" s="1261"/>
      <c r="BMI1" s="1261"/>
      <c r="BMJ1" s="1261"/>
      <c r="BMK1" s="1261"/>
      <c r="BML1" s="1261"/>
      <c r="BMM1" s="1261"/>
      <c r="BMN1" s="1261"/>
      <c r="BMO1" s="1261"/>
      <c r="BMP1" s="1261"/>
      <c r="BMQ1" s="1261"/>
      <c r="BMR1" s="1261"/>
      <c r="BMS1" s="1261"/>
      <c r="BMT1" s="1261"/>
      <c r="BMU1" s="1261"/>
      <c r="BMV1" s="1261"/>
      <c r="BMW1" s="1261"/>
      <c r="BMX1" s="1261"/>
      <c r="BMY1" s="1261"/>
      <c r="BMZ1" s="1261"/>
      <c r="BNA1" s="1261"/>
      <c r="BNB1" s="1261"/>
      <c r="BNC1" s="1261"/>
      <c r="BND1" s="1261"/>
      <c r="BNE1" s="1261"/>
      <c r="BNF1" s="1261"/>
      <c r="BNG1" s="1261"/>
      <c r="BNH1" s="1261"/>
      <c r="BNI1" s="1261"/>
      <c r="BNJ1" s="1261"/>
      <c r="BNK1" s="1261"/>
      <c r="BNL1" s="1261"/>
      <c r="BNM1" s="1261"/>
      <c r="BNN1" s="1261"/>
      <c r="BNO1" s="1261"/>
      <c r="BNP1" s="1261"/>
      <c r="BNQ1" s="1261"/>
      <c r="BNR1" s="1261"/>
      <c r="BNS1" s="1261"/>
      <c r="BNT1" s="1261"/>
      <c r="BNU1" s="1261"/>
      <c r="BNV1" s="1261"/>
      <c r="BNW1" s="1261"/>
      <c r="BNX1" s="1261"/>
      <c r="BNY1" s="1261"/>
      <c r="BNZ1" s="1261"/>
      <c r="BOA1" s="1261"/>
      <c r="BOB1" s="1261"/>
      <c r="BOC1" s="1261"/>
      <c r="BOD1" s="1261"/>
      <c r="BOE1" s="1261"/>
      <c r="BOF1" s="1261"/>
      <c r="BOG1" s="1261"/>
      <c r="BOH1" s="1261"/>
      <c r="BOI1" s="1261"/>
      <c r="BOJ1" s="1261"/>
      <c r="BOK1" s="1261"/>
      <c r="BOL1" s="1261"/>
      <c r="BOM1" s="1261"/>
      <c r="BON1" s="1261"/>
      <c r="BOO1" s="1261"/>
      <c r="BOP1" s="1261"/>
      <c r="BOQ1" s="1261"/>
      <c r="BOR1" s="1261"/>
      <c r="BOS1" s="1261"/>
      <c r="BOT1" s="1261"/>
      <c r="BOU1" s="1261"/>
      <c r="BOV1" s="1261"/>
      <c r="BOW1" s="1261"/>
      <c r="BOX1" s="1261"/>
      <c r="BOY1" s="1261"/>
      <c r="BOZ1" s="1261"/>
      <c r="BPA1" s="1261"/>
      <c r="BPB1" s="1261"/>
      <c r="BPC1" s="1261"/>
      <c r="BPD1" s="1261"/>
      <c r="BPE1" s="1261"/>
      <c r="BPF1" s="1261"/>
      <c r="BPG1" s="1261"/>
      <c r="BPH1" s="1261"/>
      <c r="BPI1" s="1261"/>
      <c r="BPJ1" s="1261"/>
      <c r="BPK1" s="1261"/>
      <c r="BPL1" s="1261"/>
      <c r="BPM1" s="1261"/>
      <c r="BPN1" s="1261"/>
      <c r="BPO1" s="1261"/>
      <c r="BPP1" s="1261"/>
      <c r="BPQ1" s="1261"/>
      <c r="BPR1" s="1261"/>
      <c r="BPS1" s="1261"/>
      <c r="BPT1" s="1261"/>
      <c r="BPU1" s="1261"/>
      <c r="BPV1" s="1261"/>
      <c r="BPW1" s="1261"/>
      <c r="BPX1" s="1261"/>
      <c r="BPY1" s="1261"/>
      <c r="BPZ1" s="1261"/>
      <c r="BQA1" s="1261"/>
      <c r="BQB1" s="1261"/>
      <c r="BQC1" s="1261"/>
      <c r="BQD1" s="1261"/>
      <c r="BQE1" s="1261"/>
      <c r="BQF1" s="1261"/>
      <c r="BQG1" s="1261"/>
      <c r="BQH1" s="1261"/>
      <c r="BQI1" s="1261"/>
      <c r="BQJ1" s="1261"/>
      <c r="BQK1" s="1261"/>
      <c r="BQL1" s="1261"/>
      <c r="BQM1" s="1261"/>
      <c r="BQN1" s="1261"/>
      <c r="BQO1" s="1261"/>
      <c r="BQP1" s="1261"/>
      <c r="BQQ1" s="1261"/>
      <c r="BQR1" s="1261"/>
      <c r="BQS1" s="1261"/>
      <c r="BQT1" s="1261"/>
      <c r="BQU1" s="1261"/>
      <c r="BQV1" s="1261"/>
      <c r="BQW1" s="1261"/>
      <c r="BQX1" s="1261"/>
      <c r="BQY1" s="1261"/>
      <c r="BQZ1" s="1261"/>
      <c r="BRA1" s="1261"/>
      <c r="BRB1" s="1261"/>
      <c r="BRC1" s="1261"/>
      <c r="BRD1" s="1261"/>
      <c r="BRE1" s="1261"/>
      <c r="BRF1" s="1261"/>
      <c r="BRG1" s="1261"/>
      <c r="BRH1" s="1261"/>
      <c r="BRI1" s="1261"/>
      <c r="BRJ1" s="1261"/>
      <c r="BRK1" s="1261"/>
      <c r="BRL1" s="1261"/>
      <c r="BRM1" s="1261"/>
      <c r="BRN1" s="1261"/>
      <c r="BRO1" s="1261"/>
      <c r="BRP1" s="1261"/>
      <c r="BRQ1" s="1261"/>
      <c r="BRR1" s="1261"/>
      <c r="BRS1" s="1261"/>
      <c r="BRT1" s="1261"/>
      <c r="BRU1" s="1261"/>
      <c r="BRV1" s="1261"/>
      <c r="BRW1" s="1261"/>
      <c r="BRX1" s="1261"/>
      <c r="BRY1" s="1261"/>
      <c r="BRZ1" s="1261"/>
      <c r="BSA1" s="1261"/>
      <c r="BSB1" s="1261"/>
      <c r="BSC1" s="1261"/>
      <c r="BSD1" s="1261"/>
      <c r="BSE1" s="1261"/>
      <c r="BSF1" s="1261"/>
      <c r="BSG1" s="1261"/>
      <c r="BSH1" s="1261"/>
      <c r="BSI1" s="1261"/>
      <c r="BSJ1" s="1261"/>
      <c r="BSK1" s="1261"/>
      <c r="BSL1" s="1261"/>
      <c r="BSM1" s="1261"/>
      <c r="BSN1" s="1261"/>
      <c r="BSO1" s="1261"/>
      <c r="BSP1" s="1261"/>
      <c r="BSQ1" s="1261"/>
      <c r="BSR1" s="1261"/>
      <c r="BSS1" s="1261"/>
      <c r="BST1" s="1261"/>
      <c r="BSU1" s="1261"/>
      <c r="BSV1" s="1261"/>
      <c r="BSW1" s="1261"/>
      <c r="BSX1" s="1261"/>
      <c r="BSY1" s="1261"/>
      <c r="BSZ1" s="1261"/>
      <c r="BTA1" s="1261"/>
      <c r="BTB1" s="1261"/>
      <c r="BTC1" s="1261"/>
      <c r="BTD1" s="1261"/>
      <c r="BTE1" s="1261"/>
      <c r="BTF1" s="1261"/>
      <c r="BTG1" s="1261"/>
      <c r="BTH1" s="1261"/>
      <c r="BTI1" s="1261"/>
      <c r="BTJ1" s="1261"/>
      <c r="BTK1" s="1261"/>
      <c r="BTL1" s="1261"/>
      <c r="BTM1" s="1261"/>
      <c r="BTN1" s="1261"/>
      <c r="BTO1" s="1261"/>
      <c r="BTP1" s="1261"/>
      <c r="BTQ1" s="1261"/>
      <c r="BTR1" s="1261"/>
      <c r="BTS1" s="1261"/>
      <c r="BTT1" s="1261"/>
      <c r="BTU1" s="1261"/>
      <c r="BTV1" s="1261"/>
      <c r="BTW1" s="1261"/>
      <c r="BTX1" s="1261"/>
      <c r="BTY1" s="1261"/>
      <c r="BTZ1" s="1261"/>
      <c r="BUA1" s="1261"/>
      <c r="BUB1" s="1261"/>
      <c r="BUC1" s="1261"/>
      <c r="BUD1" s="1261"/>
      <c r="BUE1" s="1261"/>
      <c r="BUF1" s="1261"/>
      <c r="BUG1" s="1261"/>
      <c r="BUH1" s="1261"/>
      <c r="BUI1" s="1261"/>
      <c r="BUJ1" s="1261"/>
      <c r="BUK1" s="1261"/>
      <c r="BUL1" s="1261"/>
      <c r="BUM1" s="1261"/>
      <c r="BUN1" s="1261"/>
      <c r="BUO1" s="1261"/>
      <c r="BUP1" s="1261"/>
      <c r="BUQ1" s="1261"/>
      <c r="BUR1" s="1261"/>
      <c r="BUS1" s="1261"/>
      <c r="BUT1" s="1261"/>
      <c r="BUU1" s="1261"/>
      <c r="BUV1" s="1261"/>
      <c r="BUW1" s="1261"/>
      <c r="BUX1" s="1261"/>
      <c r="BUY1" s="1261"/>
      <c r="BUZ1" s="1261"/>
      <c r="BVA1" s="1261"/>
      <c r="BVB1" s="1261"/>
      <c r="BVC1" s="1261"/>
      <c r="BVD1" s="1261"/>
      <c r="BVE1" s="1261"/>
      <c r="BVF1" s="1261"/>
      <c r="BVG1" s="1261"/>
      <c r="BVH1" s="1261"/>
      <c r="BVI1" s="1261"/>
      <c r="BVJ1" s="1261"/>
      <c r="BVK1" s="1261"/>
      <c r="BVL1" s="1261"/>
      <c r="BVM1" s="1261"/>
      <c r="BVN1" s="1261"/>
      <c r="BVO1" s="1261"/>
      <c r="BVP1" s="1261"/>
      <c r="BVQ1" s="1261"/>
      <c r="BVR1" s="1261"/>
      <c r="BVS1" s="1261"/>
      <c r="BVT1" s="1261"/>
      <c r="BVU1" s="1261"/>
      <c r="BVV1" s="1261"/>
      <c r="BVW1" s="1261"/>
      <c r="BVX1" s="1261"/>
      <c r="BVY1" s="1261"/>
      <c r="BVZ1" s="1261"/>
      <c r="BWA1" s="1261"/>
      <c r="BWB1" s="1261"/>
      <c r="BWC1" s="1261"/>
      <c r="BWD1" s="1261"/>
      <c r="BWE1" s="1261"/>
      <c r="BWF1" s="1261"/>
      <c r="BWG1" s="1261"/>
      <c r="BWH1" s="1261"/>
      <c r="BWI1" s="1261"/>
      <c r="BWJ1" s="1261"/>
      <c r="BWK1" s="1261"/>
      <c r="BWL1" s="1261"/>
      <c r="BWM1" s="1261"/>
      <c r="BWN1" s="1261"/>
      <c r="BWO1" s="1261"/>
      <c r="BWP1" s="1261"/>
      <c r="BWQ1" s="1261"/>
      <c r="BWR1" s="1261"/>
      <c r="BWS1" s="1261"/>
      <c r="BWT1" s="1261"/>
      <c r="BWU1" s="1261"/>
      <c r="BWV1" s="1261"/>
      <c r="BWW1" s="1261"/>
      <c r="BWX1" s="1261"/>
      <c r="BWY1" s="1261"/>
      <c r="BWZ1" s="1261"/>
      <c r="BXA1" s="1261"/>
      <c r="BXB1" s="1261"/>
      <c r="BXC1" s="1261"/>
      <c r="BXD1" s="1261"/>
      <c r="BXE1" s="1261"/>
      <c r="BXF1" s="1261"/>
      <c r="BXG1" s="1261"/>
      <c r="BXH1" s="1261"/>
      <c r="BXI1" s="1261"/>
      <c r="BXJ1" s="1261"/>
      <c r="BXK1" s="1261"/>
      <c r="BXL1" s="1261"/>
      <c r="BXM1" s="1261"/>
      <c r="BXN1" s="1261"/>
      <c r="BXO1" s="1261"/>
      <c r="BXP1" s="1261"/>
      <c r="BXQ1" s="1261"/>
      <c r="BXR1" s="1261"/>
      <c r="BXS1" s="1261"/>
      <c r="BXT1" s="1261"/>
      <c r="BXU1" s="1261"/>
      <c r="BXV1" s="1261"/>
      <c r="BXW1" s="1261"/>
      <c r="BXX1" s="1261"/>
      <c r="BXY1" s="1261"/>
      <c r="BXZ1" s="1261"/>
      <c r="BYA1" s="1261"/>
      <c r="BYB1" s="1261"/>
      <c r="BYC1" s="1261"/>
      <c r="BYD1" s="1261"/>
      <c r="BYE1" s="1261"/>
      <c r="BYF1" s="1261"/>
      <c r="BYG1" s="1261"/>
      <c r="BYH1" s="1261"/>
      <c r="BYI1" s="1261"/>
      <c r="BYJ1" s="1261"/>
      <c r="BYK1" s="1261"/>
      <c r="BYL1" s="1261"/>
      <c r="BYM1" s="1261"/>
      <c r="BYN1" s="1261"/>
      <c r="BYO1" s="1261"/>
      <c r="BYP1" s="1261"/>
      <c r="BYQ1" s="1261"/>
      <c r="BYR1" s="1261"/>
      <c r="BYS1" s="1261"/>
      <c r="BYT1" s="1261"/>
      <c r="BYU1" s="1261"/>
      <c r="BYV1" s="1261"/>
      <c r="BYW1" s="1261"/>
      <c r="BYX1" s="1261"/>
      <c r="BYY1" s="1261"/>
      <c r="BYZ1" s="1261"/>
      <c r="BZA1" s="1261"/>
      <c r="BZB1" s="1261"/>
      <c r="BZC1" s="1261"/>
      <c r="BZD1" s="1261"/>
      <c r="BZE1" s="1261"/>
      <c r="BZF1" s="1261"/>
      <c r="BZG1" s="1261"/>
      <c r="BZH1" s="1261"/>
      <c r="BZI1" s="1261"/>
      <c r="BZJ1" s="1261"/>
      <c r="BZK1" s="1261"/>
      <c r="BZL1" s="1261"/>
      <c r="BZM1" s="1261"/>
      <c r="BZN1" s="1261"/>
      <c r="BZO1" s="1261"/>
      <c r="BZP1" s="1261"/>
      <c r="BZQ1" s="1261"/>
      <c r="BZR1" s="1261"/>
      <c r="BZS1" s="1261"/>
      <c r="BZT1" s="1261"/>
      <c r="BZU1" s="1261"/>
      <c r="BZV1" s="1261"/>
      <c r="BZW1" s="1261"/>
      <c r="BZX1" s="1261"/>
      <c r="BZY1" s="1261"/>
      <c r="BZZ1" s="1261"/>
      <c r="CAA1" s="1261"/>
      <c r="CAB1" s="1261"/>
      <c r="CAC1" s="1261"/>
      <c r="CAD1" s="1261"/>
      <c r="CAE1" s="1261"/>
      <c r="CAF1" s="1261"/>
      <c r="CAG1" s="1261"/>
      <c r="CAH1" s="1261"/>
      <c r="CAI1" s="1261"/>
      <c r="CAJ1" s="1261"/>
      <c r="CAK1" s="1261"/>
      <c r="CAL1" s="1261"/>
      <c r="CAM1" s="1261"/>
      <c r="CAN1" s="1261"/>
      <c r="CAO1" s="1261"/>
      <c r="CAP1" s="1261"/>
      <c r="CAQ1" s="1261"/>
      <c r="CAR1" s="1261"/>
      <c r="CAS1" s="1261"/>
      <c r="CAT1" s="1261"/>
      <c r="CAU1" s="1261"/>
      <c r="CAV1" s="1261"/>
      <c r="CAW1" s="1261"/>
      <c r="CAX1" s="1261"/>
      <c r="CAY1" s="1261"/>
      <c r="CAZ1" s="1261"/>
      <c r="CBA1" s="1261"/>
      <c r="CBB1" s="1261"/>
      <c r="CBC1" s="1261"/>
      <c r="CBD1" s="1261"/>
      <c r="CBE1" s="1261"/>
      <c r="CBF1" s="1261"/>
      <c r="CBG1" s="1261"/>
      <c r="CBH1" s="1261"/>
      <c r="CBI1" s="1261"/>
      <c r="CBJ1" s="1261"/>
      <c r="CBK1" s="1261"/>
      <c r="CBL1" s="1261"/>
      <c r="CBM1" s="1261"/>
      <c r="CBN1" s="1261"/>
      <c r="CBO1" s="1261"/>
      <c r="CBP1" s="1261"/>
      <c r="CBQ1" s="1261"/>
      <c r="CBR1" s="1261"/>
      <c r="CBS1" s="1261"/>
      <c r="CBT1" s="1261"/>
      <c r="CBU1" s="1261"/>
      <c r="CBV1" s="1261"/>
      <c r="CBW1" s="1261"/>
      <c r="CBX1" s="1261"/>
      <c r="CBY1" s="1261"/>
      <c r="CBZ1" s="1261"/>
      <c r="CCA1" s="1261"/>
      <c r="CCB1" s="1261"/>
      <c r="CCC1" s="1261"/>
      <c r="CCD1" s="1261"/>
      <c r="CCE1" s="1261"/>
      <c r="CCF1" s="1261"/>
      <c r="CCG1" s="1261"/>
      <c r="CCH1" s="1261"/>
      <c r="CCI1" s="1261"/>
      <c r="CCJ1" s="1261"/>
      <c r="CCK1" s="1261"/>
      <c r="CCL1" s="1261"/>
      <c r="CCM1" s="1261"/>
      <c r="CCN1" s="1261"/>
      <c r="CCO1" s="1261"/>
      <c r="CCP1" s="1261"/>
      <c r="CCQ1" s="1261"/>
      <c r="CCR1" s="1261"/>
      <c r="CCS1" s="1261"/>
      <c r="CCT1" s="1261"/>
      <c r="CCU1" s="1261"/>
      <c r="CCV1" s="1261"/>
      <c r="CCW1" s="1261"/>
      <c r="CCX1" s="1261"/>
      <c r="CCY1" s="1261"/>
      <c r="CCZ1" s="1261"/>
      <c r="CDA1" s="1261"/>
      <c r="CDB1" s="1261"/>
      <c r="CDC1" s="1261"/>
      <c r="CDD1" s="1261"/>
      <c r="CDE1" s="1261"/>
      <c r="CDF1" s="1261"/>
      <c r="CDG1" s="1261"/>
      <c r="CDH1" s="1261"/>
      <c r="CDI1" s="1261"/>
      <c r="CDJ1" s="1261"/>
      <c r="CDK1" s="1261"/>
      <c r="CDL1" s="1261"/>
      <c r="CDM1" s="1261"/>
      <c r="CDN1" s="1261"/>
      <c r="CDO1" s="1261"/>
      <c r="CDP1" s="1261"/>
      <c r="CDQ1" s="1261"/>
      <c r="CDR1" s="1261"/>
      <c r="CDS1" s="1261"/>
      <c r="CDT1" s="1261"/>
      <c r="CDU1" s="1261"/>
      <c r="CDV1" s="1261"/>
      <c r="CDW1" s="1261"/>
      <c r="CDX1" s="1261"/>
      <c r="CDY1" s="1261"/>
      <c r="CDZ1" s="1261"/>
      <c r="CEA1" s="1261"/>
      <c r="CEB1" s="1261"/>
      <c r="CEC1" s="1261"/>
      <c r="CED1" s="1261"/>
      <c r="CEE1" s="1261"/>
      <c r="CEF1" s="1261"/>
      <c r="CEG1" s="1261"/>
      <c r="CEH1" s="1261"/>
      <c r="CEI1" s="1261"/>
      <c r="CEJ1" s="1261"/>
      <c r="CEK1" s="1261"/>
      <c r="CEL1" s="1261"/>
      <c r="CEM1" s="1261"/>
      <c r="CEN1" s="1261"/>
      <c r="CEO1" s="1261"/>
      <c r="CEP1" s="1261"/>
      <c r="CEQ1" s="1261"/>
      <c r="CER1" s="1261"/>
      <c r="CES1" s="1261"/>
      <c r="CET1" s="1261"/>
      <c r="CEU1" s="1261"/>
      <c r="CEV1" s="1261"/>
      <c r="CEW1" s="1261"/>
      <c r="CEX1" s="1261"/>
      <c r="CEY1" s="1261"/>
      <c r="CEZ1" s="1261"/>
      <c r="CFA1" s="1261"/>
      <c r="CFB1" s="1261"/>
      <c r="CFC1" s="1261"/>
      <c r="CFD1" s="1261"/>
      <c r="CFE1" s="1261"/>
      <c r="CFF1" s="1261"/>
      <c r="CFG1" s="1261"/>
      <c r="CFH1" s="1261"/>
      <c r="CFI1" s="1261"/>
      <c r="CFJ1" s="1261"/>
      <c r="CFK1" s="1261"/>
      <c r="CFL1" s="1261"/>
      <c r="CFM1" s="1261"/>
      <c r="CFN1" s="1261"/>
      <c r="CFO1" s="1261"/>
      <c r="CFP1" s="1261"/>
      <c r="CFQ1" s="1261"/>
      <c r="CFR1" s="1261"/>
      <c r="CFS1" s="1261"/>
      <c r="CFT1" s="1261"/>
      <c r="CFU1" s="1261"/>
      <c r="CFV1" s="1261"/>
      <c r="CFW1" s="1261"/>
      <c r="CFX1" s="1261"/>
      <c r="CFY1" s="1261"/>
      <c r="CFZ1" s="1261"/>
      <c r="CGA1" s="1261"/>
      <c r="CGB1" s="1261"/>
      <c r="CGC1" s="1261"/>
      <c r="CGD1" s="1261"/>
      <c r="CGE1" s="1261"/>
      <c r="CGF1" s="1261"/>
      <c r="CGG1" s="1261"/>
      <c r="CGH1" s="1261"/>
      <c r="CGI1" s="1261"/>
      <c r="CGJ1" s="1261"/>
      <c r="CGK1" s="1261"/>
      <c r="CGL1" s="1261"/>
      <c r="CGM1" s="1261"/>
      <c r="CGN1" s="1261"/>
      <c r="CGO1" s="1261"/>
      <c r="CGP1" s="1261"/>
      <c r="CGQ1" s="1261"/>
      <c r="CGR1" s="1261"/>
      <c r="CGS1" s="1261"/>
      <c r="CGT1" s="1261"/>
      <c r="CGU1" s="1261"/>
      <c r="CGV1" s="1261"/>
      <c r="CGW1" s="1261"/>
      <c r="CGX1" s="1261"/>
      <c r="CGY1" s="1261"/>
      <c r="CGZ1" s="1261"/>
      <c r="CHA1" s="1261"/>
      <c r="CHB1" s="1261"/>
      <c r="CHC1" s="1261"/>
      <c r="CHD1" s="1261"/>
      <c r="CHE1" s="1261"/>
      <c r="CHF1" s="1261"/>
      <c r="CHG1" s="1261"/>
      <c r="CHH1" s="1261"/>
      <c r="CHI1" s="1261"/>
      <c r="CHJ1" s="1261"/>
      <c r="CHK1" s="1261"/>
      <c r="CHL1" s="1261"/>
      <c r="CHM1" s="1261"/>
      <c r="CHN1" s="1261"/>
      <c r="CHO1" s="1261"/>
      <c r="CHP1" s="1261"/>
      <c r="CHQ1" s="1261"/>
      <c r="CHR1" s="1261"/>
      <c r="CHS1" s="1261"/>
      <c r="CHT1" s="1261"/>
      <c r="CHU1" s="1261"/>
      <c r="CHV1" s="1261"/>
      <c r="CHW1" s="1261"/>
      <c r="CHX1" s="1261"/>
      <c r="CHY1" s="1261"/>
      <c r="CHZ1" s="1261"/>
      <c r="CIA1" s="1261"/>
      <c r="CIB1" s="1261"/>
      <c r="CIC1" s="1261"/>
      <c r="CID1" s="1261"/>
      <c r="CIE1" s="1261"/>
      <c r="CIF1" s="1261"/>
      <c r="CIG1" s="1261"/>
      <c r="CIH1" s="1261"/>
      <c r="CII1" s="1261"/>
      <c r="CIJ1" s="1261"/>
      <c r="CIK1" s="1261"/>
      <c r="CIL1" s="1261"/>
      <c r="CIM1" s="1261"/>
      <c r="CIN1" s="1261"/>
      <c r="CIO1" s="1261"/>
      <c r="CIP1" s="1261"/>
      <c r="CIQ1" s="1261"/>
      <c r="CIR1" s="1261"/>
      <c r="CIS1" s="1261"/>
      <c r="CIT1" s="1261"/>
      <c r="CIU1" s="1261"/>
      <c r="CIV1" s="1261"/>
      <c r="CIW1" s="1261"/>
      <c r="CIX1" s="1261"/>
      <c r="CIY1" s="1261"/>
      <c r="CIZ1" s="1261"/>
      <c r="CJA1" s="1261"/>
      <c r="CJB1" s="1261"/>
      <c r="CJC1" s="1261"/>
      <c r="CJD1" s="1261"/>
      <c r="CJE1" s="1261"/>
      <c r="CJF1" s="1261"/>
      <c r="CJG1" s="1261"/>
      <c r="CJH1" s="1261"/>
      <c r="CJI1" s="1261"/>
      <c r="CJJ1" s="1261"/>
      <c r="CJK1" s="1261"/>
      <c r="CJL1" s="1261"/>
      <c r="CJM1" s="1261"/>
      <c r="CJN1" s="1261"/>
      <c r="CJO1" s="1261"/>
      <c r="CJP1" s="1261"/>
      <c r="CJQ1" s="1261"/>
      <c r="CJR1" s="1261"/>
      <c r="CJS1" s="1261"/>
      <c r="CJT1" s="1261"/>
      <c r="CJU1" s="1261"/>
      <c r="CJV1" s="1261"/>
      <c r="CJW1" s="1261"/>
      <c r="CJX1" s="1261"/>
      <c r="CJY1" s="1261"/>
      <c r="CJZ1" s="1261"/>
      <c r="CKA1" s="1261"/>
      <c r="CKB1" s="1261"/>
      <c r="CKC1" s="1261"/>
      <c r="CKD1" s="1261"/>
      <c r="CKE1" s="1261"/>
      <c r="CKF1" s="1261"/>
      <c r="CKG1" s="1261"/>
      <c r="CKH1" s="1261"/>
      <c r="CKI1" s="1261"/>
      <c r="CKJ1" s="1261"/>
      <c r="CKK1" s="1261"/>
      <c r="CKL1" s="1261"/>
      <c r="CKM1" s="1261"/>
      <c r="CKN1" s="1261"/>
      <c r="CKO1" s="1261"/>
      <c r="CKP1" s="1261"/>
      <c r="CKQ1" s="1261"/>
      <c r="CKR1" s="1261"/>
      <c r="CKS1" s="1261"/>
      <c r="CKT1" s="1261"/>
      <c r="CKU1" s="1261"/>
      <c r="CKV1" s="1261"/>
      <c r="CKW1" s="1261"/>
      <c r="CKX1" s="1261"/>
      <c r="CKY1" s="1261"/>
      <c r="CKZ1" s="1261"/>
      <c r="CLA1" s="1261"/>
      <c r="CLB1" s="1261"/>
      <c r="CLC1" s="1261"/>
      <c r="CLD1" s="1261"/>
      <c r="CLE1" s="1261"/>
      <c r="CLF1" s="1261"/>
      <c r="CLG1" s="1261"/>
      <c r="CLH1" s="1261"/>
      <c r="CLI1" s="1261"/>
      <c r="CLJ1" s="1261"/>
      <c r="CLK1" s="1261"/>
      <c r="CLL1" s="1261"/>
      <c r="CLM1" s="1261"/>
      <c r="CLN1" s="1261"/>
      <c r="CLO1" s="1261"/>
      <c r="CLP1" s="1261"/>
      <c r="CLQ1" s="1261"/>
      <c r="CLR1" s="1261"/>
      <c r="CLS1" s="1261"/>
      <c r="CLT1" s="1261"/>
      <c r="CLU1" s="1261"/>
      <c r="CLV1" s="1261"/>
      <c r="CLW1" s="1261"/>
      <c r="CLX1" s="1261"/>
      <c r="CLY1" s="1261"/>
      <c r="CLZ1" s="1261"/>
      <c r="CMA1" s="1261"/>
      <c r="CMB1" s="1261"/>
      <c r="CMC1" s="1261"/>
      <c r="CMD1" s="1261"/>
      <c r="CME1" s="1261"/>
      <c r="CMF1" s="1261"/>
      <c r="CMG1" s="1261"/>
      <c r="CMH1" s="1261"/>
      <c r="CMI1" s="1261"/>
      <c r="CMJ1" s="1261"/>
      <c r="CMK1" s="1261"/>
      <c r="CML1" s="1261"/>
      <c r="CMM1" s="1261"/>
      <c r="CMN1" s="1261"/>
      <c r="CMO1" s="1261"/>
      <c r="CMP1" s="1261"/>
      <c r="CMQ1" s="1261"/>
      <c r="CMR1" s="1261"/>
      <c r="CMS1" s="1261"/>
      <c r="CMT1" s="1261"/>
      <c r="CMU1" s="1261"/>
      <c r="CMV1" s="1261"/>
      <c r="CMW1" s="1261"/>
      <c r="CMX1" s="1261"/>
      <c r="CMY1" s="1261"/>
      <c r="CMZ1" s="1261"/>
      <c r="CNA1" s="1261"/>
      <c r="CNB1" s="1261"/>
      <c r="CNC1" s="1261"/>
      <c r="CND1" s="1261"/>
      <c r="CNE1" s="1261"/>
      <c r="CNF1" s="1261"/>
      <c r="CNG1" s="1261"/>
      <c r="CNH1" s="1261"/>
      <c r="CNI1" s="1261"/>
      <c r="CNJ1" s="1261"/>
      <c r="CNK1" s="1261"/>
      <c r="CNL1" s="1261"/>
      <c r="CNM1" s="1261"/>
      <c r="CNN1" s="1261"/>
      <c r="CNO1" s="1261"/>
      <c r="CNP1" s="1261"/>
      <c r="CNQ1" s="1261"/>
      <c r="CNR1" s="1261"/>
      <c r="CNS1" s="1261"/>
      <c r="CNT1" s="1261"/>
      <c r="CNU1" s="1261"/>
      <c r="CNV1" s="1261"/>
      <c r="CNW1" s="1261"/>
      <c r="CNX1" s="1261"/>
      <c r="CNY1" s="1261"/>
      <c r="CNZ1" s="1261"/>
      <c r="COA1" s="1261"/>
      <c r="COB1" s="1261"/>
      <c r="COC1" s="1261"/>
      <c r="COD1" s="1261"/>
      <c r="COE1" s="1261"/>
      <c r="COF1" s="1261"/>
      <c r="COG1" s="1261"/>
      <c r="COH1" s="1261"/>
      <c r="COI1" s="1261"/>
      <c r="COJ1" s="1261"/>
      <c r="COK1" s="1261"/>
      <c r="COL1" s="1261"/>
      <c r="COM1" s="1261"/>
      <c r="CON1" s="1261"/>
      <c r="COO1" s="1261"/>
      <c r="COP1" s="1261"/>
      <c r="COQ1" s="1261"/>
      <c r="COR1" s="1261"/>
      <c r="COS1" s="1261"/>
      <c r="COT1" s="1261"/>
      <c r="COU1" s="1261"/>
      <c r="COV1" s="1261"/>
      <c r="COW1" s="1261"/>
      <c r="COX1" s="1261"/>
      <c r="COY1" s="1261"/>
      <c r="COZ1" s="1261"/>
      <c r="CPA1" s="1261"/>
      <c r="CPB1" s="1261"/>
      <c r="CPC1" s="1261"/>
      <c r="CPD1" s="1261"/>
      <c r="CPE1" s="1261"/>
      <c r="CPF1" s="1261"/>
      <c r="CPG1" s="1261"/>
      <c r="CPH1" s="1261"/>
      <c r="CPI1" s="1261"/>
      <c r="CPJ1" s="1261"/>
      <c r="CPK1" s="1261"/>
      <c r="CPL1" s="1261"/>
      <c r="CPM1" s="1261"/>
      <c r="CPN1" s="1261"/>
      <c r="CPO1" s="1261"/>
      <c r="CPP1" s="1261"/>
      <c r="CPQ1" s="1261"/>
      <c r="CPR1" s="1261"/>
      <c r="CPS1" s="1261"/>
      <c r="CPT1" s="1261"/>
      <c r="CPU1" s="1261"/>
      <c r="CPV1" s="1261"/>
      <c r="CPW1" s="1261"/>
      <c r="CPX1" s="1261"/>
      <c r="CPY1" s="1261"/>
      <c r="CPZ1" s="1261"/>
      <c r="CQA1" s="1261"/>
      <c r="CQB1" s="1261"/>
      <c r="CQC1" s="1261"/>
      <c r="CQD1" s="1261"/>
      <c r="CQE1" s="1261"/>
      <c r="CQF1" s="1261"/>
      <c r="CQG1" s="1261"/>
      <c r="CQH1" s="1261"/>
      <c r="CQI1" s="1261"/>
      <c r="CQJ1" s="1261"/>
      <c r="CQK1" s="1261"/>
      <c r="CQL1" s="1261"/>
      <c r="CQM1" s="1261"/>
      <c r="CQN1" s="1261"/>
      <c r="CQO1" s="1261"/>
      <c r="CQP1" s="1261"/>
      <c r="CQQ1" s="1261"/>
      <c r="CQR1" s="1261"/>
      <c r="CQS1" s="1261"/>
      <c r="CQT1" s="1261"/>
      <c r="CQU1" s="1261"/>
      <c r="CQV1" s="1261"/>
      <c r="CQW1" s="1261"/>
      <c r="CQX1" s="1261"/>
      <c r="CQY1" s="1261"/>
      <c r="CQZ1" s="1261"/>
      <c r="CRA1" s="1261"/>
      <c r="CRB1" s="1261"/>
      <c r="CRC1" s="1261"/>
      <c r="CRD1" s="1261"/>
      <c r="CRE1" s="1261"/>
      <c r="CRF1" s="1261"/>
      <c r="CRG1" s="1261"/>
      <c r="CRH1" s="1261"/>
      <c r="CRI1" s="1261"/>
      <c r="CRJ1" s="1261"/>
      <c r="CRK1" s="1261"/>
      <c r="CRL1" s="1261"/>
      <c r="CRM1" s="1261"/>
      <c r="CRN1" s="1261"/>
      <c r="CRO1" s="1261"/>
      <c r="CRP1" s="1261"/>
      <c r="CRQ1" s="1261"/>
      <c r="CRR1" s="1261"/>
      <c r="CRS1" s="1261"/>
      <c r="CRT1" s="1261"/>
      <c r="CRU1" s="1261"/>
      <c r="CRV1" s="1261"/>
      <c r="CRW1" s="1261"/>
      <c r="CRX1" s="1261"/>
      <c r="CRY1" s="1261"/>
      <c r="CRZ1" s="1261"/>
      <c r="CSA1" s="1261"/>
      <c r="CSB1" s="1261"/>
      <c r="CSC1" s="1261"/>
      <c r="CSD1" s="1261"/>
      <c r="CSE1" s="1261"/>
      <c r="CSF1" s="1261"/>
      <c r="CSG1" s="1261"/>
      <c r="CSH1" s="1261"/>
      <c r="CSI1" s="1261"/>
      <c r="CSJ1" s="1261"/>
      <c r="CSK1" s="1261"/>
      <c r="CSL1" s="1261"/>
      <c r="CSM1" s="1261"/>
      <c r="CSN1" s="1261"/>
      <c r="CSO1" s="1261"/>
      <c r="CSP1" s="1261"/>
      <c r="CSQ1" s="1261"/>
      <c r="CSR1" s="1261"/>
      <c r="CSS1" s="1261"/>
      <c r="CST1" s="1261"/>
      <c r="CSU1" s="1261"/>
      <c r="CSV1" s="1261"/>
      <c r="CSW1" s="1261"/>
      <c r="CSX1" s="1261"/>
      <c r="CSY1" s="1261"/>
      <c r="CSZ1" s="1261"/>
      <c r="CTA1" s="1261"/>
      <c r="CTB1" s="1261"/>
      <c r="CTC1" s="1261"/>
      <c r="CTD1" s="1261"/>
      <c r="CTE1" s="1261"/>
      <c r="CTF1" s="1261"/>
      <c r="CTG1" s="1261"/>
      <c r="CTH1" s="1261"/>
      <c r="CTI1" s="1261"/>
      <c r="CTJ1" s="1261"/>
      <c r="CTK1" s="1261"/>
      <c r="CTL1" s="1261"/>
      <c r="CTM1" s="1261"/>
      <c r="CTN1" s="1261"/>
      <c r="CTO1" s="1261"/>
      <c r="CTP1" s="1261"/>
      <c r="CTQ1" s="1261"/>
      <c r="CTR1" s="1261"/>
      <c r="CTS1" s="1261"/>
      <c r="CTT1" s="1261"/>
      <c r="CTU1" s="1261"/>
      <c r="CTV1" s="1261"/>
      <c r="CTW1" s="1261"/>
      <c r="CTX1" s="1261"/>
      <c r="CTY1" s="1261"/>
      <c r="CTZ1" s="1261"/>
      <c r="CUA1" s="1261"/>
      <c r="CUB1" s="1261"/>
      <c r="CUC1" s="1261"/>
      <c r="CUD1" s="1261"/>
      <c r="CUE1" s="1261"/>
      <c r="CUF1" s="1261"/>
      <c r="CUG1" s="1261"/>
      <c r="CUH1" s="1261"/>
      <c r="CUI1" s="1261"/>
      <c r="CUJ1" s="1261"/>
      <c r="CUK1" s="1261"/>
      <c r="CUL1" s="1261"/>
      <c r="CUM1" s="1261"/>
      <c r="CUN1" s="1261"/>
      <c r="CUO1" s="1261"/>
      <c r="CUP1" s="1261"/>
      <c r="CUQ1" s="1261"/>
      <c r="CUR1" s="1261"/>
      <c r="CUS1" s="1261"/>
      <c r="CUT1" s="1261"/>
      <c r="CUU1" s="1261"/>
      <c r="CUV1" s="1261"/>
      <c r="CUW1" s="1261"/>
      <c r="CUX1" s="1261"/>
      <c r="CUY1" s="1261"/>
      <c r="CUZ1" s="1261"/>
      <c r="CVA1" s="1261"/>
      <c r="CVB1" s="1261"/>
      <c r="CVC1" s="1261"/>
      <c r="CVD1" s="1261"/>
      <c r="CVE1" s="1261"/>
      <c r="CVF1" s="1261"/>
      <c r="CVG1" s="1261"/>
      <c r="CVH1" s="1261"/>
      <c r="CVI1" s="1261"/>
      <c r="CVJ1" s="1261"/>
      <c r="CVK1" s="1261"/>
      <c r="CVL1" s="1261"/>
      <c r="CVM1" s="1261"/>
      <c r="CVN1" s="1261"/>
      <c r="CVO1" s="1261"/>
      <c r="CVP1" s="1261"/>
      <c r="CVQ1" s="1261"/>
      <c r="CVR1" s="1261"/>
      <c r="CVS1" s="1261"/>
      <c r="CVT1" s="1261"/>
      <c r="CVU1" s="1261"/>
      <c r="CVV1" s="1261"/>
      <c r="CVW1" s="1261"/>
      <c r="CVX1" s="1261"/>
      <c r="CVY1" s="1261"/>
      <c r="CVZ1" s="1261"/>
      <c r="CWA1" s="1261"/>
      <c r="CWB1" s="1261"/>
      <c r="CWC1" s="1261"/>
      <c r="CWD1" s="1261"/>
      <c r="CWE1" s="1261"/>
      <c r="CWF1" s="1261"/>
      <c r="CWG1" s="1261"/>
      <c r="CWH1" s="1261"/>
      <c r="CWI1" s="1261"/>
      <c r="CWJ1" s="1261"/>
      <c r="CWK1" s="1261"/>
      <c r="CWL1" s="1261"/>
      <c r="CWM1" s="1261"/>
      <c r="CWN1" s="1261"/>
      <c r="CWO1" s="1261"/>
      <c r="CWP1" s="1261"/>
      <c r="CWQ1" s="1261"/>
      <c r="CWR1" s="1261"/>
      <c r="CWS1" s="1261"/>
      <c r="CWT1" s="1261"/>
      <c r="CWU1" s="1261"/>
      <c r="CWV1" s="1261"/>
      <c r="CWW1" s="1261"/>
      <c r="CWX1" s="1261"/>
      <c r="CWY1" s="1261"/>
      <c r="CWZ1" s="1261"/>
      <c r="CXA1" s="1261"/>
      <c r="CXB1" s="1261"/>
      <c r="CXC1" s="1261"/>
      <c r="CXD1" s="1261"/>
      <c r="CXE1" s="1261"/>
      <c r="CXF1" s="1261"/>
      <c r="CXG1" s="1261"/>
      <c r="CXH1" s="1261"/>
      <c r="CXI1" s="1261"/>
      <c r="CXJ1" s="1261"/>
      <c r="CXK1" s="1261"/>
      <c r="CXL1" s="1261"/>
      <c r="CXM1" s="1261"/>
      <c r="CXN1" s="1261"/>
      <c r="CXO1" s="1261"/>
      <c r="CXP1" s="1261"/>
      <c r="CXQ1" s="1261"/>
      <c r="CXR1" s="1261"/>
      <c r="CXS1" s="1261"/>
      <c r="CXT1" s="1261"/>
      <c r="CXU1" s="1261"/>
      <c r="CXV1" s="1261"/>
      <c r="CXW1" s="1261"/>
      <c r="CXX1" s="1261"/>
      <c r="CXY1" s="1261"/>
      <c r="CXZ1" s="1261"/>
      <c r="CYA1" s="1261"/>
      <c r="CYB1" s="1261"/>
      <c r="CYC1" s="1261"/>
      <c r="CYD1" s="1261"/>
      <c r="CYE1" s="1261"/>
      <c r="CYF1" s="1261"/>
      <c r="CYG1" s="1261"/>
      <c r="CYH1" s="1261"/>
      <c r="CYI1" s="1261"/>
      <c r="CYJ1" s="1261"/>
      <c r="CYK1" s="1261"/>
      <c r="CYL1" s="1261"/>
      <c r="CYM1" s="1261"/>
      <c r="CYN1" s="1261"/>
      <c r="CYO1" s="1261"/>
      <c r="CYP1" s="1261"/>
      <c r="CYQ1" s="1261"/>
      <c r="CYR1" s="1261"/>
      <c r="CYS1" s="1261"/>
      <c r="CYT1" s="1261"/>
      <c r="CYU1" s="1261"/>
      <c r="CYV1" s="1261"/>
      <c r="CYW1" s="1261"/>
      <c r="CYX1" s="1261"/>
      <c r="CYY1" s="1261"/>
      <c r="CYZ1" s="1261"/>
      <c r="CZA1" s="1261"/>
      <c r="CZB1" s="1261"/>
      <c r="CZC1" s="1261"/>
      <c r="CZD1" s="1261"/>
      <c r="CZE1" s="1261"/>
      <c r="CZF1" s="1261"/>
      <c r="CZG1" s="1261"/>
      <c r="CZH1" s="1261"/>
      <c r="CZI1" s="1261"/>
      <c r="CZJ1" s="1261"/>
      <c r="CZK1" s="1261"/>
      <c r="CZL1" s="1261"/>
      <c r="CZM1" s="1261"/>
      <c r="CZN1" s="1261"/>
      <c r="CZO1" s="1261"/>
      <c r="CZP1" s="1261"/>
      <c r="CZQ1" s="1261"/>
      <c r="CZR1" s="1261"/>
      <c r="CZS1" s="1261"/>
      <c r="CZT1" s="1261"/>
      <c r="CZU1" s="1261"/>
      <c r="CZV1" s="1261"/>
      <c r="CZW1" s="1261"/>
      <c r="CZX1" s="1261"/>
      <c r="CZY1" s="1261"/>
      <c r="CZZ1" s="1261"/>
      <c r="DAA1" s="1261"/>
      <c r="DAB1" s="1261"/>
      <c r="DAC1" s="1261"/>
      <c r="DAD1" s="1261"/>
      <c r="DAE1" s="1261"/>
      <c r="DAF1" s="1261"/>
      <c r="DAG1" s="1261"/>
      <c r="DAH1" s="1261"/>
      <c r="DAI1" s="1261"/>
      <c r="DAJ1" s="1261"/>
      <c r="DAK1" s="1261"/>
      <c r="DAL1" s="1261"/>
      <c r="DAM1" s="1261"/>
      <c r="DAN1" s="1261"/>
      <c r="DAO1" s="1261"/>
      <c r="DAP1" s="1261"/>
      <c r="DAQ1" s="1261"/>
      <c r="DAR1" s="1261"/>
      <c r="DAS1" s="1261"/>
      <c r="DAT1" s="1261"/>
      <c r="DAU1" s="1261"/>
      <c r="DAV1" s="1261"/>
      <c r="DAW1" s="1261"/>
      <c r="DAX1" s="1261"/>
      <c r="DAY1" s="1261"/>
      <c r="DAZ1" s="1261"/>
      <c r="DBA1" s="1261"/>
      <c r="DBB1" s="1261"/>
      <c r="DBC1" s="1261"/>
      <c r="DBD1" s="1261"/>
      <c r="DBE1" s="1261"/>
      <c r="DBF1" s="1261"/>
      <c r="DBG1" s="1261"/>
      <c r="DBH1" s="1261"/>
      <c r="DBI1" s="1261"/>
      <c r="DBJ1" s="1261"/>
      <c r="DBK1" s="1261"/>
      <c r="DBL1" s="1261"/>
      <c r="DBM1" s="1261"/>
      <c r="DBN1" s="1261"/>
      <c r="DBO1" s="1261"/>
      <c r="DBP1" s="1261"/>
      <c r="DBQ1" s="1261"/>
      <c r="DBR1" s="1261"/>
      <c r="DBS1" s="1261"/>
      <c r="DBT1" s="1261"/>
      <c r="DBU1" s="1261"/>
      <c r="DBV1" s="1261"/>
      <c r="DBW1" s="1261"/>
      <c r="DBX1" s="1261"/>
      <c r="DBY1" s="1261"/>
      <c r="DBZ1" s="1261"/>
      <c r="DCA1" s="1261"/>
      <c r="DCB1" s="1261"/>
      <c r="DCC1" s="1261"/>
      <c r="DCD1" s="1261"/>
      <c r="DCE1" s="1261"/>
      <c r="DCF1" s="1261"/>
      <c r="DCG1" s="1261"/>
      <c r="DCH1" s="1261"/>
      <c r="DCI1" s="1261"/>
      <c r="DCJ1" s="1261"/>
      <c r="DCK1" s="1261"/>
      <c r="DCL1" s="1261"/>
      <c r="DCM1" s="1261"/>
      <c r="DCN1" s="1261"/>
      <c r="DCO1" s="1261"/>
      <c r="DCP1" s="1261"/>
      <c r="DCQ1" s="1261"/>
      <c r="DCR1" s="1261"/>
      <c r="DCS1" s="1261"/>
      <c r="DCT1" s="1261"/>
      <c r="DCU1" s="1261"/>
      <c r="DCV1" s="1261"/>
      <c r="DCW1" s="1261"/>
      <c r="DCX1" s="1261"/>
      <c r="DCY1" s="1261"/>
      <c r="DCZ1" s="1261"/>
      <c r="DDA1" s="1261"/>
      <c r="DDB1" s="1261"/>
      <c r="DDC1" s="1261"/>
      <c r="DDD1" s="1261"/>
      <c r="DDE1" s="1261"/>
      <c r="DDF1" s="1261"/>
      <c r="DDG1" s="1261"/>
      <c r="DDH1" s="1261"/>
      <c r="DDI1" s="1261"/>
      <c r="DDJ1" s="1261"/>
      <c r="DDK1" s="1261"/>
      <c r="DDL1" s="1261"/>
      <c r="DDM1" s="1261"/>
      <c r="DDN1" s="1261"/>
      <c r="DDO1" s="1261"/>
      <c r="DDP1" s="1261"/>
      <c r="DDQ1" s="1261"/>
      <c r="DDR1" s="1261"/>
      <c r="DDS1" s="1261"/>
      <c r="DDT1" s="1261"/>
      <c r="DDU1" s="1261"/>
      <c r="DDV1" s="1261"/>
      <c r="DDW1" s="1261"/>
      <c r="DDX1" s="1261"/>
      <c r="DDY1" s="1261"/>
      <c r="DDZ1" s="1261"/>
      <c r="DEA1" s="1261"/>
      <c r="DEB1" s="1261"/>
      <c r="DEC1" s="1261"/>
      <c r="DED1" s="1261"/>
      <c r="DEE1" s="1261"/>
      <c r="DEF1" s="1261"/>
      <c r="DEG1" s="1261"/>
      <c r="DEH1" s="1261"/>
      <c r="DEI1" s="1261"/>
      <c r="DEJ1" s="1261"/>
      <c r="DEK1" s="1261"/>
      <c r="DEL1" s="1261"/>
      <c r="DEM1" s="1261"/>
      <c r="DEN1" s="1261"/>
      <c r="DEO1" s="1261"/>
      <c r="DEP1" s="1261"/>
      <c r="DEQ1" s="1261"/>
      <c r="DER1" s="1261"/>
      <c r="DES1" s="1261"/>
      <c r="DET1" s="1261"/>
      <c r="DEU1" s="1261"/>
      <c r="DEV1" s="1261"/>
      <c r="DEW1" s="1261"/>
      <c r="DEX1" s="1261"/>
      <c r="DEY1" s="1261"/>
      <c r="DEZ1" s="1261"/>
      <c r="DFA1" s="1261"/>
      <c r="DFB1" s="1261"/>
      <c r="DFC1" s="1261"/>
      <c r="DFD1" s="1261"/>
      <c r="DFE1" s="1261"/>
      <c r="DFF1" s="1261"/>
      <c r="DFG1" s="1261"/>
      <c r="DFH1" s="1261"/>
      <c r="DFI1" s="1261"/>
      <c r="DFJ1" s="1261"/>
      <c r="DFK1" s="1261"/>
      <c r="DFL1" s="1261"/>
      <c r="DFM1" s="1261"/>
      <c r="DFN1" s="1261"/>
      <c r="DFO1" s="1261"/>
      <c r="DFP1" s="1261"/>
      <c r="DFQ1" s="1261"/>
      <c r="DFR1" s="1261"/>
      <c r="DFS1" s="1261"/>
      <c r="DFT1" s="1261"/>
      <c r="DFU1" s="1261"/>
      <c r="DFV1" s="1261"/>
      <c r="DFW1" s="1261"/>
      <c r="DFX1" s="1261"/>
      <c r="DFY1" s="1261"/>
      <c r="DFZ1" s="1261"/>
      <c r="DGA1" s="1261"/>
      <c r="DGB1" s="1261"/>
      <c r="DGC1" s="1261"/>
      <c r="DGD1" s="1261"/>
      <c r="DGE1" s="1261"/>
      <c r="DGF1" s="1261"/>
      <c r="DGG1" s="1261"/>
      <c r="DGH1" s="1261"/>
      <c r="DGI1" s="1261"/>
      <c r="DGJ1" s="1261"/>
      <c r="DGK1" s="1261"/>
      <c r="DGL1" s="1261"/>
      <c r="DGM1" s="1261"/>
      <c r="DGN1" s="1261"/>
      <c r="DGO1" s="1261"/>
      <c r="DGP1" s="1261"/>
      <c r="DGQ1" s="1261"/>
      <c r="DGR1" s="1261"/>
      <c r="DGS1" s="1261"/>
      <c r="DGT1" s="1261"/>
      <c r="DGU1" s="1261"/>
      <c r="DGV1" s="1261"/>
      <c r="DGW1" s="1261"/>
      <c r="DGX1" s="1261"/>
      <c r="DGY1" s="1261"/>
      <c r="DGZ1" s="1261"/>
      <c r="DHA1" s="1261"/>
      <c r="DHB1" s="1261"/>
      <c r="DHC1" s="1261"/>
      <c r="DHD1" s="1261"/>
      <c r="DHE1" s="1261"/>
      <c r="DHF1" s="1261"/>
      <c r="DHG1" s="1261"/>
      <c r="DHH1" s="1261"/>
      <c r="DHI1" s="1261"/>
      <c r="DHJ1" s="1261"/>
      <c r="DHK1" s="1261"/>
      <c r="DHL1" s="1261"/>
      <c r="DHM1" s="1261"/>
      <c r="DHN1" s="1261"/>
      <c r="DHO1" s="1261"/>
      <c r="DHP1" s="1261"/>
      <c r="DHQ1" s="1261"/>
      <c r="DHR1" s="1261"/>
      <c r="DHS1" s="1261"/>
      <c r="DHT1" s="1261"/>
      <c r="DHU1" s="1261"/>
      <c r="DHV1" s="1261"/>
      <c r="DHW1" s="1261"/>
      <c r="DHX1" s="1261"/>
      <c r="DHY1" s="1261"/>
      <c r="DHZ1" s="1261"/>
      <c r="DIA1" s="1261"/>
      <c r="DIB1" s="1261"/>
      <c r="DIC1" s="1261"/>
      <c r="DID1" s="1261"/>
      <c r="DIE1" s="1261"/>
      <c r="DIF1" s="1261"/>
      <c r="DIG1" s="1261"/>
      <c r="DIH1" s="1261"/>
      <c r="DII1" s="1261"/>
      <c r="DIJ1" s="1261"/>
      <c r="DIK1" s="1261"/>
      <c r="DIL1" s="1261"/>
      <c r="DIM1" s="1261"/>
      <c r="DIN1" s="1261"/>
      <c r="DIO1" s="1261"/>
      <c r="DIP1" s="1261"/>
      <c r="DIQ1" s="1261"/>
      <c r="DIR1" s="1261"/>
      <c r="DIS1" s="1261"/>
      <c r="DIT1" s="1261"/>
      <c r="DIU1" s="1261"/>
      <c r="DIV1" s="1261"/>
      <c r="DIW1" s="1261"/>
      <c r="DIX1" s="1261"/>
      <c r="DIY1" s="1261"/>
      <c r="DIZ1" s="1261"/>
      <c r="DJA1" s="1261"/>
      <c r="DJB1" s="1261"/>
      <c r="DJC1" s="1261"/>
      <c r="DJD1" s="1261"/>
      <c r="DJE1" s="1261"/>
      <c r="DJF1" s="1261"/>
      <c r="DJG1" s="1261"/>
      <c r="DJH1" s="1261"/>
      <c r="DJI1" s="1261"/>
      <c r="DJJ1" s="1261"/>
      <c r="DJK1" s="1261"/>
      <c r="DJL1" s="1261"/>
      <c r="DJM1" s="1261"/>
      <c r="DJN1" s="1261"/>
      <c r="DJO1" s="1261"/>
      <c r="DJP1" s="1261"/>
      <c r="DJQ1" s="1261"/>
      <c r="DJR1" s="1261"/>
      <c r="DJS1" s="1261"/>
      <c r="DJT1" s="1261"/>
      <c r="DJU1" s="1261"/>
      <c r="DJV1" s="1261"/>
      <c r="DJW1" s="1261"/>
      <c r="DJX1" s="1261"/>
      <c r="DJY1" s="1261"/>
      <c r="DJZ1" s="1261"/>
      <c r="DKA1" s="1261"/>
      <c r="DKB1" s="1261"/>
      <c r="DKC1" s="1261"/>
      <c r="DKD1" s="1261"/>
      <c r="DKE1" s="1261"/>
      <c r="DKF1" s="1261"/>
      <c r="DKG1" s="1261"/>
      <c r="DKH1" s="1261"/>
      <c r="DKI1" s="1261"/>
      <c r="DKJ1" s="1261"/>
      <c r="DKK1" s="1261"/>
      <c r="DKL1" s="1261"/>
      <c r="DKM1" s="1261"/>
      <c r="DKN1" s="1261"/>
      <c r="DKO1" s="1261"/>
      <c r="DKP1" s="1261"/>
      <c r="DKQ1" s="1261"/>
      <c r="DKR1" s="1261"/>
      <c r="DKS1" s="1261"/>
      <c r="DKT1" s="1261"/>
      <c r="DKU1" s="1261"/>
      <c r="DKV1" s="1261"/>
      <c r="DKW1" s="1261"/>
      <c r="DKX1" s="1261"/>
      <c r="DKY1" s="1261"/>
      <c r="DKZ1" s="1261"/>
      <c r="DLA1" s="1261"/>
      <c r="DLB1" s="1261"/>
      <c r="DLC1" s="1261"/>
      <c r="DLD1" s="1261"/>
      <c r="DLE1" s="1261"/>
      <c r="DLF1" s="1261"/>
      <c r="DLG1" s="1261"/>
      <c r="DLH1" s="1261"/>
      <c r="DLI1" s="1261"/>
      <c r="DLJ1" s="1261"/>
      <c r="DLK1" s="1261"/>
      <c r="DLL1" s="1261"/>
      <c r="DLM1" s="1261"/>
      <c r="DLN1" s="1261"/>
      <c r="DLO1" s="1261"/>
      <c r="DLP1" s="1261"/>
      <c r="DLQ1" s="1261"/>
      <c r="DLR1" s="1261"/>
      <c r="DLS1" s="1261"/>
      <c r="DLT1" s="1261"/>
      <c r="DLU1" s="1261"/>
      <c r="DLV1" s="1261"/>
      <c r="DLW1" s="1261"/>
      <c r="DLX1" s="1261"/>
      <c r="DLY1" s="1261"/>
      <c r="DLZ1" s="1261"/>
      <c r="DMA1" s="1261"/>
      <c r="DMB1" s="1261"/>
      <c r="DMC1" s="1261"/>
      <c r="DMD1" s="1261"/>
      <c r="DME1" s="1261"/>
      <c r="DMF1" s="1261"/>
      <c r="DMG1" s="1261"/>
      <c r="DMH1" s="1261"/>
      <c r="DMI1" s="1261"/>
      <c r="DMJ1" s="1261"/>
      <c r="DMK1" s="1261"/>
      <c r="DML1" s="1261"/>
      <c r="DMM1" s="1261"/>
      <c r="DMN1" s="1261"/>
      <c r="DMO1" s="1261"/>
      <c r="DMP1" s="1261"/>
      <c r="DMQ1" s="1261"/>
      <c r="DMR1" s="1261"/>
      <c r="DMS1" s="1261"/>
      <c r="DMT1" s="1261"/>
      <c r="DMU1" s="1261"/>
      <c r="DMV1" s="1261"/>
      <c r="DMW1" s="1261"/>
      <c r="DMX1" s="1261"/>
      <c r="DMY1" s="1261"/>
      <c r="DMZ1" s="1261"/>
      <c r="DNA1" s="1261"/>
      <c r="DNB1" s="1261"/>
      <c r="DNC1" s="1261"/>
      <c r="DND1" s="1261"/>
      <c r="DNE1" s="1261"/>
      <c r="DNF1" s="1261"/>
      <c r="DNG1" s="1261"/>
      <c r="DNH1" s="1261"/>
      <c r="DNI1" s="1261"/>
      <c r="DNJ1" s="1261"/>
      <c r="DNK1" s="1261"/>
      <c r="DNL1" s="1261"/>
      <c r="DNM1" s="1261"/>
      <c r="DNN1" s="1261"/>
      <c r="DNO1" s="1261"/>
      <c r="DNP1" s="1261"/>
      <c r="DNQ1" s="1261"/>
      <c r="DNR1" s="1261"/>
      <c r="DNS1" s="1261"/>
      <c r="DNT1" s="1261"/>
      <c r="DNU1" s="1261"/>
      <c r="DNV1" s="1261"/>
      <c r="DNW1" s="1261"/>
      <c r="DNX1" s="1261"/>
      <c r="DNY1" s="1261"/>
      <c r="DNZ1" s="1261"/>
      <c r="DOA1" s="1261"/>
      <c r="DOB1" s="1261"/>
      <c r="DOC1" s="1261"/>
      <c r="DOD1" s="1261"/>
      <c r="DOE1" s="1261"/>
      <c r="DOF1" s="1261"/>
      <c r="DOG1" s="1261"/>
      <c r="DOH1" s="1261"/>
      <c r="DOI1" s="1261"/>
      <c r="DOJ1" s="1261"/>
      <c r="DOK1" s="1261"/>
      <c r="DOL1" s="1261"/>
      <c r="DOM1" s="1261"/>
      <c r="DON1" s="1261"/>
      <c r="DOO1" s="1261"/>
      <c r="DOP1" s="1261"/>
      <c r="DOQ1" s="1261"/>
      <c r="DOR1" s="1261"/>
      <c r="DOS1" s="1261"/>
      <c r="DOT1" s="1261"/>
      <c r="DOU1" s="1261"/>
      <c r="DOV1" s="1261"/>
      <c r="DOW1" s="1261"/>
      <c r="DOX1" s="1261"/>
      <c r="DOY1" s="1261"/>
      <c r="DOZ1" s="1261"/>
      <c r="DPA1" s="1261"/>
      <c r="DPB1" s="1261"/>
      <c r="DPC1" s="1261"/>
      <c r="DPD1" s="1261"/>
      <c r="DPE1" s="1261"/>
      <c r="DPF1" s="1261"/>
      <c r="DPG1" s="1261"/>
      <c r="DPH1" s="1261"/>
      <c r="DPI1" s="1261"/>
      <c r="DPJ1" s="1261"/>
      <c r="DPK1" s="1261"/>
      <c r="DPL1" s="1261"/>
      <c r="DPM1" s="1261"/>
      <c r="DPN1" s="1261"/>
      <c r="DPO1" s="1261"/>
      <c r="DPP1" s="1261"/>
      <c r="DPQ1" s="1261"/>
      <c r="DPR1" s="1261"/>
      <c r="DPS1" s="1261"/>
      <c r="DPT1" s="1261"/>
      <c r="DPU1" s="1261"/>
      <c r="DPV1" s="1261"/>
      <c r="DPW1" s="1261"/>
      <c r="DPX1" s="1261"/>
      <c r="DPY1" s="1261"/>
      <c r="DPZ1" s="1261"/>
      <c r="DQA1" s="1261"/>
      <c r="DQB1" s="1261"/>
      <c r="DQC1" s="1261"/>
      <c r="DQD1" s="1261"/>
      <c r="DQE1" s="1261"/>
      <c r="DQF1" s="1261"/>
      <c r="DQG1" s="1261"/>
      <c r="DQH1" s="1261"/>
      <c r="DQI1" s="1261"/>
      <c r="DQJ1" s="1261"/>
      <c r="DQK1" s="1261"/>
      <c r="DQL1" s="1261"/>
      <c r="DQM1" s="1261"/>
      <c r="DQN1" s="1261"/>
      <c r="DQO1" s="1261"/>
      <c r="DQP1" s="1261"/>
      <c r="DQQ1" s="1261"/>
      <c r="DQR1" s="1261"/>
      <c r="DQS1" s="1261"/>
      <c r="DQT1" s="1261"/>
      <c r="DQU1" s="1261"/>
      <c r="DQV1" s="1261"/>
      <c r="DQW1" s="1261"/>
      <c r="DQX1" s="1261"/>
      <c r="DQY1" s="1261"/>
      <c r="DQZ1" s="1261"/>
      <c r="DRA1" s="1261"/>
      <c r="DRB1" s="1261"/>
      <c r="DRC1" s="1261"/>
      <c r="DRD1" s="1261"/>
      <c r="DRE1" s="1261"/>
      <c r="DRF1" s="1261"/>
      <c r="DRG1" s="1261"/>
      <c r="DRH1" s="1261"/>
      <c r="DRI1" s="1261"/>
      <c r="DRJ1" s="1261"/>
      <c r="DRK1" s="1261"/>
      <c r="DRL1" s="1261"/>
      <c r="DRM1" s="1261"/>
      <c r="DRN1" s="1261"/>
      <c r="DRO1" s="1261"/>
      <c r="DRP1" s="1261"/>
      <c r="DRQ1" s="1261"/>
      <c r="DRR1" s="1261"/>
      <c r="DRS1" s="1261"/>
      <c r="DRT1" s="1261"/>
      <c r="DRU1" s="1261"/>
      <c r="DRV1" s="1261"/>
      <c r="DRW1" s="1261"/>
      <c r="DRX1" s="1261"/>
      <c r="DRY1" s="1261"/>
      <c r="DRZ1" s="1261"/>
      <c r="DSA1" s="1261"/>
      <c r="DSB1" s="1261"/>
      <c r="DSC1" s="1261"/>
      <c r="DSD1" s="1261"/>
      <c r="DSE1" s="1261"/>
      <c r="DSF1" s="1261"/>
      <c r="DSG1" s="1261"/>
      <c r="DSH1" s="1261"/>
      <c r="DSI1" s="1261"/>
      <c r="DSJ1" s="1261"/>
      <c r="DSK1" s="1261"/>
      <c r="DSL1" s="1261"/>
      <c r="DSM1" s="1261"/>
      <c r="DSN1" s="1261"/>
      <c r="DSO1" s="1261"/>
      <c r="DSP1" s="1261"/>
      <c r="DSQ1" s="1261"/>
      <c r="DSR1" s="1261"/>
      <c r="DSS1" s="1261"/>
      <c r="DST1" s="1261"/>
      <c r="DSU1" s="1261"/>
      <c r="DSV1" s="1261"/>
      <c r="DSW1" s="1261"/>
      <c r="DSX1" s="1261"/>
      <c r="DSY1" s="1261"/>
      <c r="DSZ1" s="1261"/>
      <c r="DTA1" s="1261"/>
      <c r="DTB1" s="1261"/>
      <c r="DTC1" s="1261"/>
      <c r="DTD1" s="1261"/>
      <c r="DTE1" s="1261"/>
      <c r="DTF1" s="1261"/>
      <c r="DTG1" s="1261"/>
      <c r="DTH1" s="1261"/>
      <c r="DTI1" s="1261"/>
      <c r="DTJ1" s="1261"/>
      <c r="DTK1" s="1261"/>
      <c r="DTL1" s="1261"/>
      <c r="DTM1" s="1261"/>
      <c r="DTN1" s="1261"/>
      <c r="DTO1" s="1261"/>
      <c r="DTP1" s="1261"/>
      <c r="DTQ1" s="1261"/>
      <c r="DTR1" s="1261"/>
      <c r="DTS1" s="1261"/>
      <c r="DTT1" s="1261"/>
      <c r="DTU1" s="1261"/>
      <c r="DTV1" s="1261"/>
      <c r="DTW1" s="1261"/>
      <c r="DTX1" s="1261"/>
      <c r="DTY1" s="1261"/>
      <c r="DTZ1" s="1261"/>
      <c r="DUA1" s="1261"/>
      <c r="DUB1" s="1261"/>
      <c r="DUC1" s="1261"/>
      <c r="DUD1" s="1261"/>
      <c r="DUE1" s="1261"/>
      <c r="DUF1" s="1261"/>
      <c r="DUG1" s="1261"/>
      <c r="DUH1" s="1261"/>
      <c r="DUI1" s="1261"/>
      <c r="DUJ1" s="1261"/>
      <c r="DUK1" s="1261"/>
      <c r="DUL1" s="1261"/>
      <c r="DUM1" s="1261"/>
      <c r="DUN1" s="1261"/>
      <c r="DUO1" s="1261"/>
      <c r="DUP1" s="1261"/>
      <c r="DUQ1" s="1261"/>
      <c r="DUR1" s="1261"/>
      <c r="DUS1" s="1261"/>
      <c r="DUT1" s="1261"/>
      <c r="DUU1" s="1261"/>
      <c r="DUV1" s="1261"/>
      <c r="DUW1" s="1261"/>
      <c r="DUX1" s="1261"/>
      <c r="DUY1" s="1261"/>
      <c r="DUZ1" s="1261"/>
      <c r="DVA1" s="1261"/>
      <c r="DVB1" s="1261"/>
      <c r="DVC1" s="1261"/>
      <c r="DVD1" s="1261"/>
      <c r="DVE1" s="1261"/>
      <c r="DVF1" s="1261"/>
      <c r="DVG1" s="1261"/>
      <c r="DVH1" s="1261"/>
      <c r="DVI1" s="1261"/>
      <c r="DVJ1" s="1261"/>
      <c r="DVK1" s="1261"/>
      <c r="DVL1" s="1261"/>
      <c r="DVM1" s="1261"/>
      <c r="DVN1" s="1261"/>
      <c r="DVO1" s="1261"/>
      <c r="DVP1" s="1261"/>
      <c r="DVQ1" s="1261"/>
      <c r="DVR1" s="1261"/>
      <c r="DVS1" s="1261"/>
      <c r="DVT1" s="1261"/>
      <c r="DVU1" s="1261"/>
      <c r="DVV1" s="1261"/>
      <c r="DVW1" s="1261"/>
      <c r="DVX1" s="1261"/>
      <c r="DVY1" s="1261"/>
      <c r="DVZ1" s="1261"/>
      <c r="DWA1" s="1261"/>
      <c r="DWB1" s="1261"/>
      <c r="DWC1" s="1261"/>
      <c r="DWD1" s="1261"/>
      <c r="DWE1" s="1261"/>
      <c r="DWF1" s="1261"/>
      <c r="DWG1" s="1261"/>
      <c r="DWH1" s="1261"/>
      <c r="DWI1" s="1261"/>
      <c r="DWJ1" s="1261"/>
      <c r="DWK1" s="1261"/>
      <c r="DWL1" s="1261"/>
      <c r="DWM1" s="1261"/>
      <c r="DWN1" s="1261"/>
      <c r="DWO1" s="1261"/>
      <c r="DWP1" s="1261"/>
      <c r="DWQ1" s="1261"/>
      <c r="DWR1" s="1261"/>
      <c r="DWS1" s="1261"/>
      <c r="DWT1" s="1261"/>
      <c r="DWU1" s="1261"/>
      <c r="DWV1" s="1261"/>
      <c r="DWW1" s="1261"/>
      <c r="DWX1" s="1261"/>
      <c r="DWY1" s="1261"/>
      <c r="DWZ1" s="1261"/>
      <c r="DXA1" s="1261"/>
      <c r="DXB1" s="1261"/>
      <c r="DXC1" s="1261"/>
      <c r="DXD1" s="1261"/>
      <c r="DXE1" s="1261"/>
      <c r="DXF1" s="1261"/>
      <c r="DXG1" s="1261"/>
      <c r="DXH1" s="1261"/>
      <c r="DXI1" s="1261"/>
      <c r="DXJ1" s="1261"/>
      <c r="DXK1" s="1261"/>
      <c r="DXL1" s="1261"/>
      <c r="DXM1" s="1261"/>
      <c r="DXN1" s="1261"/>
      <c r="DXO1" s="1261"/>
      <c r="DXP1" s="1261"/>
      <c r="DXQ1" s="1261"/>
      <c r="DXR1" s="1261"/>
      <c r="DXS1" s="1261"/>
      <c r="DXT1" s="1261"/>
      <c r="DXU1" s="1261"/>
      <c r="DXV1" s="1261"/>
      <c r="DXW1" s="1261"/>
      <c r="DXX1" s="1261"/>
      <c r="DXY1" s="1261"/>
      <c r="DXZ1" s="1261"/>
      <c r="DYA1" s="1261"/>
      <c r="DYB1" s="1261"/>
      <c r="DYC1" s="1261"/>
      <c r="DYD1" s="1261"/>
      <c r="DYE1" s="1261"/>
      <c r="DYF1" s="1261"/>
      <c r="DYG1" s="1261"/>
      <c r="DYH1" s="1261"/>
      <c r="DYI1" s="1261"/>
      <c r="DYJ1" s="1261"/>
      <c r="DYK1" s="1261"/>
      <c r="DYL1" s="1261"/>
      <c r="DYM1" s="1261"/>
      <c r="DYN1" s="1261"/>
      <c r="DYO1" s="1261"/>
      <c r="DYP1" s="1261"/>
      <c r="DYQ1" s="1261"/>
      <c r="DYR1" s="1261"/>
      <c r="DYS1" s="1261"/>
      <c r="DYT1" s="1261"/>
      <c r="DYU1" s="1261"/>
      <c r="DYV1" s="1261"/>
      <c r="DYW1" s="1261"/>
      <c r="DYX1" s="1261"/>
      <c r="DYY1" s="1261"/>
      <c r="DYZ1" s="1261"/>
      <c r="DZA1" s="1261"/>
      <c r="DZB1" s="1261"/>
      <c r="DZC1" s="1261"/>
      <c r="DZD1" s="1261"/>
      <c r="DZE1" s="1261"/>
      <c r="DZF1" s="1261"/>
      <c r="DZG1" s="1261"/>
      <c r="DZH1" s="1261"/>
      <c r="DZI1" s="1261"/>
      <c r="DZJ1" s="1261"/>
      <c r="DZK1" s="1261"/>
      <c r="DZL1" s="1261"/>
      <c r="DZM1" s="1261"/>
      <c r="DZN1" s="1261"/>
      <c r="DZO1" s="1261"/>
      <c r="DZP1" s="1261"/>
      <c r="DZQ1" s="1261"/>
      <c r="DZR1" s="1261"/>
      <c r="DZS1" s="1261"/>
      <c r="DZT1" s="1261"/>
      <c r="DZU1" s="1261"/>
      <c r="DZV1" s="1261"/>
      <c r="DZW1" s="1261"/>
      <c r="DZX1" s="1261"/>
      <c r="DZY1" s="1261"/>
      <c r="DZZ1" s="1261"/>
      <c r="EAA1" s="1261"/>
      <c r="EAB1" s="1261"/>
      <c r="EAC1" s="1261"/>
      <c r="EAD1" s="1261"/>
      <c r="EAE1" s="1261"/>
      <c r="EAF1" s="1261"/>
      <c r="EAG1" s="1261"/>
      <c r="EAH1" s="1261"/>
      <c r="EAI1" s="1261"/>
      <c r="EAJ1" s="1261"/>
      <c r="EAK1" s="1261"/>
      <c r="EAL1" s="1261"/>
      <c r="EAM1" s="1261"/>
      <c r="EAN1" s="1261"/>
      <c r="EAO1" s="1261"/>
      <c r="EAP1" s="1261"/>
      <c r="EAQ1" s="1261"/>
      <c r="EAR1" s="1261"/>
      <c r="EAS1" s="1261"/>
      <c r="EAT1" s="1261"/>
      <c r="EAU1" s="1261"/>
      <c r="EAV1" s="1261"/>
      <c r="EAW1" s="1261"/>
      <c r="EAX1" s="1261"/>
      <c r="EAY1" s="1261"/>
      <c r="EAZ1" s="1261"/>
      <c r="EBA1" s="1261"/>
      <c r="EBB1" s="1261"/>
      <c r="EBC1" s="1261"/>
      <c r="EBD1" s="1261"/>
      <c r="EBE1" s="1261"/>
      <c r="EBF1" s="1261"/>
      <c r="EBG1" s="1261"/>
      <c r="EBH1" s="1261"/>
      <c r="EBI1" s="1261"/>
      <c r="EBJ1" s="1261"/>
      <c r="EBK1" s="1261"/>
      <c r="EBL1" s="1261"/>
      <c r="EBM1" s="1261"/>
      <c r="EBN1" s="1261"/>
      <c r="EBO1" s="1261"/>
      <c r="EBP1" s="1261"/>
      <c r="EBQ1" s="1261"/>
      <c r="EBR1" s="1261"/>
      <c r="EBS1" s="1261"/>
      <c r="EBT1" s="1261"/>
      <c r="EBU1" s="1261"/>
      <c r="EBV1" s="1261"/>
      <c r="EBW1" s="1261"/>
      <c r="EBX1" s="1261"/>
      <c r="EBY1" s="1261"/>
      <c r="EBZ1" s="1261"/>
      <c r="ECA1" s="1261"/>
      <c r="ECB1" s="1261"/>
      <c r="ECC1" s="1261"/>
      <c r="ECD1" s="1261"/>
      <c r="ECE1" s="1261"/>
      <c r="ECF1" s="1261"/>
      <c r="ECG1" s="1261"/>
      <c r="ECH1" s="1261"/>
      <c r="ECI1" s="1261"/>
      <c r="ECJ1" s="1261"/>
      <c r="ECK1" s="1261"/>
      <c r="ECL1" s="1261"/>
      <c r="ECM1" s="1261"/>
      <c r="ECN1" s="1261"/>
      <c r="ECO1" s="1261"/>
      <c r="ECP1" s="1261"/>
      <c r="ECQ1" s="1261"/>
      <c r="ECR1" s="1261"/>
      <c r="ECS1" s="1261"/>
      <c r="ECT1" s="1261"/>
      <c r="ECU1" s="1261"/>
      <c r="ECV1" s="1261"/>
      <c r="ECW1" s="1261"/>
      <c r="ECX1" s="1261"/>
      <c r="ECY1" s="1261"/>
      <c r="ECZ1" s="1261"/>
      <c r="EDA1" s="1261"/>
      <c r="EDB1" s="1261"/>
      <c r="EDC1" s="1261"/>
      <c r="EDD1" s="1261"/>
      <c r="EDE1" s="1261"/>
      <c r="EDF1" s="1261"/>
      <c r="EDG1" s="1261"/>
      <c r="EDH1" s="1261"/>
      <c r="EDI1" s="1261"/>
      <c r="EDJ1" s="1261"/>
      <c r="EDK1" s="1261"/>
      <c r="EDL1" s="1261"/>
      <c r="EDM1" s="1261"/>
      <c r="EDN1" s="1261"/>
      <c r="EDO1" s="1261"/>
      <c r="EDP1" s="1261"/>
      <c r="EDQ1" s="1261"/>
      <c r="EDR1" s="1261"/>
      <c r="EDS1" s="1261"/>
      <c r="EDT1" s="1261"/>
      <c r="EDU1" s="1261"/>
      <c r="EDV1" s="1261"/>
      <c r="EDW1" s="1261"/>
      <c r="EDX1" s="1261"/>
      <c r="EDY1" s="1261"/>
      <c r="EDZ1" s="1261"/>
      <c r="EEA1" s="1261"/>
      <c r="EEB1" s="1261"/>
      <c r="EEC1" s="1261"/>
      <c r="EED1" s="1261"/>
      <c r="EEE1" s="1261"/>
      <c r="EEF1" s="1261"/>
      <c r="EEG1" s="1261"/>
      <c r="EEH1" s="1261"/>
      <c r="EEI1" s="1261"/>
      <c r="EEJ1" s="1261"/>
      <c r="EEK1" s="1261"/>
      <c r="EEL1" s="1261"/>
      <c r="EEM1" s="1261"/>
      <c r="EEN1" s="1261"/>
      <c r="EEO1" s="1261"/>
      <c r="EEP1" s="1261"/>
      <c r="EEQ1" s="1261"/>
      <c r="EER1" s="1261"/>
      <c r="EES1" s="1261"/>
      <c r="EET1" s="1261"/>
      <c r="EEU1" s="1261"/>
      <c r="EEV1" s="1261"/>
      <c r="EEW1" s="1261"/>
      <c r="EEX1" s="1261"/>
      <c r="EEY1" s="1261"/>
      <c r="EEZ1" s="1261"/>
      <c r="EFA1" s="1261"/>
      <c r="EFB1" s="1261"/>
      <c r="EFC1" s="1261"/>
      <c r="EFD1" s="1261"/>
      <c r="EFE1" s="1261"/>
      <c r="EFF1" s="1261"/>
      <c r="EFG1" s="1261"/>
      <c r="EFH1" s="1261"/>
      <c r="EFI1" s="1261"/>
      <c r="EFJ1" s="1261"/>
      <c r="EFK1" s="1261"/>
      <c r="EFL1" s="1261"/>
      <c r="EFM1" s="1261"/>
      <c r="EFN1" s="1261"/>
      <c r="EFO1" s="1261"/>
      <c r="EFP1" s="1261"/>
      <c r="EFQ1" s="1261"/>
      <c r="EFR1" s="1261"/>
      <c r="EFS1" s="1261"/>
      <c r="EFT1" s="1261"/>
      <c r="EFU1" s="1261"/>
      <c r="EFV1" s="1261"/>
      <c r="EFW1" s="1261"/>
      <c r="EFX1" s="1261"/>
      <c r="EFY1" s="1261"/>
      <c r="EFZ1" s="1261"/>
      <c r="EGA1" s="1261"/>
      <c r="EGB1" s="1261"/>
      <c r="EGC1" s="1261"/>
      <c r="EGD1" s="1261"/>
      <c r="EGE1" s="1261"/>
      <c r="EGF1" s="1261"/>
      <c r="EGG1" s="1261"/>
      <c r="EGH1" s="1261"/>
      <c r="EGI1" s="1261"/>
      <c r="EGJ1" s="1261"/>
      <c r="EGK1" s="1261"/>
      <c r="EGL1" s="1261"/>
      <c r="EGM1" s="1261"/>
      <c r="EGN1" s="1261"/>
      <c r="EGO1" s="1261"/>
      <c r="EGP1" s="1261"/>
      <c r="EGQ1" s="1261"/>
      <c r="EGR1" s="1261"/>
      <c r="EGS1" s="1261"/>
      <c r="EGT1" s="1261"/>
      <c r="EGU1" s="1261"/>
      <c r="EGV1" s="1261"/>
      <c r="EGW1" s="1261"/>
      <c r="EGX1" s="1261"/>
      <c r="EGY1" s="1261"/>
      <c r="EGZ1" s="1261"/>
      <c r="EHA1" s="1261"/>
      <c r="EHB1" s="1261"/>
      <c r="EHC1" s="1261"/>
      <c r="EHD1" s="1261"/>
      <c r="EHE1" s="1261"/>
      <c r="EHF1" s="1261"/>
      <c r="EHG1" s="1261"/>
      <c r="EHH1" s="1261"/>
      <c r="EHI1" s="1261"/>
      <c r="EHJ1" s="1261"/>
      <c r="EHK1" s="1261"/>
      <c r="EHL1" s="1261"/>
      <c r="EHM1" s="1261"/>
      <c r="EHN1" s="1261"/>
      <c r="EHO1" s="1261"/>
      <c r="EHP1" s="1261"/>
      <c r="EHQ1" s="1261"/>
      <c r="EHR1" s="1261"/>
      <c r="EHS1" s="1261"/>
      <c r="EHT1" s="1261"/>
      <c r="EHU1" s="1261"/>
      <c r="EHV1" s="1261"/>
      <c r="EHW1" s="1261"/>
      <c r="EHX1" s="1261"/>
      <c r="EHY1" s="1261"/>
      <c r="EHZ1" s="1261"/>
      <c r="EIA1" s="1261"/>
      <c r="EIB1" s="1261"/>
      <c r="EIC1" s="1261"/>
      <c r="EID1" s="1261"/>
      <c r="EIE1" s="1261"/>
      <c r="EIF1" s="1261"/>
      <c r="EIG1" s="1261"/>
      <c r="EIH1" s="1261"/>
      <c r="EII1" s="1261"/>
      <c r="EIJ1" s="1261"/>
      <c r="EIK1" s="1261"/>
      <c r="EIL1" s="1261"/>
      <c r="EIM1" s="1261"/>
      <c r="EIN1" s="1261"/>
      <c r="EIO1" s="1261"/>
      <c r="EIP1" s="1261"/>
      <c r="EIQ1" s="1261"/>
      <c r="EIR1" s="1261"/>
      <c r="EIS1" s="1261"/>
      <c r="EIT1" s="1261"/>
      <c r="EIU1" s="1261"/>
      <c r="EIV1" s="1261"/>
      <c r="EIW1" s="1261"/>
      <c r="EIX1" s="1261"/>
      <c r="EIY1" s="1261"/>
      <c r="EIZ1" s="1261"/>
      <c r="EJA1" s="1261"/>
      <c r="EJB1" s="1261"/>
      <c r="EJC1" s="1261"/>
      <c r="EJD1" s="1261"/>
      <c r="EJE1" s="1261"/>
      <c r="EJF1" s="1261"/>
      <c r="EJG1" s="1261"/>
      <c r="EJH1" s="1261"/>
      <c r="EJI1" s="1261"/>
      <c r="EJJ1" s="1261"/>
      <c r="EJK1" s="1261"/>
      <c r="EJL1" s="1261"/>
      <c r="EJM1" s="1261"/>
      <c r="EJN1" s="1261"/>
      <c r="EJO1" s="1261"/>
      <c r="EJP1" s="1261"/>
      <c r="EJQ1" s="1261"/>
      <c r="EJR1" s="1261"/>
      <c r="EJS1" s="1261"/>
      <c r="EJT1" s="1261"/>
      <c r="EJU1" s="1261"/>
      <c r="EJV1" s="1261"/>
      <c r="EJW1" s="1261"/>
      <c r="EJX1" s="1261"/>
      <c r="EJY1" s="1261"/>
      <c r="EJZ1" s="1261"/>
      <c r="EKA1" s="1261"/>
      <c r="EKB1" s="1261"/>
      <c r="EKC1" s="1261"/>
      <c r="EKD1" s="1261"/>
      <c r="EKE1" s="1261"/>
      <c r="EKF1" s="1261"/>
      <c r="EKG1" s="1261"/>
      <c r="EKH1" s="1261"/>
      <c r="EKI1" s="1261"/>
      <c r="EKJ1" s="1261"/>
      <c r="EKK1" s="1261"/>
      <c r="EKL1" s="1261"/>
      <c r="EKM1" s="1261"/>
      <c r="EKN1" s="1261"/>
      <c r="EKO1" s="1261"/>
      <c r="EKP1" s="1261"/>
      <c r="EKQ1" s="1261"/>
      <c r="EKR1" s="1261"/>
      <c r="EKS1" s="1261"/>
      <c r="EKT1" s="1261"/>
      <c r="EKU1" s="1261"/>
      <c r="EKV1" s="1261"/>
      <c r="EKW1" s="1261"/>
      <c r="EKX1" s="1261"/>
      <c r="EKY1" s="1261"/>
      <c r="EKZ1" s="1261"/>
      <c r="ELA1" s="1261"/>
      <c r="ELB1" s="1261"/>
      <c r="ELC1" s="1261"/>
      <c r="ELD1" s="1261"/>
      <c r="ELE1" s="1261"/>
      <c r="ELF1" s="1261"/>
      <c r="ELG1" s="1261"/>
      <c r="ELH1" s="1261"/>
      <c r="ELI1" s="1261"/>
      <c r="ELJ1" s="1261"/>
      <c r="ELK1" s="1261"/>
      <c r="ELL1" s="1261"/>
      <c r="ELM1" s="1261"/>
      <c r="ELN1" s="1261"/>
      <c r="ELO1" s="1261"/>
      <c r="ELP1" s="1261"/>
      <c r="ELQ1" s="1261"/>
      <c r="ELR1" s="1261"/>
      <c r="ELS1" s="1261"/>
      <c r="ELT1" s="1261"/>
      <c r="ELU1" s="1261"/>
      <c r="ELV1" s="1261"/>
      <c r="ELW1" s="1261"/>
      <c r="ELX1" s="1261"/>
      <c r="ELY1" s="1261"/>
      <c r="ELZ1" s="1261"/>
      <c r="EMA1" s="1261"/>
      <c r="EMB1" s="1261"/>
      <c r="EMC1" s="1261"/>
      <c r="EMD1" s="1261"/>
      <c r="EME1" s="1261"/>
      <c r="EMF1" s="1261"/>
      <c r="EMG1" s="1261"/>
      <c r="EMH1" s="1261"/>
      <c r="EMI1" s="1261"/>
      <c r="EMJ1" s="1261"/>
      <c r="EMK1" s="1261"/>
      <c r="EML1" s="1261"/>
      <c r="EMM1" s="1261"/>
      <c r="EMN1" s="1261"/>
      <c r="EMO1" s="1261"/>
      <c r="EMP1" s="1261"/>
      <c r="EMQ1" s="1261"/>
      <c r="EMR1" s="1261"/>
      <c r="EMS1" s="1261"/>
      <c r="EMT1" s="1261"/>
      <c r="EMU1" s="1261"/>
      <c r="EMV1" s="1261"/>
      <c r="EMW1" s="1261"/>
      <c r="EMX1" s="1261"/>
      <c r="EMY1" s="1261"/>
      <c r="EMZ1" s="1261"/>
      <c r="ENA1" s="1261"/>
      <c r="ENB1" s="1261"/>
      <c r="ENC1" s="1261"/>
      <c r="END1" s="1261"/>
      <c r="ENE1" s="1261"/>
      <c r="ENF1" s="1261"/>
      <c r="ENG1" s="1261"/>
      <c r="ENH1" s="1261"/>
      <c r="ENI1" s="1261"/>
      <c r="ENJ1" s="1261"/>
      <c r="ENK1" s="1261"/>
      <c r="ENL1" s="1261"/>
      <c r="ENM1" s="1261"/>
      <c r="ENN1" s="1261"/>
      <c r="ENO1" s="1261"/>
      <c r="ENP1" s="1261"/>
      <c r="ENQ1" s="1261"/>
      <c r="ENR1" s="1261"/>
      <c r="ENS1" s="1261"/>
      <c r="ENT1" s="1261"/>
      <c r="ENU1" s="1261"/>
      <c r="ENV1" s="1261"/>
      <c r="ENW1" s="1261"/>
      <c r="ENX1" s="1261"/>
      <c r="ENY1" s="1261"/>
      <c r="ENZ1" s="1261"/>
      <c r="EOA1" s="1261"/>
      <c r="EOB1" s="1261"/>
      <c r="EOC1" s="1261"/>
      <c r="EOD1" s="1261"/>
      <c r="EOE1" s="1261"/>
      <c r="EOF1" s="1261"/>
      <c r="EOG1" s="1261"/>
      <c r="EOH1" s="1261"/>
      <c r="EOI1" s="1261"/>
      <c r="EOJ1" s="1261"/>
      <c r="EOK1" s="1261"/>
      <c r="EOL1" s="1261"/>
      <c r="EOM1" s="1261"/>
      <c r="EON1" s="1261"/>
      <c r="EOO1" s="1261"/>
      <c r="EOP1" s="1261"/>
      <c r="EOQ1" s="1261"/>
      <c r="EOR1" s="1261"/>
      <c r="EOS1" s="1261"/>
      <c r="EOT1" s="1261"/>
      <c r="EOU1" s="1261"/>
      <c r="EOV1" s="1261"/>
      <c r="EOW1" s="1261"/>
      <c r="EOX1" s="1261"/>
      <c r="EOY1" s="1261"/>
      <c r="EOZ1" s="1261"/>
      <c r="EPA1" s="1261"/>
      <c r="EPB1" s="1261"/>
      <c r="EPC1" s="1261"/>
      <c r="EPD1" s="1261"/>
      <c r="EPE1" s="1261"/>
      <c r="EPF1" s="1261"/>
      <c r="EPG1" s="1261"/>
      <c r="EPH1" s="1261"/>
      <c r="EPI1" s="1261"/>
      <c r="EPJ1" s="1261"/>
      <c r="EPK1" s="1261"/>
      <c r="EPL1" s="1261"/>
      <c r="EPM1" s="1261"/>
      <c r="EPN1" s="1261"/>
      <c r="EPO1" s="1261"/>
      <c r="EPP1" s="1261"/>
      <c r="EPQ1" s="1261"/>
      <c r="EPR1" s="1261"/>
      <c r="EPS1" s="1261"/>
      <c r="EPT1" s="1261"/>
      <c r="EPU1" s="1261"/>
      <c r="EPV1" s="1261"/>
      <c r="EPW1" s="1261"/>
      <c r="EPX1" s="1261"/>
      <c r="EPY1" s="1261"/>
      <c r="EPZ1" s="1261"/>
      <c r="EQA1" s="1261"/>
      <c r="EQB1" s="1261"/>
      <c r="EQC1" s="1261"/>
      <c r="EQD1" s="1261"/>
      <c r="EQE1" s="1261"/>
      <c r="EQF1" s="1261"/>
      <c r="EQG1" s="1261"/>
      <c r="EQH1" s="1261"/>
      <c r="EQI1" s="1261"/>
      <c r="EQJ1" s="1261"/>
      <c r="EQK1" s="1261"/>
      <c r="EQL1" s="1261"/>
      <c r="EQM1" s="1261"/>
      <c r="EQN1" s="1261"/>
      <c r="EQO1" s="1261"/>
      <c r="EQP1" s="1261"/>
      <c r="EQQ1" s="1261"/>
      <c r="EQR1" s="1261"/>
      <c r="EQS1" s="1261"/>
      <c r="EQT1" s="1261"/>
      <c r="EQU1" s="1261"/>
      <c r="EQV1" s="1261"/>
      <c r="EQW1" s="1261"/>
      <c r="EQX1" s="1261"/>
      <c r="EQY1" s="1261"/>
      <c r="EQZ1" s="1261"/>
      <c r="ERA1" s="1261"/>
      <c r="ERB1" s="1261"/>
      <c r="ERC1" s="1261"/>
      <c r="ERD1" s="1261"/>
      <c r="ERE1" s="1261"/>
      <c r="ERF1" s="1261"/>
      <c r="ERG1" s="1261"/>
      <c r="ERH1" s="1261"/>
      <c r="ERI1" s="1261"/>
      <c r="ERJ1" s="1261"/>
      <c r="ERK1" s="1261"/>
      <c r="ERL1" s="1261"/>
      <c r="ERM1" s="1261"/>
      <c r="ERN1" s="1261"/>
      <c r="ERO1" s="1261"/>
      <c r="ERP1" s="1261"/>
      <c r="ERQ1" s="1261"/>
      <c r="ERR1" s="1261"/>
      <c r="ERS1" s="1261"/>
      <c r="ERT1" s="1261"/>
      <c r="ERU1" s="1261"/>
      <c r="ERV1" s="1261"/>
      <c r="ERW1" s="1261"/>
      <c r="ERX1" s="1261"/>
      <c r="ERY1" s="1261"/>
      <c r="ERZ1" s="1261"/>
      <c r="ESA1" s="1261"/>
      <c r="ESB1" s="1261"/>
      <c r="ESC1" s="1261"/>
      <c r="ESD1" s="1261"/>
      <c r="ESE1" s="1261"/>
      <c r="ESF1" s="1261"/>
      <c r="ESG1" s="1261"/>
      <c r="ESH1" s="1261"/>
      <c r="ESI1" s="1261"/>
      <c r="ESJ1" s="1261"/>
      <c r="ESK1" s="1261"/>
      <c r="ESL1" s="1261"/>
      <c r="ESM1" s="1261"/>
      <c r="ESN1" s="1261"/>
      <c r="ESO1" s="1261"/>
      <c r="ESP1" s="1261"/>
      <c r="ESQ1" s="1261"/>
      <c r="ESR1" s="1261"/>
      <c r="ESS1" s="1261"/>
      <c r="EST1" s="1261"/>
      <c r="ESU1" s="1261"/>
      <c r="ESV1" s="1261"/>
      <c r="ESW1" s="1261"/>
      <c r="ESX1" s="1261"/>
      <c r="ESY1" s="1261"/>
      <c r="ESZ1" s="1261"/>
      <c r="ETA1" s="1261"/>
      <c r="ETB1" s="1261"/>
      <c r="ETC1" s="1261"/>
      <c r="ETD1" s="1261"/>
      <c r="ETE1" s="1261"/>
      <c r="ETF1" s="1261"/>
      <c r="ETG1" s="1261"/>
      <c r="ETH1" s="1261"/>
      <c r="ETI1" s="1261"/>
      <c r="ETJ1" s="1261"/>
      <c r="ETK1" s="1261"/>
      <c r="ETL1" s="1261"/>
      <c r="ETM1" s="1261"/>
      <c r="ETN1" s="1261"/>
      <c r="ETO1" s="1261"/>
      <c r="ETP1" s="1261"/>
      <c r="ETQ1" s="1261"/>
      <c r="ETR1" s="1261"/>
      <c r="ETS1" s="1261"/>
      <c r="ETT1" s="1261"/>
      <c r="ETU1" s="1261"/>
      <c r="ETV1" s="1261"/>
      <c r="ETW1" s="1261"/>
      <c r="ETX1" s="1261"/>
      <c r="ETY1" s="1261"/>
      <c r="ETZ1" s="1261"/>
      <c r="EUA1" s="1261"/>
      <c r="EUB1" s="1261"/>
      <c r="EUC1" s="1261"/>
      <c r="EUD1" s="1261"/>
      <c r="EUE1" s="1261"/>
      <c r="EUF1" s="1261"/>
      <c r="EUG1" s="1261"/>
      <c r="EUH1" s="1261"/>
      <c r="EUI1" s="1261"/>
      <c r="EUJ1" s="1261"/>
      <c r="EUK1" s="1261"/>
      <c r="EUL1" s="1261"/>
      <c r="EUM1" s="1261"/>
      <c r="EUN1" s="1261"/>
      <c r="EUO1" s="1261"/>
      <c r="EUP1" s="1261"/>
      <c r="EUQ1" s="1261"/>
      <c r="EUR1" s="1261"/>
      <c r="EUS1" s="1261"/>
      <c r="EUT1" s="1261"/>
      <c r="EUU1" s="1261"/>
      <c r="EUV1" s="1261"/>
      <c r="EUW1" s="1261"/>
      <c r="EUX1" s="1261"/>
      <c r="EUY1" s="1261"/>
      <c r="EUZ1" s="1261"/>
      <c r="EVA1" s="1261"/>
      <c r="EVB1" s="1261"/>
      <c r="EVC1" s="1261"/>
      <c r="EVD1" s="1261"/>
      <c r="EVE1" s="1261"/>
      <c r="EVF1" s="1261"/>
      <c r="EVG1" s="1261"/>
      <c r="EVH1" s="1261"/>
      <c r="EVI1" s="1261"/>
      <c r="EVJ1" s="1261"/>
      <c r="EVK1" s="1261"/>
      <c r="EVL1" s="1261"/>
      <c r="EVM1" s="1261"/>
      <c r="EVN1" s="1261"/>
      <c r="EVO1" s="1261"/>
      <c r="EVP1" s="1261"/>
      <c r="EVQ1" s="1261"/>
      <c r="EVR1" s="1261"/>
      <c r="EVS1" s="1261"/>
      <c r="EVT1" s="1261"/>
      <c r="EVU1" s="1261"/>
      <c r="EVV1" s="1261"/>
      <c r="EVW1" s="1261"/>
      <c r="EVX1" s="1261"/>
      <c r="EVY1" s="1261"/>
      <c r="EVZ1" s="1261"/>
      <c r="EWA1" s="1261"/>
      <c r="EWB1" s="1261"/>
      <c r="EWC1" s="1261"/>
      <c r="EWD1" s="1261"/>
      <c r="EWE1" s="1261"/>
      <c r="EWF1" s="1261"/>
      <c r="EWG1" s="1261"/>
      <c r="EWH1" s="1261"/>
      <c r="EWI1" s="1261"/>
      <c r="EWJ1" s="1261"/>
      <c r="EWK1" s="1261"/>
      <c r="EWL1" s="1261"/>
      <c r="EWM1" s="1261"/>
      <c r="EWN1" s="1261"/>
      <c r="EWO1" s="1261"/>
      <c r="EWP1" s="1261"/>
      <c r="EWQ1" s="1261"/>
      <c r="EWR1" s="1261"/>
      <c r="EWS1" s="1261"/>
      <c r="EWT1" s="1261"/>
      <c r="EWU1" s="1261"/>
      <c r="EWV1" s="1261"/>
      <c r="EWW1" s="1261"/>
      <c r="EWX1" s="1261"/>
      <c r="EWY1" s="1261"/>
      <c r="EWZ1" s="1261"/>
      <c r="EXA1" s="1261"/>
      <c r="EXB1" s="1261"/>
      <c r="EXC1" s="1261"/>
      <c r="EXD1" s="1261"/>
      <c r="EXE1" s="1261"/>
      <c r="EXF1" s="1261"/>
      <c r="EXG1" s="1261"/>
      <c r="EXH1" s="1261"/>
      <c r="EXI1" s="1261"/>
      <c r="EXJ1" s="1261"/>
      <c r="EXK1" s="1261"/>
      <c r="EXL1" s="1261"/>
      <c r="EXM1" s="1261"/>
      <c r="EXN1" s="1261"/>
      <c r="EXO1" s="1261"/>
      <c r="EXP1" s="1261"/>
      <c r="EXQ1" s="1261"/>
      <c r="EXR1" s="1261"/>
      <c r="EXS1" s="1261"/>
      <c r="EXT1" s="1261"/>
      <c r="EXU1" s="1261"/>
      <c r="EXV1" s="1261"/>
      <c r="EXW1" s="1261"/>
      <c r="EXX1" s="1261"/>
      <c r="EXY1" s="1261"/>
      <c r="EXZ1" s="1261"/>
      <c r="EYA1" s="1261"/>
      <c r="EYB1" s="1261"/>
      <c r="EYC1" s="1261"/>
      <c r="EYD1" s="1261"/>
      <c r="EYE1" s="1261"/>
      <c r="EYF1" s="1261"/>
      <c r="EYG1" s="1261"/>
      <c r="EYH1" s="1261"/>
      <c r="EYI1" s="1261"/>
      <c r="EYJ1" s="1261"/>
      <c r="EYK1" s="1261"/>
      <c r="EYL1" s="1261"/>
      <c r="EYM1" s="1261"/>
      <c r="EYN1" s="1261"/>
      <c r="EYO1" s="1261"/>
      <c r="EYP1" s="1261"/>
      <c r="EYQ1" s="1261"/>
      <c r="EYR1" s="1261"/>
      <c r="EYS1" s="1261"/>
      <c r="EYT1" s="1261"/>
      <c r="EYU1" s="1261"/>
      <c r="EYV1" s="1261"/>
      <c r="EYW1" s="1261"/>
      <c r="EYX1" s="1261"/>
      <c r="EYY1" s="1261"/>
      <c r="EYZ1" s="1261"/>
      <c r="EZA1" s="1261"/>
      <c r="EZB1" s="1261"/>
      <c r="EZC1" s="1261"/>
      <c r="EZD1" s="1261"/>
      <c r="EZE1" s="1261"/>
      <c r="EZF1" s="1261"/>
      <c r="EZG1" s="1261"/>
      <c r="EZH1" s="1261"/>
      <c r="EZI1" s="1261"/>
      <c r="EZJ1" s="1261"/>
      <c r="EZK1" s="1261"/>
      <c r="EZL1" s="1261"/>
      <c r="EZM1" s="1261"/>
      <c r="EZN1" s="1261"/>
      <c r="EZO1" s="1261"/>
      <c r="EZP1" s="1261"/>
      <c r="EZQ1" s="1261"/>
      <c r="EZR1" s="1261"/>
      <c r="EZS1" s="1261"/>
      <c r="EZT1" s="1261"/>
      <c r="EZU1" s="1261"/>
      <c r="EZV1" s="1261"/>
      <c r="EZW1" s="1261"/>
      <c r="EZX1" s="1261"/>
      <c r="EZY1" s="1261"/>
      <c r="EZZ1" s="1261"/>
      <c r="FAA1" s="1261"/>
      <c r="FAB1" s="1261"/>
      <c r="FAC1" s="1261"/>
      <c r="FAD1" s="1261"/>
      <c r="FAE1" s="1261"/>
      <c r="FAF1" s="1261"/>
      <c r="FAG1" s="1261"/>
      <c r="FAH1" s="1261"/>
      <c r="FAI1" s="1261"/>
      <c r="FAJ1" s="1261"/>
      <c r="FAK1" s="1261"/>
      <c r="FAL1" s="1261"/>
      <c r="FAM1" s="1261"/>
      <c r="FAN1" s="1261"/>
      <c r="FAO1" s="1261"/>
      <c r="FAP1" s="1261"/>
      <c r="FAQ1" s="1261"/>
      <c r="FAR1" s="1261"/>
      <c r="FAS1" s="1261"/>
      <c r="FAT1" s="1261"/>
      <c r="FAU1" s="1261"/>
      <c r="FAV1" s="1261"/>
      <c r="FAW1" s="1261"/>
      <c r="FAX1" s="1261"/>
      <c r="FAY1" s="1261"/>
      <c r="FAZ1" s="1261"/>
      <c r="FBA1" s="1261"/>
      <c r="FBB1" s="1261"/>
      <c r="FBC1" s="1261"/>
      <c r="FBD1" s="1261"/>
      <c r="FBE1" s="1261"/>
      <c r="FBF1" s="1261"/>
      <c r="FBG1" s="1261"/>
      <c r="FBH1" s="1261"/>
      <c r="FBI1" s="1261"/>
      <c r="FBJ1" s="1261"/>
      <c r="FBK1" s="1261"/>
      <c r="FBL1" s="1261"/>
      <c r="FBM1" s="1261"/>
      <c r="FBN1" s="1261"/>
      <c r="FBO1" s="1261"/>
      <c r="FBP1" s="1261"/>
      <c r="FBQ1" s="1261"/>
      <c r="FBR1" s="1261"/>
      <c r="FBS1" s="1261"/>
      <c r="FBT1" s="1261"/>
      <c r="FBU1" s="1261"/>
      <c r="FBV1" s="1261"/>
      <c r="FBW1" s="1261"/>
      <c r="FBX1" s="1261"/>
      <c r="FBY1" s="1261"/>
      <c r="FBZ1" s="1261"/>
      <c r="FCA1" s="1261"/>
      <c r="FCB1" s="1261"/>
      <c r="FCC1" s="1261"/>
      <c r="FCD1" s="1261"/>
      <c r="FCE1" s="1261"/>
      <c r="FCF1" s="1261"/>
      <c r="FCG1" s="1261"/>
      <c r="FCH1" s="1261"/>
      <c r="FCI1" s="1261"/>
      <c r="FCJ1" s="1261"/>
      <c r="FCK1" s="1261"/>
      <c r="FCL1" s="1261"/>
      <c r="FCM1" s="1261"/>
      <c r="FCN1" s="1261"/>
      <c r="FCO1" s="1261"/>
      <c r="FCP1" s="1261"/>
      <c r="FCQ1" s="1261"/>
      <c r="FCR1" s="1261"/>
      <c r="FCS1" s="1261"/>
      <c r="FCT1" s="1261"/>
      <c r="FCU1" s="1261"/>
      <c r="FCV1" s="1261"/>
      <c r="FCW1" s="1261"/>
      <c r="FCX1" s="1261"/>
      <c r="FCY1" s="1261"/>
      <c r="FCZ1" s="1261"/>
      <c r="FDA1" s="1261"/>
      <c r="FDB1" s="1261"/>
      <c r="FDC1" s="1261"/>
      <c r="FDD1" s="1261"/>
      <c r="FDE1" s="1261"/>
      <c r="FDF1" s="1261"/>
      <c r="FDG1" s="1261"/>
      <c r="FDH1" s="1261"/>
      <c r="FDI1" s="1261"/>
      <c r="FDJ1" s="1261"/>
      <c r="FDK1" s="1261"/>
      <c r="FDL1" s="1261"/>
      <c r="FDM1" s="1261"/>
      <c r="FDN1" s="1261"/>
      <c r="FDO1" s="1261"/>
      <c r="FDP1" s="1261"/>
      <c r="FDQ1" s="1261"/>
      <c r="FDR1" s="1261"/>
      <c r="FDS1" s="1261"/>
      <c r="FDT1" s="1261"/>
      <c r="FDU1" s="1261"/>
      <c r="FDV1" s="1261"/>
      <c r="FDW1" s="1261"/>
      <c r="FDX1" s="1261"/>
      <c r="FDY1" s="1261"/>
      <c r="FDZ1" s="1261"/>
      <c r="FEA1" s="1261"/>
      <c r="FEB1" s="1261"/>
      <c r="FEC1" s="1261"/>
      <c r="FED1" s="1261"/>
      <c r="FEE1" s="1261"/>
      <c r="FEF1" s="1261"/>
      <c r="FEG1" s="1261"/>
      <c r="FEH1" s="1261"/>
      <c r="FEI1" s="1261"/>
      <c r="FEJ1" s="1261"/>
      <c r="FEK1" s="1261"/>
      <c r="FEL1" s="1261"/>
      <c r="FEM1" s="1261"/>
      <c r="FEN1" s="1261"/>
      <c r="FEO1" s="1261"/>
      <c r="FEP1" s="1261"/>
      <c r="FEQ1" s="1261"/>
      <c r="FER1" s="1261"/>
      <c r="FES1" s="1261"/>
      <c r="FET1" s="1261"/>
      <c r="FEU1" s="1261"/>
      <c r="FEV1" s="1261"/>
      <c r="FEW1" s="1261"/>
      <c r="FEX1" s="1261"/>
      <c r="FEY1" s="1261"/>
      <c r="FEZ1" s="1261"/>
      <c r="FFA1" s="1261"/>
      <c r="FFB1" s="1261"/>
      <c r="FFC1" s="1261"/>
      <c r="FFD1" s="1261"/>
      <c r="FFE1" s="1261"/>
      <c r="FFF1" s="1261"/>
      <c r="FFG1" s="1261"/>
      <c r="FFH1" s="1261"/>
      <c r="FFI1" s="1261"/>
      <c r="FFJ1" s="1261"/>
      <c r="FFK1" s="1261"/>
      <c r="FFL1" s="1261"/>
      <c r="FFM1" s="1261"/>
      <c r="FFN1" s="1261"/>
      <c r="FFO1" s="1261"/>
      <c r="FFP1" s="1261"/>
      <c r="FFQ1" s="1261"/>
      <c r="FFR1" s="1261"/>
      <c r="FFS1" s="1261"/>
      <c r="FFT1" s="1261"/>
      <c r="FFU1" s="1261"/>
      <c r="FFV1" s="1261"/>
      <c r="FFW1" s="1261"/>
      <c r="FFX1" s="1261"/>
      <c r="FFY1" s="1261"/>
      <c r="FFZ1" s="1261"/>
      <c r="FGA1" s="1261"/>
      <c r="FGB1" s="1261"/>
      <c r="FGC1" s="1261"/>
      <c r="FGD1" s="1261"/>
      <c r="FGE1" s="1261"/>
      <c r="FGF1" s="1261"/>
      <c r="FGG1" s="1261"/>
      <c r="FGH1" s="1261"/>
      <c r="FGI1" s="1261"/>
      <c r="FGJ1" s="1261"/>
      <c r="FGK1" s="1261"/>
      <c r="FGL1" s="1261"/>
      <c r="FGM1" s="1261"/>
      <c r="FGN1" s="1261"/>
      <c r="FGO1" s="1261"/>
      <c r="FGP1" s="1261"/>
      <c r="FGQ1" s="1261"/>
      <c r="FGR1" s="1261"/>
      <c r="FGS1" s="1261"/>
      <c r="FGT1" s="1261"/>
      <c r="FGU1" s="1261"/>
      <c r="FGV1" s="1261"/>
      <c r="FGW1" s="1261"/>
      <c r="FGX1" s="1261"/>
      <c r="FGY1" s="1261"/>
      <c r="FGZ1" s="1261"/>
      <c r="FHA1" s="1261"/>
      <c r="FHB1" s="1261"/>
      <c r="FHC1" s="1261"/>
      <c r="FHD1" s="1261"/>
      <c r="FHE1" s="1261"/>
      <c r="FHF1" s="1261"/>
      <c r="FHG1" s="1261"/>
      <c r="FHH1" s="1261"/>
      <c r="FHI1" s="1261"/>
      <c r="FHJ1" s="1261"/>
      <c r="FHK1" s="1261"/>
      <c r="FHL1" s="1261"/>
      <c r="FHM1" s="1261"/>
      <c r="FHN1" s="1261"/>
      <c r="FHO1" s="1261"/>
      <c r="FHP1" s="1261"/>
      <c r="FHQ1" s="1261"/>
      <c r="FHR1" s="1261"/>
      <c r="FHS1" s="1261"/>
      <c r="FHT1" s="1261"/>
      <c r="FHU1" s="1261"/>
      <c r="FHV1" s="1261"/>
      <c r="FHW1" s="1261"/>
      <c r="FHX1" s="1261"/>
      <c r="FHY1" s="1261"/>
      <c r="FHZ1" s="1261"/>
      <c r="FIA1" s="1261"/>
      <c r="FIB1" s="1261"/>
      <c r="FIC1" s="1261"/>
      <c r="FID1" s="1261"/>
      <c r="FIE1" s="1261"/>
      <c r="FIF1" s="1261"/>
      <c r="FIG1" s="1261"/>
      <c r="FIH1" s="1261"/>
      <c r="FII1" s="1261"/>
      <c r="FIJ1" s="1261"/>
      <c r="FIK1" s="1261"/>
      <c r="FIL1" s="1261"/>
      <c r="FIM1" s="1261"/>
      <c r="FIN1" s="1261"/>
      <c r="FIO1" s="1261"/>
      <c r="FIP1" s="1261"/>
      <c r="FIQ1" s="1261"/>
      <c r="FIR1" s="1261"/>
      <c r="FIS1" s="1261"/>
      <c r="FIT1" s="1261"/>
      <c r="FIU1" s="1261"/>
      <c r="FIV1" s="1261"/>
      <c r="FIW1" s="1261"/>
      <c r="FIX1" s="1261"/>
      <c r="FIY1" s="1261"/>
      <c r="FIZ1" s="1261"/>
      <c r="FJA1" s="1261"/>
      <c r="FJB1" s="1261"/>
      <c r="FJC1" s="1261"/>
      <c r="FJD1" s="1261"/>
      <c r="FJE1" s="1261"/>
      <c r="FJF1" s="1261"/>
      <c r="FJG1" s="1261"/>
      <c r="FJH1" s="1261"/>
      <c r="FJI1" s="1261"/>
      <c r="FJJ1" s="1261"/>
      <c r="FJK1" s="1261"/>
      <c r="FJL1" s="1261"/>
      <c r="FJM1" s="1261"/>
      <c r="FJN1" s="1261"/>
      <c r="FJO1" s="1261"/>
      <c r="FJP1" s="1261"/>
      <c r="FJQ1" s="1261"/>
      <c r="FJR1" s="1261"/>
      <c r="FJS1" s="1261"/>
      <c r="FJT1" s="1261"/>
      <c r="FJU1" s="1261"/>
      <c r="FJV1" s="1261"/>
      <c r="FJW1" s="1261"/>
      <c r="FJX1" s="1261"/>
      <c r="FJY1" s="1261"/>
      <c r="FJZ1" s="1261"/>
      <c r="FKA1" s="1261"/>
      <c r="FKB1" s="1261"/>
      <c r="FKC1" s="1261"/>
      <c r="FKD1" s="1261"/>
      <c r="FKE1" s="1261"/>
      <c r="FKF1" s="1261"/>
      <c r="FKG1" s="1261"/>
      <c r="FKH1" s="1261"/>
      <c r="FKI1" s="1261"/>
      <c r="FKJ1" s="1261"/>
      <c r="FKK1" s="1261"/>
      <c r="FKL1" s="1261"/>
      <c r="FKM1" s="1261"/>
      <c r="FKN1" s="1261"/>
      <c r="FKO1" s="1261"/>
      <c r="FKP1" s="1261"/>
      <c r="FKQ1" s="1261"/>
      <c r="FKR1" s="1261"/>
      <c r="FKS1" s="1261"/>
      <c r="FKT1" s="1261"/>
      <c r="FKU1" s="1261"/>
      <c r="FKV1" s="1261"/>
      <c r="FKW1" s="1261"/>
      <c r="FKX1" s="1261"/>
      <c r="FKY1" s="1261"/>
      <c r="FKZ1" s="1261"/>
      <c r="FLA1" s="1261"/>
      <c r="FLB1" s="1261"/>
      <c r="FLC1" s="1261"/>
      <c r="FLD1" s="1261"/>
      <c r="FLE1" s="1261"/>
      <c r="FLF1" s="1261"/>
      <c r="FLG1" s="1261"/>
      <c r="FLH1" s="1261"/>
      <c r="FLI1" s="1261"/>
      <c r="FLJ1" s="1261"/>
      <c r="FLK1" s="1261"/>
      <c r="FLL1" s="1261"/>
      <c r="FLM1" s="1261"/>
      <c r="FLN1" s="1261"/>
      <c r="FLO1" s="1261"/>
      <c r="FLP1" s="1261"/>
      <c r="FLQ1" s="1261"/>
      <c r="FLR1" s="1261"/>
      <c r="FLS1" s="1261"/>
      <c r="FLT1" s="1261"/>
      <c r="FLU1" s="1261"/>
      <c r="FLV1" s="1261"/>
      <c r="FLW1" s="1261"/>
      <c r="FLX1" s="1261"/>
      <c r="FLY1" s="1261"/>
      <c r="FLZ1" s="1261"/>
      <c r="FMA1" s="1261"/>
      <c r="FMB1" s="1261"/>
      <c r="FMC1" s="1261"/>
      <c r="FMD1" s="1261"/>
      <c r="FME1" s="1261"/>
      <c r="FMF1" s="1261"/>
      <c r="FMG1" s="1261"/>
      <c r="FMH1" s="1261"/>
      <c r="FMI1" s="1261"/>
      <c r="FMJ1" s="1261"/>
      <c r="FMK1" s="1261"/>
      <c r="FML1" s="1261"/>
      <c r="FMM1" s="1261"/>
      <c r="FMN1" s="1261"/>
      <c r="FMO1" s="1261"/>
      <c r="FMP1" s="1261"/>
      <c r="FMQ1" s="1261"/>
      <c r="FMR1" s="1261"/>
      <c r="FMS1" s="1261"/>
      <c r="FMT1" s="1261"/>
      <c r="FMU1" s="1261"/>
      <c r="FMV1" s="1261"/>
      <c r="FMW1" s="1261"/>
      <c r="FMX1" s="1261"/>
      <c r="FMY1" s="1261"/>
      <c r="FMZ1" s="1261"/>
      <c r="FNA1" s="1261"/>
      <c r="FNB1" s="1261"/>
      <c r="FNC1" s="1261"/>
      <c r="FND1" s="1261"/>
      <c r="FNE1" s="1261"/>
      <c r="FNF1" s="1261"/>
      <c r="FNG1" s="1261"/>
      <c r="FNH1" s="1261"/>
      <c r="FNI1" s="1261"/>
      <c r="FNJ1" s="1261"/>
      <c r="FNK1" s="1261"/>
      <c r="FNL1" s="1261"/>
      <c r="FNM1" s="1261"/>
      <c r="FNN1" s="1261"/>
      <c r="FNO1" s="1261"/>
      <c r="FNP1" s="1261"/>
      <c r="FNQ1" s="1261"/>
      <c r="FNR1" s="1261"/>
      <c r="FNS1" s="1261"/>
      <c r="FNT1" s="1261"/>
      <c r="FNU1" s="1261"/>
      <c r="FNV1" s="1261"/>
      <c r="FNW1" s="1261"/>
      <c r="FNX1" s="1261"/>
      <c r="FNY1" s="1261"/>
      <c r="FNZ1" s="1261"/>
      <c r="FOA1" s="1261"/>
      <c r="FOB1" s="1261"/>
      <c r="FOC1" s="1261"/>
      <c r="FOD1" s="1261"/>
      <c r="FOE1" s="1261"/>
      <c r="FOF1" s="1261"/>
      <c r="FOG1" s="1261"/>
      <c r="FOH1" s="1261"/>
      <c r="FOI1" s="1261"/>
      <c r="FOJ1" s="1261"/>
      <c r="FOK1" s="1261"/>
      <c r="FOL1" s="1261"/>
      <c r="FOM1" s="1261"/>
      <c r="FON1" s="1261"/>
      <c r="FOO1" s="1261"/>
      <c r="FOP1" s="1261"/>
      <c r="FOQ1" s="1261"/>
      <c r="FOR1" s="1261"/>
      <c r="FOS1" s="1261"/>
      <c r="FOT1" s="1261"/>
      <c r="FOU1" s="1261"/>
      <c r="FOV1" s="1261"/>
      <c r="FOW1" s="1261"/>
      <c r="FOX1" s="1261"/>
      <c r="FOY1" s="1261"/>
      <c r="FOZ1" s="1261"/>
      <c r="FPA1" s="1261"/>
      <c r="FPB1" s="1261"/>
      <c r="FPC1" s="1261"/>
      <c r="FPD1" s="1261"/>
      <c r="FPE1" s="1261"/>
      <c r="FPF1" s="1261"/>
      <c r="FPG1" s="1261"/>
      <c r="FPH1" s="1261"/>
      <c r="FPI1" s="1261"/>
      <c r="FPJ1" s="1261"/>
      <c r="FPK1" s="1261"/>
      <c r="FPL1" s="1261"/>
      <c r="FPM1" s="1261"/>
      <c r="FPN1" s="1261"/>
      <c r="FPO1" s="1261"/>
      <c r="FPP1" s="1261"/>
      <c r="FPQ1" s="1261"/>
      <c r="FPR1" s="1261"/>
      <c r="FPS1" s="1261"/>
      <c r="FPT1" s="1261"/>
      <c r="FPU1" s="1261"/>
      <c r="FPV1" s="1261"/>
      <c r="FPW1" s="1261"/>
      <c r="FPX1" s="1261"/>
      <c r="FPY1" s="1261"/>
      <c r="FPZ1" s="1261"/>
      <c r="FQA1" s="1261"/>
      <c r="FQB1" s="1261"/>
      <c r="FQC1" s="1261"/>
      <c r="FQD1" s="1261"/>
      <c r="FQE1" s="1261"/>
      <c r="FQF1" s="1261"/>
      <c r="FQG1" s="1261"/>
      <c r="FQH1" s="1261"/>
      <c r="FQI1" s="1261"/>
      <c r="FQJ1" s="1261"/>
      <c r="FQK1" s="1261"/>
      <c r="FQL1" s="1261"/>
      <c r="FQM1" s="1261"/>
      <c r="FQN1" s="1261"/>
      <c r="FQO1" s="1261"/>
      <c r="FQP1" s="1261"/>
      <c r="FQQ1" s="1261"/>
      <c r="FQR1" s="1261"/>
      <c r="FQS1" s="1261"/>
      <c r="FQT1" s="1261"/>
      <c r="FQU1" s="1261"/>
      <c r="FQV1" s="1261"/>
      <c r="FQW1" s="1261"/>
      <c r="FQX1" s="1261"/>
      <c r="FQY1" s="1261"/>
      <c r="FQZ1" s="1261"/>
      <c r="FRA1" s="1261"/>
      <c r="FRB1" s="1261"/>
      <c r="FRC1" s="1261"/>
      <c r="FRD1" s="1261"/>
      <c r="FRE1" s="1261"/>
      <c r="FRF1" s="1261"/>
      <c r="FRG1" s="1261"/>
      <c r="FRH1" s="1261"/>
      <c r="FRI1" s="1261"/>
      <c r="FRJ1" s="1261"/>
      <c r="FRK1" s="1261"/>
      <c r="FRL1" s="1261"/>
      <c r="FRM1" s="1261"/>
      <c r="FRN1" s="1261"/>
      <c r="FRO1" s="1261"/>
      <c r="FRP1" s="1261"/>
      <c r="FRQ1" s="1261"/>
      <c r="FRR1" s="1261"/>
      <c r="FRS1" s="1261"/>
      <c r="FRT1" s="1261"/>
      <c r="FRU1" s="1261"/>
      <c r="FRV1" s="1261"/>
      <c r="FRW1" s="1261"/>
      <c r="FRX1" s="1261"/>
      <c r="FRY1" s="1261"/>
      <c r="FRZ1" s="1261"/>
      <c r="FSA1" s="1261"/>
      <c r="FSB1" s="1261"/>
      <c r="FSC1" s="1261"/>
      <c r="FSD1" s="1261"/>
      <c r="FSE1" s="1261"/>
      <c r="FSF1" s="1261"/>
      <c r="FSG1" s="1261"/>
      <c r="FSH1" s="1261"/>
      <c r="FSI1" s="1261"/>
      <c r="FSJ1" s="1261"/>
      <c r="FSK1" s="1261"/>
      <c r="FSL1" s="1261"/>
      <c r="FSM1" s="1261"/>
      <c r="FSN1" s="1261"/>
      <c r="FSO1" s="1261"/>
      <c r="FSP1" s="1261"/>
      <c r="FSQ1" s="1261"/>
      <c r="FSR1" s="1261"/>
      <c r="FSS1" s="1261"/>
      <c r="FST1" s="1261"/>
      <c r="FSU1" s="1261"/>
      <c r="FSV1" s="1261"/>
      <c r="FSW1" s="1261"/>
      <c r="FSX1" s="1261"/>
      <c r="FSY1" s="1261"/>
      <c r="FSZ1" s="1261"/>
      <c r="FTA1" s="1261"/>
      <c r="FTB1" s="1261"/>
      <c r="FTC1" s="1261"/>
      <c r="FTD1" s="1261"/>
      <c r="FTE1" s="1261"/>
      <c r="FTF1" s="1261"/>
      <c r="FTG1" s="1261"/>
      <c r="FTH1" s="1261"/>
      <c r="FTI1" s="1261"/>
      <c r="FTJ1" s="1261"/>
      <c r="FTK1" s="1261"/>
      <c r="FTL1" s="1261"/>
      <c r="FTM1" s="1261"/>
      <c r="FTN1" s="1261"/>
      <c r="FTO1" s="1261"/>
      <c r="FTP1" s="1261"/>
      <c r="FTQ1" s="1261"/>
      <c r="FTR1" s="1261"/>
      <c r="FTS1" s="1261"/>
      <c r="FTT1" s="1261"/>
      <c r="FTU1" s="1261"/>
      <c r="FTV1" s="1261"/>
      <c r="FTW1" s="1261"/>
      <c r="FTX1" s="1261"/>
      <c r="FTY1" s="1261"/>
      <c r="FTZ1" s="1261"/>
      <c r="FUA1" s="1261"/>
      <c r="FUB1" s="1261"/>
      <c r="FUC1" s="1261"/>
      <c r="FUD1" s="1261"/>
      <c r="FUE1" s="1261"/>
      <c r="FUF1" s="1261"/>
      <c r="FUG1" s="1261"/>
      <c r="FUH1" s="1261"/>
      <c r="FUI1" s="1261"/>
      <c r="FUJ1" s="1261"/>
      <c r="FUK1" s="1261"/>
      <c r="FUL1" s="1261"/>
      <c r="FUM1" s="1261"/>
      <c r="FUN1" s="1261"/>
      <c r="FUO1" s="1261"/>
      <c r="FUP1" s="1261"/>
      <c r="FUQ1" s="1261"/>
      <c r="FUR1" s="1261"/>
      <c r="FUS1" s="1261"/>
      <c r="FUT1" s="1261"/>
      <c r="FUU1" s="1261"/>
      <c r="FUV1" s="1261"/>
      <c r="FUW1" s="1261"/>
      <c r="FUX1" s="1261"/>
      <c r="FUY1" s="1261"/>
      <c r="FUZ1" s="1261"/>
      <c r="FVA1" s="1261"/>
      <c r="FVB1" s="1261"/>
      <c r="FVC1" s="1261"/>
      <c r="FVD1" s="1261"/>
      <c r="FVE1" s="1261"/>
      <c r="FVF1" s="1261"/>
      <c r="FVG1" s="1261"/>
      <c r="FVH1" s="1261"/>
      <c r="FVI1" s="1261"/>
      <c r="FVJ1" s="1261"/>
      <c r="FVK1" s="1261"/>
      <c r="FVL1" s="1261"/>
      <c r="FVM1" s="1261"/>
      <c r="FVN1" s="1261"/>
      <c r="FVO1" s="1261"/>
      <c r="FVP1" s="1261"/>
      <c r="FVQ1" s="1261"/>
      <c r="FVR1" s="1261"/>
      <c r="FVS1" s="1261"/>
      <c r="FVT1" s="1261"/>
      <c r="FVU1" s="1261"/>
      <c r="FVV1" s="1261"/>
      <c r="FVW1" s="1261"/>
      <c r="FVX1" s="1261"/>
      <c r="FVY1" s="1261"/>
      <c r="FVZ1" s="1261"/>
      <c r="FWA1" s="1261"/>
      <c r="FWB1" s="1261"/>
      <c r="FWC1" s="1261"/>
      <c r="FWD1" s="1261"/>
      <c r="FWE1" s="1261"/>
      <c r="FWF1" s="1261"/>
      <c r="FWG1" s="1261"/>
      <c r="FWH1" s="1261"/>
      <c r="FWI1" s="1261"/>
      <c r="FWJ1" s="1261"/>
      <c r="FWK1" s="1261"/>
      <c r="FWL1" s="1261"/>
      <c r="FWM1" s="1261"/>
      <c r="FWN1" s="1261"/>
      <c r="FWO1" s="1261"/>
      <c r="FWP1" s="1261"/>
      <c r="FWQ1" s="1261"/>
      <c r="FWR1" s="1261"/>
      <c r="FWS1" s="1261"/>
      <c r="FWT1" s="1261"/>
      <c r="FWU1" s="1261"/>
      <c r="FWV1" s="1261"/>
      <c r="FWW1" s="1261"/>
      <c r="FWX1" s="1261"/>
      <c r="FWY1" s="1261"/>
      <c r="FWZ1" s="1261"/>
      <c r="FXA1" s="1261"/>
      <c r="FXB1" s="1261"/>
      <c r="FXC1" s="1261"/>
      <c r="FXD1" s="1261"/>
      <c r="FXE1" s="1261"/>
      <c r="FXF1" s="1261"/>
      <c r="FXG1" s="1261"/>
      <c r="FXH1" s="1261"/>
      <c r="FXI1" s="1261"/>
      <c r="FXJ1" s="1261"/>
      <c r="FXK1" s="1261"/>
      <c r="FXL1" s="1261"/>
      <c r="FXM1" s="1261"/>
      <c r="FXN1" s="1261"/>
      <c r="FXO1" s="1261"/>
      <c r="FXP1" s="1261"/>
      <c r="FXQ1" s="1261"/>
      <c r="FXR1" s="1261"/>
      <c r="FXS1" s="1261"/>
      <c r="FXT1" s="1261"/>
      <c r="FXU1" s="1261"/>
      <c r="FXV1" s="1261"/>
      <c r="FXW1" s="1261"/>
      <c r="FXX1" s="1261"/>
      <c r="FXY1" s="1261"/>
      <c r="FXZ1" s="1261"/>
      <c r="FYA1" s="1261"/>
      <c r="FYB1" s="1261"/>
      <c r="FYC1" s="1261"/>
      <c r="FYD1" s="1261"/>
      <c r="FYE1" s="1261"/>
      <c r="FYF1" s="1261"/>
      <c r="FYG1" s="1261"/>
      <c r="FYH1" s="1261"/>
      <c r="FYI1" s="1261"/>
      <c r="FYJ1" s="1261"/>
      <c r="FYK1" s="1261"/>
      <c r="FYL1" s="1261"/>
      <c r="FYM1" s="1261"/>
      <c r="FYN1" s="1261"/>
      <c r="FYO1" s="1261"/>
      <c r="FYP1" s="1261"/>
      <c r="FYQ1" s="1261"/>
      <c r="FYR1" s="1261"/>
      <c r="FYS1" s="1261"/>
      <c r="FYT1" s="1261"/>
      <c r="FYU1" s="1261"/>
      <c r="FYV1" s="1261"/>
      <c r="FYW1" s="1261"/>
      <c r="FYX1" s="1261"/>
      <c r="FYY1" s="1261"/>
      <c r="FYZ1" s="1261"/>
      <c r="FZA1" s="1261"/>
      <c r="FZB1" s="1261"/>
      <c r="FZC1" s="1261"/>
      <c r="FZD1" s="1261"/>
      <c r="FZE1" s="1261"/>
      <c r="FZF1" s="1261"/>
      <c r="FZG1" s="1261"/>
      <c r="FZH1" s="1261"/>
      <c r="FZI1" s="1261"/>
      <c r="FZJ1" s="1261"/>
      <c r="FZK1" s="1261"/>
      <c r="FZL1" s="1261"/>
      <c r="FZM1" s="1261"/>
      <c r="FZN1" s="1261"/>
      <c r="FZO1" s="1261"/>
      <c r="FZP1" s="1261"/>
      <c r="FZQ1" s="1261"/>
      <c r="FZR1" s="1261"/>
      <c r="FZS1" s="1261"/>
      <c r="FZT1" s="1261"/>
      <c r="FZU1" s="1261"/>
      <c r="FZV1" s="1261"/>
      <c r="FZW1" s="1261"/>
      <c r="FZX1" s="1261"/>
      <c r="FZY1" s="1261"/>
      <c r="FZZ1" s="1261"/>
      <c r="GAA1" s="1261"/>
      <c r="GAB1" s="1261"/>
      <c r="GAC1" s="1261"/>
      <c r="GAD1" s="1261"/>
      <c r="GAE1" s="1261"/>
      <c r="GAF1" s="1261"/>
      <c r="GAG1" s="1261"/>
      <c r="GAH1" s="1261"/>
      <c r="GAI1" s="1261"/>
      <c r="GAJ1" s="1261"/>
      <c r="GAK1" s="1261"/>
      <c r="GAL1" s="1261"/>
      <c r="GAM1" s="1261"/>
      <c r="GAN1" s="1261"/>
      <c r="GAO1" s="1261"/>
      <c r="GAP1" s="1261"/>
      <c r="GAQ1" s="1261"/>
      <c r="GAR1" s="1261"/>
      <c r="GAS1" s="1261"/>
      <c r="GAT1" s="1261"/>
      <c r="GAU1" s="1261"/>
      <c r="GAV1" s="1261"/>
      <c r="GAW1" s="1261"/>
      <c r="GAX1" s="1261"/>
      <c r="GAY1" s="1261"/>
      <c r="GAZ1" s="1261"/>
      <c r="GBA1" s="1261"/>
      <c r="GBB1" s="1261"/>
      <c r="GBC1" s="1261"/>
      <c r="GBD1" s="1261"/>
      <c r="GBE1" s="1261"/>
      <c r="GBF1" s="1261"/>
      <c r="GBG1" s="1261"/>
      <c r="GBH1" s="1261"/>
      <c r="GBI1" s="1261"/>
      <c r="GBJ1" s="1261"/>
      <c r="GBK1" s="1261"/>
      <c r="GBL1" s="1261"/>
      <c r="GBM1" s="1261"/>
      <c r="GBN1" s="1261"/>
      <c r="GBO1" s="1261"/>
      <c r="GBP1" s="1261"/>
      <c r="GBQ1" s="1261"/>
      <c r="GBR1" s="1261"/>
      <c r="GBS1" s="1261"/>
      <c r="GBT1" s="1261"/>
      <c r="GBU1" s="1261"/>
      <c r="GBV1" s="1261"/>
      <c r="GBW1" s="1261"/>
      <c r="GBX1" s="1261"/>
      <c r="GBY1" s="1261"/>
      <c r="GBZ1" s="1261"/>
      <c r="GCA1" s="1261"/>
      <c r="GCB1" s="1261"/>
      <c r="GCC1" s="1261"/>
      <c r="GCD1" s="1261"/>
      <c r="GCE1" s="1261"/>
      <c r="GCF1" s="1261"/>
      <c r="GCG1" s="1261"/>
      <c r="GCH1" s="1261"/>
      <c r="GCI1" s="1261"/>
      <c r="GCJ1" s="1261"/>
      <c r="GCK1" s="1261"/>
      <c r="GCL1" s="1261"/>
      <c r="GCM1" s="1261"/>
      <c r="GCN1" s="1261"/>
      <c r="GCO1" s="1261"/>
      <c r="GCP1" s="1261"/>
      <c r="GCQ1" s="1261"/>
      <c r="GCR1" s="1261"/>
      <c r="GCS1" s="1261"/>
      <c r="GCT1" s="1261"/>
      <c r="GCU1" s="1261"/>
      <c r="GCV1" s="1261"/>
      <c r="GCW1" s="1261"/>
      <c r="GCX1" s="1261"/>
      <c r="GCY1" s="1261"/>
      <c r="GCZ1" s="1261"/>
      <c r="GDA1" s="1261"/>
      <c r="GDB1" s="1261"/>
      <c r="GDC1" s="1261"/>
      <c r="GDD1" s="1261"/>
      <c r="GDE1" s="1261"/>
      <c r="GDF1" s="1261"/>
      <c r="GDG1" s="1261"/>
      <c r="GDH1" s="1261"/>
      <c r="GDI1" s="1261"/>
      <c r="GDJ1" s="1261"/>
      <c r="GDK1" s="1261"/>
      <c r="GDL1" s="1261"/>
      <c r="GDM1" s="1261"/>
      <c r="GDN1" s="1261"/>
      <c r="GDO1" s="1261"/>
      <c r="GDP1" s="1261"/>
      <c r="GDQ1" s="1261"/>
      <c r="GDR1" s="1261"/>
      <c r="GDS1" s="1261"/>
      <c r="GDT1" s="1261"/>
      <c r="GDU1" s="1261"/>
      <c r="GDV1" s="1261"/>
      <c r="GDW1" s="1261"/>
      <c r="GDX1" s="1261"/>
      <c r="GDY1" s="1261"/>
      <c r="GDZ1" s="1261"/>
      <c r="GEA1" s="1261"/>
      <c r="GEB1" s="1261"/>
      <c r="GEC1" s="1261"/>
      <c r="GED1" s="1261"/>
      <c r="GEE1" s="1261"/>
      <c r="GEF1" s="1261"/>
      <c r="GEG1" s="1261"/>
      <c r="GEH1" s="1261"/>
      <c r="GEI1" s="1261"/>
      <c r="GEJ1" s="1261"/>
      <c r="GEK1" s="1261"/>
      <c r="GEL1" s="1261"/>
      <c r="GEM1" s="1261"/>
      <c r="GEN1" s="1261"/>
      <c r="GEO1" s="1261"/>
      <c r="GEP1" s="1261"/>
      <c r="GEQ1" s="1261"/>
      <c r="GER1" s="1261"/>
      <c r="GES1" s="1261"/>
      <c r="GET1" s="1261"/>
      <c r="GEU1" s="1261"/>
      <c r="GEV1" s="1261"/>
      <c r="GEW1" s="1261"/>
      <c r="GEX1" s="1261"/>
      <c r="GEY1" s="1261"/>
      <c r="GEZ1" s="1261"/>
      <c r="GFA1" s="1261"/>
      <c r="GFB1" s="1261"/>
      <c r="GFC1" s="1261"/>
      <c r="GFD1" s="1261"/>
      <c r="GFE1" s="1261"/>
      <c r="GFF1" s="1261"/>
      <c r="GFG1" s="1261"/>
      <c r="GFH1" s="1261"/>
      <c r="GFI1" s="1261"/>
      <c r="GFJ1" s="1261"/>
      <c r="GFK1" s="1261"/>
      <c r="GFL1" s="1261"/>
      <c r="GFM1" s="1261"/>
      <c r="GFN1" s="1261"/>
      <c r="GFO1" s="1261"/>
      <c r="GFP1" s="1261"/>
      <c r="GFQ1" s="1261"/>
      <c r="GFR1" s="1261"/>
      <c r="GFS1" s="1261"/>
      <c r="GFT1" s="1261"/>
      <c r="GFU1" s="1261"/>
      <c r="GFV1" s="1261"/>
      <c r="GFW1" s="1261"/>
      <c r="GFX1" s="1261"/>
      <c r="GFY1" s="1261"/>
      <c r="GFZ1" s="1261"/>
      <c r="GGA1" s="1261"/>
      <c r="GGB1" s="1261"/>
      <c r="GGC1" s="1261"/>
      <c r="GGD1" s="1261"/>
      <c r="GGE1" s="1261"/>
      <c r="GGF1" s="1261"/>
      <c r="GGG1" s="1261"/>
      <c r="GGH1" s="1261"/>
      <c r="GGI1" s="1261"/>
      <c r="GGJ1" s="1261"/>
      <c r="GGK1" s="1261"/>
      <c r="GGL1" s="1261"/>
      <c r="GGM1" s="1261"/>
      <c r="GGN1" s="1261"/>
      <c r="GGO1" s="1261"/>
      <c r="GGP1" s="1261"/>
      <c r="GGQ1" s="1261"/>
      <c r="GGR1" s="1261"/>
      <c r="GGS1" s="1261"/>
      <c r="GGT1" s="1261"/>
      <c r="GGU1" s="1261"/>
      <c r="GGV1" s="1261"/>
      <c r="GGW1" s="1261"/>
      <c r="GGX1" s="1261"/>
      <c r="GGY1" s="1261"/>
      <c r="GGZ1" s="1261"/>
      <c r="GHA1" s="1261"/>
      <c r="GHB1" s="1261"/>
      <c r="GHC1" s="1261"/>
      <c r="GHD1" s="1261"/>
      <c r="GHE1" s="1261"/>
      <c r="GHF1" s="1261"/>
      <c r="GHG1" s="1261"/>
      <c r="GHH1" s="1261"/>
      <c r="GHI1" s="1261"/>
      <c r="GHJ1" s="1261"/>
      <c r="GHK1" s="1261"/>
      <c r="GHL1" s="1261"/>
      <c r="GHM1" s="1261"/>
      <c r="GHN1" s="1261"/>
      <c r="GHO1" s="1261"/>
      <c r="GHP1" s="1261"/>
      <c r="GHQ1" s="1261"/>
      <c r="GHR1" s="1261"/>
      <c r="GHS1" s="1261"/>
      <c r="GHT1" s="1261"/>
      <c r="GHU1" s="1261"/>
      <c r="GHV1" s="1261"/>
      <c r="GHW1" s="1261"/>
      <c r="GHX1" s="1261"/>
      <c r="GHY1" s="1261"/>
      <c r="GHZ1" s="1261"/>
      <c r="GIA1" s="1261"/>
      <c r="GIB1" s="1261"/>
      <c r="GIC1" s="1261"/>
      <c r="GID1" s="1261"/>
      <c r="GIE1" s="1261"/>
      <c r="GIF1" s="1261"/>
      <c r="GIG1" s="1261"/>
      <c r="GIH1" s="1261"/>
      <c r="GII1" s="1261"/>
      <c r="GIJ1" s="1261"/>
      <c r="GIK1" s="1261"/>
      <c r="GIL1" s="1261"/>
      <c r="GIM1" s="1261"/>
      <c r="GIN1" s="1261"/>
      <c r="GIO1" s="1261"/>
      <c r="GIP1" s="1261"/>
      <c r="GIQ1" s="1261"/>
      <c r="GIR1" s="1261"/>
      <c r="GIS1" s="1261"/>
      <c r="GIT1" s="1261"/>
      <c r="GIU1" s="1261"/>
      <c r="GIV1" s="1261"/>
      <c r="GIW1" s="1261"/>
      <c r="GIX1" s="1261"/>
      <c r="GIY1" s="1261"/>
      <c r="GIZ1" s="1261"/>
      <c r="GJA1" s="1261"/>
      <c r="GJB1" s="1261"/>
      <c r="GJC1" s="1261"/>
      <c r="GJD1" s="1261"/>
      <c r="GJE1" s="1261"/>
      <c r="GJF1" s="1261"/>
      <c r="GJG1" s="1261"/>
      <c r="GJH1" s="1261"/>
      <c r="GJI1" s="1261"/>
      <c r="GJJ1" s="1261"/>
      <c r="GJK1" s="1261"/>
      <c r="GJL1" s="1261"/>
      <c r="GJM1" s="1261"/>
      <c r="GJN1" s="1261"/>
      <c r="GJO1" s="1261"/>
      <c r="GJP1" s="1261"/>
      <c r="GJQ1" s="1261"/>
      <c r="GJR1" s="1261"/>
      <c r="GJS1" s="1261"/>
      <c r="GJT1" s="1261"/>
      <c r="GJU1" s="1261"/>
      <c r="GJV1" s="1261"/>
      <c r="GJW1" s="1261"/>
      <c r="GJX1" s="1261"/>
      <c r="GJY1" s="1261"/>
      <c r="GJZ1" s="1261"/>
      <c r="GKA1" s="1261"/>
      <c r="GKB1" s="1261"/>
      <c r="GKC1" s="1261"/>
      <c r="GKD1" s="1261"/>
      <c r="GKE1" s="1261"/>
      <c r="GKF1" s="1261"/>
      <c r="GKG1" s="1261"/>
      <c r="GKH1" s="1261"/>
      <c r="GKI1" s="1261"/>
      <c r="GKJ1" s="1261"/>
      <c r="GKK1" s="1261"/>
      <c r="GKL1" s="1261"/>
      <c r="GKM1" s="1261"/>
      <c r="GKN1" s="1261"/>
      <c r="GKO1" s="1261"/>
      <c r="GKP1" s="1261"/>
      <c r="GKQ1" s="1261"/>
      <c r="GKR1" s="1261"/>
      <c r="GKS1" s="1261"/>
      <c r="GKT1" s="1261"/>
      <c r="GKU1" s="1261"/>
      <c r="GKV1" s="1261"/>
      <c r="GKW1" s="1261"/>
      <c r="GKX1" s="1261"/>
      <c r="GKY1" s="1261"/>
      <c r="GKZ1" s="1261"/>
      <c r="GLA1" s="1261"/>
      <c r="GLB1" s="1261"/>
      <c r="GLC1" s="1261"/>
      <c r="GLD1" s="1261"/>
      <c r="GLE1" s="1261"/>
      <c r="GLF1" s="1261"/>
      <c r="GLG1" s="1261"/>
      <c r="GLH1" s="1261"/>
      <c r="GLI1" s="1261"/>
      <c r="GLJ1" s="1261"/>
      <c r="GLK1" s="1261"/>
      <c r="GLL1" s="1261"/>
      <c r="GLM1" s="1261"/>
      <c r="GLN1" s="1261"/>
      <c r="GLO1" s="1261"/>
      <c r="GLP1" s="1261"/>
      <c r="GLQ1" s="1261"/>
      <c r="GLR1" s="1261"/>
      <c r="GLS1" s="1261"/>
      <c r="GLT1" s="1261"/>
      <c r="GLU1" s="1261"/>
      <c r="GLV1" s="1261"/>
      <c r="GLW1" s="1261"/>
      <c r="GLX1" s="1261"/>
      <c r="GLY1" s="1261"/>
      <c r="GLZ1" s="1261"/>
      <c r="GMA1" s="1261"/>
      <c r="GMB1" s="1261"/>
      <c r="GMC1" s="1261"/>
      <c r="GMD1" s="1261"/>
      <c r="GME1" s="1261"/>
      <c r="GMF1" s="1261"/>
      <c r="GMG1" s="1261"/>
      <c r="GMH1" s="1261"/>
      <c r="GMI1" s="1261"/>
      <c r="GMJ1" s="1261"/>
      <c r="GMK1" s="1261"/>
      <c r="GML1" s="1261"/>
      <c r="GMM1" s="1261"/>
      <c r="GMN1" s="1261"/>
      <c r="GMO1" s="1261"/>
      <c r="GMP1" s="1261"/>
      <c r="GMQ1" s="1261"/>
      <c r="GMR1" s="1261"/>
      <c r="GMS1" s="1261"/>
      <c r="GMT1" s="1261"/>
      <c r="GMU1" s="1261"/>
      <c r="GMV1" s="1261"/>
      <c r="GMW1" s="1261"/>
      <c r="GMX1" s="1261"/>
      <c r="GMY1" s="1261"/>
      <c r="GMZ1" s="1261"/>
      <c r="GNA1" s="1261"/>
      <c r="GNB1" s="1261"/>
      <c r="GNC1" s="1261"/>
      <c r="GND1" s="1261"/>
      <c r="GNE1" s="1261"/>
      <c r="GNF1" s="1261"/>
      <c r="GNG1" s="1261"/>
      <c r="GNH1" s="1261"/>
      <c r="GNI1" s="1261"/>
      <c r="GNJ1" s="1261"/>
      <c r="GNK1" s="1261"/>
      <c r="GNL1" s="1261"/>
      <c r="GNM1" s="1261"/>
      <c r="GNN1" s="1261"/>
      <c r="GNO1" s="1261"/>
      <c r="GNP1" s="1261"/>
      <c r="GNQ1" s="1261"/>
      <c r="GNR1" s="1261"/>
      <c r="GNS1" s="1261"/>
      <c r="GNT1" s="1261"/>
      <c r="GNU1" s="1261"/>
      <c r="GNV1" s="1261"/>
      <c r="GNW1" s="1261"/>
      <c r="GNX1" s="1261"/>
      <c r="GNY1" s="1261"/>
      <c r="GNZ1" s="1261"/>
      <c r="GOA1" s="1261"/>
      <c r="GOB1" s="1261"/>
      <c r="GOC1" s="1261"/>
      <c r="GOD1" s="1261"/>
      <c r="GOE1" s="1261"/>
      <c r="GOF1" s="1261"/>
      <c r="GOG1" s="1261"/>
      <c r="GOH1" s="1261"/>
      <c r="GOI1" s="1261"/>
      <c r="GOJ1" s="1261"/>
      <c r="GOK1" s="1261"/>
      <c r="GOL1" s="1261"/>
      <c r="GOM1" s="1261"/>
      <c r="GON1" s="1261"/>
      <c r="GOO1" s="1261"/>
      <c r="GOP1" s="1261"/>
      <c r="GOQ1" s="1261"/>
      <c r="GOR1" s="1261"/>
      <c r="GOS1" s="1261"/>
      <c r="GOT1" s="1261"/>
      <c r="GOU1" s="1261"/>
      <c r="GOV1" s="1261"/>
      <c r="GOW1" s="1261"/>
      <c r="GOX1" s="1261"/>
      <c r="GOY1" s="1261"/>
      <c r="GOZ1" s="1261"/>
      <c r="GPA1" s="1261"/>
      <c r="GPB1" s="1261"/>
      <c r="GPC1" s="1261"/>
      <c r="GPD1" s="1261"/>
      <c r="GPE1" s="1261"/>
      <c r="GPF1" s="1261"/>
      <c r="GPG1" s="1261"/>
      <c r="GPH1" s="1261"/>
      <c r="GPI1" s="1261"/>
      <c r="GPJ1" s="1261"/>
      <c r="GPK1" s="1261"/>
      <c r="GPL1" s="1261"/>
      <c r="GPM1" s="1261"/>
      <c r="GPN1" s="1261"/>
      <c r="GPO1" s="1261"/>
      <c r="GPP1" s="1261"/>
      <c r="GPQ1" s="1261"/>
      <c r="GPR1" s="1261"/>
      <c r="GPS1" s="1261"/>
      <c r="GPT1" s="1261"/>
      <c r="GPU1" s="1261"/>
      <c r="GPV1" s="1261"/>
      <c r="GPW1" s="1261"/>
      <c r="GPX1" s="1261"/>
      <c r="GPY1" s="1261"/>
      <c r="GPZ1" s="1261"/>
      <c r="GQA1" s="1261"/>
      <c r="GQB1" s="1261"/>
      <c r="GQC1" s="1261"/>
      <c r="GQD1" s="1261"/>
      <c r="GQE1" s="1261"/>
      <c r="GQF1" s="1261"/>
      <c r="GQG1" s="1261"/>
      <c r="GQH1" s="1261"/>
      <c r="GQI1" s="1261"/>
      <c r="GQJ1" s="1261"/>
      <c r="GQK1" s="1261"/>
      <c r="GQL1" s="1261"/>
      <c r="GQM1" s="1261"/>
      <c r="GQN1" s="1261"/>
      <c r="GQO1" s="1261"/>
      <c r="GQP1" s="1261"/>
      <c r="GQQ1" s="1261"/>
      <c r="GQR1" s="1261"/>
      <c r="GQS1" s="1261"/>
      <c r="GQT1" s="1261"/>
      <c r="GQU1" s="1261"/>
      <c r="GQV1" s="1261"/>
      <c r="GQW1" s="1261"/>
      <c r="GQX1" s="1261"/>
      <c r="GQY1" s="1261"/>
      <c r="GQZ1" s="1261"/>
      <c r="GRA1" s="1261"/>
      <c r="GRB1" s="1261"/>
      <c r="GRC1" s="1261"/>
      <c r="GRD1" s="1261"/>
      <c r="GRE1" s="1261"/>
      <c r="GRF1" s="1261"/>
      <c r="GRG1" s="1261"/>
      <c r="GRH1" s="1261"/>
      <c r="GRI1" s="1261"/>
      <c r="GRJ1" s="1261"/>
      <c r="GRK1" s="1261"/>
      <c r="GRL1" s="1261"/>
      <c r="GRM1" s="1261"/>
      <c r="GRN1" s="1261"/>
      <c r="GRO1" s="1261"/>
      <c r="GRP1" s="1261"/>
      <c r="GRQ1" s="1261"/>
      <c r="GRR1" s="1261"/>
      <c r="GRS1" s="1261"/>
      <c r="GRT1" s="1261"/>
      <c r="GRU1" s="1261"/>
      <c r="GRV1" s="1261"/>
      <c r="GRW1" s="1261"/>
      <c r="GRX1" s="1261"/>
      <c r="GRY1" s="1261"/>
      <c r="GRZ1" s="1261"/>
      <c r="GSA1" s="1261"/>
      <c r="GSB1" s="1261"/>
      <c r="GSC1" s="1261"/>
      <c r="GSD1" s="1261"/>
      <c r="GSE1" s="1261"/>
      <c r="GSF1" s="1261"/>
      <c r="GSG1" s="1261"/>
      <c r="GSH1" s="1261"/>
      <c r="GSI1" s="1261"/>
      <c r="GSJ1" s="1261"/>
      <c r="GSK1" s="1261"/>
      <c r="GSL1" s="1261"/>
      <c r="GSM1" s="1261"/>
      <c r="GSN1" s="1261"/>
      <c r="GSO1" s="1261"/>
      <c r="GSP1" s="1261"/>
      <c r="GSQ1" s="1261"/>
      <c r="GSR1" s="1261"/>
      <c r="GSS1" s="1261"/>
      <c r="GST1" s="1261"/>
      <c r="GSU1" s="1261"/>
      <c r="GSV1" s="1261"/>
      <c r="GSW1" s="1261"/>
      <c r="GSX1" s="1261"/>
      <c r="GSY1" s="1261"/>
      <c r="GSZ1" s="1261"/>
      <c r="GTA1" s="1261"/>
      <c r="GTB1" s="1261"/>
      <c r="GTC1" s="1261"/>
      <c r="GTD1" s="1261"/>
      <c r="GTE1" s="1261"/>
      <c r="GTF1" s="1261"/>
      <c r="GTG1" s="1261"/>
      <c r="GTH1" s="1261"/>
      <c r="GTI1" s="1261"/>
      <c r="GTJ1" s="1261"/>
      <c r="GTK1" s="1261"/>
      <c r="GTL1" s="1261"/>
      <c r="GTM1" s="1261"/>
      <c r="GTN1" s="1261"/>
      <c r="GTO1" s="1261"/>
      <c r="GTP1" s="1261"/>
      <c r="GTQ1" s="1261"/>
      <c r="GTR1" s="1261"/>
      <c r="GTS1" s="1261"/>
      <c r="GTT1" s="1261"/>
      <c r="GTU1" s="1261"/>
      <c r="GTV1" s="1261"/>
      <c r="GTW1" s="1261"/>
      <c r="GTX1" s="1261"/>
      <c r="GTY1" s="1261"/>
      <c r="GTZ1" s="1261"/>
      <c r="GUA1" s="1261"/>
      <c r="GUB1" s="1261"/>
      <c r="GUC1" s="1261"/>
      <c r="GUD1" s="1261"/>
      <c r="GUE1" s="1261"/>
      <c r="GUF1" s="1261"/>
      <c r="GUG1" s="1261"/>
      <c r="GUH1" s="1261"/>
      <c r="GUI1" s="1261"/>
      <c r="GUJ1" s="1261"/>
      <c r="GUK1" s="1261"/>
      <c r="GUL1" s="1261"/>
      <c r="GUM1" s="1261"/>
      <c r="GUN1" s="1261"/>
      <c r="GUO1" s="1261"/>
      <c r="GUP1" s="1261"/>
      <c r="GUQ1" s="1261"/>
      <c r="GUR1" s="1261"/>
      <c r="GUS1" s="1261"/>
      <c r="GUT1" s="1261"/>
      <c r="GUU1" s="1261"/>
      <c r="GUV1" s="1261"/>
      <c r="GUW1" s="1261"/>
      <c r="GUX1" s="1261"/>
      <c r="GUY1" s="1261"/>
      <c r="GUZ1" s="1261"/>
      <c r="GVA1" s="1261"/>
      <c r="GVB1" s="1261"/>
      <c r="GVC1" s="1261"/>
      <c r="GVD1" s="1261"/>
      <c r="GVE1" s="1261"/>
      <c r="GVF1" s="1261"/>
      <c r="GVG1" s="1261"/>
      <c r="GVH1" s="1261"/>
      <c r="GVI1" s="1261"/>
      <c r="GVJ1" s="1261"/>
      <c r="GVK1" s="1261"/>
      <c r="GVL1" s="1261"/>
      <c r="GVM1" s="1261"/>
      <c r="GVN1" s="1261"/>
      <c r="GVO1" s="1261"/>
      <c r="GVP1" s="1261"/>
      <c r="GVQ1" s="1261"/>
      <c r="GVR1" s="1261"/>
      <c r="GVS1" s="1261"/>
      <c r="GVT1" s="1261"/>
      <c r="GVU1" s="1261"/>
      <c r="GVV1" s="1261"/>
      <c r="GVW1" s="1261"/>
      <c r="GVX1" s="1261"/>
      <c r="GVY1" s="1261"/>
      <c r="GVZ1" s="1261"/>
      <c r="GWA1" s="1261"/>
      <c r="GWB1" s="1261"/>
      <c r="GWC1" s="1261"/>
      <c r="GWD1" s="1261"/>
      <c r="GWE1" s="1261"/>
      <c r="GWF1" s="1261"/>
      <c r="GWG1" s="1261"/>
      <c r="GWH1" s="1261"/>
      <c r="GWI1" s="1261"/>
      <c r="GWJ1" s="1261"/>
      <c r="GWK1" s="1261"/>
      <c r="GWL1" s="1261"/>
      <c r="GWM1" s="1261"/>
      <c r="GWN1" s="1261"/>
      <c r="GWO1" s="1261"/>
      <c r="GWP1" s="1261"/>
      <c r="GWQ1" s="1261"/>
      <c r="GWR1" s="1261"/>
      <c r="GWS1" s="1261"/>
      <c r="GWT1" s="1261"/>
      <c r="GWU1" s="1261"/>
      <c r="GWV1" s="1261"/>
      <c r="GWW1" s="1261"/>
      <c r="GWX1" s="1261"/>
      <c r="GWY1" s="1261"/>
      <c r="GWZ1" s="1261"/>
      <c r="GXA1" s="1261"/>
      <c r="GXB1" s="1261"/>
      <c r="GXC1" s="1261"/>
      <c r="GXD1" s="1261"/>
      <c r="GXE1" s="1261"/>
      <c r="GXF1" s="1261"/>
      <c r="GXG1" s="1261"/>
      <c r="GXH1" s="1261"/>
      <c r="GXI1" s="1261"/>
      <c r="GXJ1" s="1261"/>
      <c r="GXK1" s="1261"/>
      <c r="GXL1" s="1261"/>
      <c r="GXM1" s="1261"/>
      <c r="GXN1" s="1261"/>
      <c r="GXO1" s="1261"/>
      <c r="GXP1" s="1261"/>
      <c r="GXQ1" s="1261"/>
      <c r="GXR1" s="1261"/>
      <c r="GXS1" s="1261"/>
      <c r="GXT1" s="1261"/>
      <c r="GXU1" s="1261"/>
      <c r="GXV1" s="1261"/>
      <c r="GXW1" s="1261"/>
      <c r="GXX1" s="1261"/>
      <c r="GXY1" s="1261"/>
      <c r="GXZ1" s="1261"/>
      <c r="GYA1" s="1261"/>
      <c r="GYB1" s="1261"/>
      <c r="GYC1" s="1261"/>
      <c r="GYD1" s="1261"/>
      <c r="GYE1" s="1261"/>
      <c r="GYF1" s="1261"/>
      <c r="GYG1" s="1261"/>
      <c r="GYH1" s="1261"/>
      <c r="GYI1" s="1261"/>
      <c r="GYJ1" s="1261"/>
      <c r="GYK1" s="1261"/>
      <c r="GYL1" s="1261"/>
      <c r="GYM1" s="1261"/>
      <c r="GYN1" s="1261"/>
      <c r="GYO1" s="1261"/>
      <c r="GYP1" s="1261"/>
      <c r="GYQ1" s="1261"/>
      <c r="GYR1" s="1261"/>
      <c r="GYS1" s="1261"/>
      <c r="GYT1" s="1261"/>
      <c r="GYU1" s="1261"/>
      <c r="GYV1" s="1261"/>
      <c r="GYW1" s="1261"/>
      <c r="GYX1" s="1261"/>
      <c r="GYY1" s="1261"/>
      <c r="GYZ1" s="1261"/>
      <c r="GZA1" s="1261"/>
      <c r="GZB1" s="1261"/>
      <c r="GZC1" s="1261"/>
      <c r="GZD1" s="1261"/>
      <c r="GZE1" s="1261"/>
      <c r="GZF1" s="1261"/>
      <c r="GZG1" s="1261"/>
      <c r="GZH1" s="1261"/>
      <c r="GZI1" s="1261"/>
      <c r="GZJ1" s="1261"/>
      <c r="GZK1" s="1261"/>
      <c r="GZL1" s="1261"/>
      <c r="GZM1" s="1261"/>
      <c r="GZN1" s="1261"/>
      <c r="GZO1" s="1261"/>
      <c r="GZP1" s="1261"/>
      <c r="GZQ1" s="1261"/>
      <c r="GZR1" s="1261"/>
      <c r="GZS1" s="1261"/>
      <c r="GZT1" s="1261"/>
      <c r="GZU1" s="1261"/>
      <c r="GZV1" s="1261"/>
      <c r="GZW1" s="1261"/>
      <c r="GZX1" s="1261"/>
      <c r="GZY1" s="1261"/>
      <c r="GZZ1" s="1261"/>
      <c r="HAA1" s="1261"/>
      <c r="HAB1" s="1261"/>
      <c r="HAC1" s="1261"/>
      <c r="HAD1" s="1261"/>
      <c r="HAE1" s="1261"/>
      <c r="HAF1" s="1261"/>
      <c r="HAG1" s="1261"/>
      <c r="HAH1" s="1261"/>
      <c r="HAI1" s="1261"/>
      <c r="HAJ1" s="1261"/>
      <c r="HAK1" s="1261"/>
      <c r="HAL1" s="1261"/>
      <c r="HAM1" s="1261"/>
      <c r="HAN1" s="1261"/>
      <c r="HAO1" s="1261"/>
      <c r="HAP1" s="1261"/>
      <c r="HAQ1" s="1261"/>
      <c r="HAR1" s="1261"/>
      <c r="HAS1" s="1261"/>
      <c r="HAT1" s="1261"/>
      <c r="HAU1" s="1261"/>
      <c r="HAV1" s="1261"/>
      <c r="HAW1" s="1261"/>
      <c r="HAX1" s="1261"/>
      <c r="HAY1" s="1261"/>
      <c r="HAZ1" s="1261"/>
      <c r="HBA1" s="1261"/>
      <c r="HBB1" s="1261"/>
      <c r="HBC1" s="1261"/>
      <c r="HBD1" s="1261"/>
      <c r="HBE1" s="1261"/>
      <c r="HBF1" s="1261"/>
      <c r="HBG1" s="1261"/>
      <c r="HBH1" s="1261"/>
      <c r="HBI1" s="1261"/>
      <c r="HBJ1" s="1261"/>
      <c r="HBK1" s="1261"/>
      <c r="HBL1" s="1261"/>
      <c r="HBM1" s="1261"/>
      <c r="HBN1" s="1261"/>
      <c r="HBO1" s="1261"/>
      <c r="HBP1" s="1261"/>
      <c r="HBQ1" s="1261"/>
      <c r="HBR1" s="1261"/>
      <c r="HBS1" s="1261"/>
      <c r="HBT1" s="1261"/>
      <c r="HBU1" s="1261"/>
      <c r="HBV1" s="1261"/>
      <c r="HBW1" s="1261"/>
      <c r="HBX1" s="1261"/>
      <c r="HBY1" s="1261"/>
      <c r="HBZ1" s="1261"/>
      <c r="HCA1" s="1261"/>
      <c r="HCB1" s="1261"/>
      <c r="HCC1" s="1261"/>
      <c r="HCD1" s="1261"/>
      <c r="HCE1" s="1261"/>
      <c r="HCF1" s="1261"/>
      <c r="HCG1" s="1261"/>
      <c r="HCH1" s="1261"/>
      <c r="HCI1" s="1261"/>
      <c r="HCJ1" s="1261"/>
      <c r="HCK1" s="1261"/>
      <c r="HCL1" s="1261"/>
      <c r="HCM1" s="1261"/>
      <c r="HCN1" s="1261"/>
      <c r="HCO1" s="1261"/>
      <c r="HCP1" s="1261"/>
      <c r="HCQ1" s="1261"/>
      <c r="HCR1" s="1261"/>
      <c r="HCS1" s="1261"/>
      <c r="HCT1" s="1261"/>
      <c r="HCU1" s="1261"/>
      <c r="HCV1" s="1261"/>
      <c r="HCW1" s="1261"/>
      <c r="HCX1" s="1261"/>
      <c r="HCY1" s="1261"/>
      <c r="HCZ1" s="1261"/>
      <c r="HDA1" s="1261"/>
      <c r="HDB1" s="1261"/>
      <c r="HDC1" s="1261"/>
      <c r="HDD1" s="1261"/>
      <c r="HDE1" s="1261"/>
      <c r="HDF1" s="1261"/>
      <c r="HDG1" s="1261"/>
      <c r="HDH1" s="1261"/>
      <c r="HDI1" s="1261"/>
      <c r="HDJ1" s="1261"/>
      <c r="HDK1" s="1261"/>
      <c r="HDL1" s="1261"/>
      <c r="HDM1" s="1261"/>
      <c r="HDN1" s="1261"/>
      <c r="HDO1" s="1261"/>
      <c r="HDP1" s="1261"/>
      <c r="HDQ1" s="1261"/>
      <c r="HDR1" s="1261"/>
      <c r="HDS1" s="1261"/>
      <c r="HDT1" s="1261"/>
      <c r="HDU1" s="1261"/>
      <c r="HDV1" s="1261"/>
      <c r="HDW1" s="1261"/>
      <c r="HDX1" s="1261"/>
      <c r="HDY1" s="1261"/>
      <c r="HDZ1" s="1261"/>
      <c r="HEA1" s="1261"/>
      <c r="HEB1" s="1261"/>
      <c r="HEC1" s="1261"/>
      <c r="HED1" s="1261"/>
      <c r="HEE1" s="1261"/>
      <c r="HEF1" s="1261"/>
      <c r="HEG1" s="1261"/>
      <c r="HEH1" s="1261"/>
      <c r="HEI1" s="1261"/>
      <c r="HEJ1" s="1261"/>
      <c r="HEK1" s="1261"/>
      <c r="HEL1" s="1261"/>
      <c r="HEM1" s="1261"/>
      <c r="HEN1" s="1261"/>
      <c r="HEO1" s="1261"/>
      <c r="HEP1" s="1261"/>
      <c r="HEQ1" s="1261"/>
      <c r="HER1" s="1261"/>
      <c r="HES1" s="1261"/>
      <c r="HET1" s="1261"/>
      <c r="HEU1" s="1261"/>
      <c r="HEV1" s="1261"/>
      <c r="HEW1" s="1261"/>
      <c r="HEX1" s="1261"/>
      <c r="HEY1" s="1261"/>
      <c r="HEZ1" s="1261"/>
      <c r="HFA1" s="1261"/>
      <c r="HFB1" s="1261"/>
      <c r="HFC1" s="1261"/>
      <c r="HFD1" s="1261"/>
      <c r="HFE1" s="1261"/>
      <c r="HFF1" s="1261"/>
      <c r="HFG1" s="1261"/>
      <c r="HFH1" s="1261"/>
      <c r="HFI1" s="1261"/>
      <c r="HFJ1" s="1261"/>
      <c r="HFK1" s="1261"/>
      <c r="HFL1" s="1261"/>
      <c r="HFM1" s="1261"/>
      <c r="HFN1" s="1261"/>
      <c r="HFO1" s="1261"/>
      <c r="HFP1" s="1261"/>
      <c r="HFQ1" s="1261"/>
      <c r="HFR1" s="1261"/>
      <c r="HFS1" s="1261"/>
      <c r="HFT1" s="1261"/>
      <c r="HFU1" s="1261"/>
      <c r="HFV1" s="1261"/>
      <c r="HFW1" s="1261"/>
      <c r="HFX1" s="1261"/>
      <c r="HFY1" s="1261"/>
      <c r="HFZ1" s="1261"/>
      <c r="HGA1" s="1261"/>
      <c r="HGB1" s="1261"/>
      <c r="HGC1" s="1261"/>
      <c r="HGD1" s="1261"/>
      <c r="HGE1" s="1261"/>
      <c r="HGF1" s="1261"/>
      <c r="HGG1" s="1261"/>
      <c r="HGH1" s="1261"/>
      <c r="HGI1" s="1261"/>
      <c r="HGJ1" s="1261"/>
      <c r="HGK1" s="1261"/>
      <c r="HGL1" s="1261"/>
      <c r="HGM1" s="1261"/>
      <c r="HGN1" s="1261"/>
      <c r="HGO1" s="1261"/>
      <c r="HGP1" s="1261"/>
      <c r="HGQ1" s="1261"/>
      <c r="HGR1" s="1261"/>
      <c r="HGS1" s="1261"/>
      <c r="HGT1" s="1261"/>
      <c r="HGU1" s="1261"/>
      <c r="HGV1" s="1261"/>
      <c r="HGW1" s="1261"/>
      <c r="HGX1" s="1261"/>
      <c r="HGY1" s="1261"/>
      <c r="HGZ1" s="1261"/>
      <c r="HHA1" s="1261"/>
      <c r="HHB1" s="1261"/>
      <c r="HHC1" s="1261"/>
      <c r="HHD1" s="1261"/>
      <c r="HHE1" s="1261"/>
      <c r="HHF1" s="1261"/>
      <c r="HHG1" s="1261"/>
      <c r="HHH1" s="1261"/>
      <c r="HHI1" s="1261"/>
      <c r="HHJ1" s="1261"/>
      <c r="HHK1" s="1261"/>
      <c r="HHL1" s="1261"/>
      <c r="HHM1" s="1261"/>
      <c r="HHN1" s="1261"/>
      <c r="HHO1" s="1261"/>
      <c r="HHP1" s="1261"/>
      <c r="HHQ1" s="1261"/>
      <c r="HHR1" s="1261"/>
      <c r="HHS1" s="1261"/>
      <c r="HHT1" s="1261"/>
      <c r="HHU1" s="1261"/>
      <c r="HHV1" s="1261"/>
      <c r="HHW1" s="1261"/>
      <c r="HHX1" s="1261"/>
      <c r="HHY1" s="1261"/>
      <c r="HHZ1" s="1261"/>
      <c r="HIA1" s="1261"/>
      <c r="HIB1" s="1261"/>
      <c r="HIC1" s="1261"/>
      <c r="HID1" s="1261"/>
      <c r="HIE1" s="1261"/>
      <c r="HIF1" s="1261"/>
      <c r="HIG1" s="1261"/>
      <c r="HIH1" s="1261"/>
      <c r="HII1" s="1261"/>
      <c r="HIJ1" s="1261"/>
      <c r="HIK1" s="1261"/>
      <c r="HIL1" s="1261"/>
      <c r="HIM1" s="1261"/>
      <c r="HIN1" s="1261"/>
      <c r="HIO1" s="1261"/>
      <c r="HIP1" s="1261"/>
      <c r="HIQ1" s="1261"/>
      <c r="HIR1" s="1261"/>
      <c r="HIS1" s="1261"/>
      <c r="HIT1" s="1261"/>
      <c r="HIU1" s="1261"/>
      <c r="HIV1" s="1261"/>
      <c r="HIW1" s="1261"/>
      <c r="HIX1" s="1261"/>
      <c r="HIY1" s="1261"/>
      <c r="HIZ1" s="1261"/>
      <c r="HJA1" s="1261"/>
      <c r="HJB1" s="1261"/>
      <c r="HJC1" s="1261"/>
      <c r="HJD1" s="1261"/>
      <c r="HJE1" s="1261"/>
      <c r="HJF1" s="1261"/>
      <c r="HJG1" s="1261"/>
      <c r="HJH1" s="1261"/>
      <c r="HJI1" s="1261"/>
      <c r="HJJ1" s="1261"/>
      <c r="HJK1" s="1261"/>
      <c r="HJL1" s="1261"/>
      <c r="HJM1" s="1261"/>
      <c r="HJN1" s="1261"/>
      <c r="HJO1" s="1261"/>
      <c r="HJP1" s="1261"/>
      <c r="HJQ1" s="1261"/>
      <c r="HJR1" s="1261"/>
      <c r="HJS1" s="1261"/>
      <c r="HJT1" s="1261"/>
      <c r="HJU1" s="1261"/>
      <c r="HJV1" s="1261"/>
      <c r="HJW1" s="1261"/>
      <c r="HJX1" s="1261"/>
      <c r="HJY1" s="1261"/>
      <c r="HJZ1" s="1261"/>
      <c r="HKA1" s="1261"/>
      <c r="HKB1" s="1261"/>
      <c r="HKC1" s="1261"/>
      <c r="HKD1" s="1261"/>
      <c r="HKE1" s="1261"/>
      <c r="HKF1" s="1261"/>
      <c r="HKG1" s="1261"/>
      <c r="HKH1" s="1261"/>
      <c r="HKI1" s="1261"/>
      <c r="HKJ1" s="1261"/>
      <c r="HKK1" s="1261"/>
      <c r="HKL1" s="1261"/>
      <c r="HKM1" s="1261"/>
      <c r="HKN1" s="1261"/>
      <c r="HKO1" s="1261"/>
      <c r="HKP1" s="1261"/>
      <c r="HKQ1" s="1261"/>
      <c r="HKR1" s="1261"/>
      <c r="HKS1" s="1261"/>
      <c r="HKT1" s="1261"/>
      <c r="HKU1" s="1261"/>
      <c r="HKV1" s="1261"/>
      <c r="HKW1" s="1261"/>
      <c r="HKX1" s="1261"/>
      <c r="HKY1" s="1261"/>
      <c r="HKZ1" s="1261"/>
      <c r="HLA1" s="1261"/>
      <c r="HLB1" s="1261"/>
      <c r="HLC1" s="1261"/>
      <c r="HLD1" s="1261"/>
      <c r="HLE1" s="1261"/>
      <c r="HLF1" s="1261"/>
      <c r="HLG1" s="1261"/>
      <c r="HLH1" s="1261"/>
      <c r="HLI1" s="1261"/>
      <c r="HLJ1" s="1261"/>
      <c r="HLK1" s="1261"/>
      <c r="HLL1" s="1261"/>
      <c r="HLM1" s="1261"/>
      <c r="HLN1" s="1261"/>
      <c r="HLO1" s="1261"/>
      <c r="HLP1" s="1261"/>
      <c r="HLQ1" s="1261"/>
      <c r="HLR1" s="1261"/>
      <c r="HLS1" s="1261"/>
      <c r="HLT1" s="1261"/>
      <c r="HLU1" s="1261"/>
      <c r="HLV1" s="1261"/>
      <c r="HLW1" s="1261"/>
      <c r="HLX1" s="1261"/>
      <c r="HLY1" s="1261"/>
      <c r="HLZ1" s="1261"/>
      <c r="HMA1" s="1261"/>
      <c r="HMB1" s="1261"/>
      <c r="HMC1" s="1261"/>
      <c r="HMD1" s="1261"/>
      <c r="HME1" s="1261"/>
      <c r="HMF1" s="1261"/>
      <c r="HMG1" s="1261"/>
      <c r="HMH1" s="1261"/>
      <c r="HMI1" s="1261"/>
      <c r="HMJ1" s="1261"/>
      <c r="HMK1" s="1261"/>
      <c r="HML1" s="1261"/>
      <c r="HMM1" s="1261"/>
      <c r="HMN1" s="1261"/>
      <c r="HMO1" s="1261"/>
      <c r="HMP1" s="1261"/>
      <c r="HMQ1" s="1261"/>
      <c r="HMR1" s="1261"/>
      <c r="HMS1" s="1261"/>
      <c r="HMT1" s="1261"/>
      <c r="HMU1" s="1261"/>
      <c r="HMV1" s="1261"/>
      <c r="HMW1" s="1261"/>
      <c r="HMX1" s="1261"/>
      <c r="HMY1" s="1261"/>
      <c r="HMZ1" s="1261"/>
      <c r="HNA1" s="1261"/>
      <c r="HNB1" s="1261"/>
      <c r="HNC1" s="1261"/>
      <c r="HND1" s="1261"/>
      <c r="HNE1" s="1261"/>
      <c r="HNF1" s="1261"/>
      <c r="HNG1" s="1261"/>
      <c r="HNH1" s="1261"/>
      <c r="HNI1" s="1261"/>
      <c r="HNJ1" s="1261"/>
      <c r="HNK1" s="1261"/>
      <c r="HNL1" s="1261"/>
      <c r="HNM1" s="1261"/>
      <c r="HNN1" s="1261"/>
      <c r="HNO1" s="1261"/>
      <c r="HNP1" s="1261"/>
      <c r="HNQ1" s="1261"/>
      <c r="HNR1" s="1261"/>
      <c r="HNS1" s="1261"/>
      <c r="HNT1" s="1261"/>
      <c r="HNU1" s="1261"/>
      <c r="HNV1" s="1261"/>
      <c r="HNW1" s="1261"/>
      <c r="HNX1" s="1261"/>
      <c r="HNY1" s="1261"/>
      <c r="HNZ1" s="1261"/>
      <c r="HOA1" s="1261"/>
      <c r="HOB1" s="1261"/>
      <c r="HOC1" s="1261"/>
      <c r="HOD1" s="1261"/>
      <c r="HOE1" s="1261"/>
      <c r="HOF1" s="1261"/>
      <c r="HOG1" s="1261"/>
      <c r="HOH1" s="1261"/>
      <c r="HOI1" s="1261"/>
      <c r="HOJ1" s="1261"/>
      <c r="HOK1" s="1261"/>
      <c r="HOL1" s="1261"/>
      <c r="HOM1" s="1261"/>
      <c r="HON1" s="1261"/>
      <c r="HOO1" s="1261"/>
      <c r="HOP1" s="1261"/>
      <c r="HOQ1" s="1261"/>
      <c r="HOR1" s="1261"/>
      <c r="HOS1" s="1261"/>
      <c r="HOT1" s="1261"/>
      <c r="HOU1" s="1261"/>
      <c r="HOV1" s="1261"/>
      <c r="HOW1" s="1261"/>
      <c r="HOX1" s="1261"/>
      <c r="HOY1" s="1261"/>
      <c r="HOZ1" s="1261"/>
      <c r="HPA1" s="1261"/>
      <c r="HPB1" s="1261"/>
      <c r="HPC1" s="1261"/>
      <c r="HPD1" s="1261"/>
      <c r="HPE1" s="1261"/>
      <c r="HPF1" s="1261"/>
      <c r="HPG1" s="1261"/>
      <c r="HPH1" s="1261"/>
      <c r="HPI1" s="1261"/>
      <c r="HPJ1" s="1261"/>
      <c r="HPK1" s="1261"/>
      <c r="HPL1" s="1261"/>
      <c r="HPM1" s="1261"/>
      <c r="HPN1" s="1261"/>
      <c r="HPO1" s="1261"/>
      <c r="HPP1" s="1261"/>
      <c r="HPQ1" s="1261"/>
      <c r="HPR1" s="1261"/>
      <c r="HPS1" s="1261"/>
      <c r="HPT1" s="1261"/>
      <c r="HPU1" s="1261"/>
      <c r="HPV1" s="1261"/>
      <c r="HPW1" s="1261"/>
      <c r="HPX1" s="1261"/>
      <c r="HPY1" s="1261"/>
      <c r="HPZ1" s="1261"/>
      <c r="HQA1" s="1261"/>
      <c r="HQB1" s="1261"/>
      <c r="HQC1" s="1261"/>
      <c r="HQD1" s="1261"/>
      <c r="HQE1" s="1261"/>
      <c r="HQF1" s="1261"/>
      <c r="HQG1" s="1261"/>
      <c r="HQH1" s="1261"/>
      <c r="HQI1" s="1261"/>
      <c r="HQJ1" s="1261"/>
      <c r="HQK1" s="1261"/>
      <c r="HQL1" s="1261"/>
      <c r="HQM1" s="1261"/>
      <c r="HQN1" s="1261"/>
      <c r="HQO1" s="1261"/>
      <c r="HQP1" s="1261"/>
      <c r="HQQ1" s="1261"/>
      <c r="HQR1" s="1261"/>
      <c r="HQS1" s="1261"/>
      <c r="HQT1" s="1261"/>
      <c r="HQU1" s="1261"/>
      <c r="HQV1" s="1261"/>
      <c r="HQW1" s="1261"/>
      <c r="HQX1" s="1261"/>
      <c r="HQY1" s="1261"/>
      <c r="HQZ1" s="1261"/>
      <c r="HRA1" s="1261"/>
      <c r="HRB1" s="1261"/>
      <c r="HRC1" s="1261"/>
      <c r="HRD1" s="1261"/>
      <c r="HRE1" s="1261"/>
      <c r="HRF1" s="1261"/>
      <c r="HRG1" s="1261"/>
      <c r="HRH1" s="1261"/>
      <c r="HRI1" s="1261"/>
      <c r="HRJ1" s="1261"/>
      <c r="HRK1" s="1261"/>
      <c r="HRL1" s="1261"/>
      <c r="HRM1" s="1261"/>
      <c r="HRN1" s="1261"/>
      <c r="HRO1" s="1261"/>
      <c r="HRP1" s="1261"/>
      <c r="HRQ1" s="1261"/>
      <c r="HRR1" s="1261"/>
      <c r="HRS1" s="1261"/>
      <c r="HRT1" s="1261"/>
      <c r="HRU1" s="1261"/>
      <c r="HRV1" s="1261"/>
      <c r="HRW1" s="1261"/>
      <c r="HRX1" s="1261"/>
      <c r="HRY1" s="1261"/>
      <c r="HRZ1" s="1261"/>
      <c r="HSA1" s="1261"/>
      <c r="HSB1" s="1261"/>
      <c r="HSC1" s="1261"/>
      <c r="HSD1" s="1261"/>
      <c r="HSE1" s="1261"/>
      <c r="HSF1" s="1261"/>
      <c r="HSG1" s="1261"/>
      <c r="HSH1" s="1261"/>
      <c r="HSI1" s="1261"/>
      <c r="HSJ1" s="1261"/>
      <c r="HSK1" s="1261"/>
      <c r="HSL1" s="1261"/>
      <c r="HSM1" s="1261"/>
      <c r="HSN1" s="1261"/>
      <c r="HSO1" s="1261"/>
      <c r="HSP1" s="1261"/>
      <c r="HSQ1" s="1261"/>
      <c r="HSR1" s="1261"/>
      <c r="HSS1" s="1261"/>
      <c r="HST1" s="1261"/>
      <c r="HSU1" s="1261"/>
      <c r="HSV1" s="1261"/>
      <c r="HSW1" s="1261"/>
      <c r="HSX1" s="1261"/>
      <c r="HSY1" s="1261"/>
      <c r="HSZ1" s="1261"/>
      <c r="HTA1" s="1261"/>
      <c r="HTB1" s="1261"/>
      <c r="HTC1" s="1261"/>
      <c r="HTD1" s="1261"/>
      <c r="HTE1" s="1261"/>
      <c r="HTF1" s="1261"/>
      <c r="HTG1" s="1261"/>
      <c r="HTH1" s="1261"/>
      <c r="HTI1" s="1261"/>
      <c r="HTJ1" s="1261"/>
      <c r="HTK1" s="1261"/>
      <c r="HTL1" s="1261"/>
      <c r="HTM1" s="1261"/>
      <c r="HTN1" s="1261"/>
      <c r="HTO1" s="1261"/>
      <c r="HTP1" s="1261"/>
      <c r="HTQ1" s="1261"/>
      <c r="HTR1" s="1261"/>
      <c r="HTS1" s="1261"/>
      <c r="HTT1" s="1261"/>
      <c r="HTU1" s="1261"/>
      <c r="HTV1" s="1261"/>
      <c r="HTW1" s="1261"/>
      <c r="HTX1" s="1261"/>
      <c r="HTY1" s="1261"/>
      <c r="HTZ1" s="1261"/>
      <c r="HUA1" s="1261"/>
      <c r="HUB1" s="1261"/>
      <c r="HUC1" s="1261"/>
      <c r="HUD1" s="1261"/>
      <c r="HUE1" s="1261"/>
      <c r="HUF1" s="1261"/>
      <c r="HUG1" s="1261"/>
      <c r="HUH1" s="1261"/>
      <c r="HUI1" s="1261"/>
      <c r="HUJ1" s="1261"/>
      <c r="HUK1" s="1261"/>
      <c r="HUL1" s="1261"/>
      <c r="HUM1" s="1261"/>
      <c r="HUN1" s="1261"/>
      <c r="HUO1" s="1261"/>
      <c r="HUP1" s="1261"/>
      <c r="HUQ1" s="1261"/>
      <c r="HUR1" s="1261"/>
      <c r="HUS1" s="1261"/>
      <c r="HUT1" s="1261"/>
      <c r="HUU1" s="1261"/>
      <c r="HUV1" s="1261"/>
      <c r="HUW1" s="1261"/>
      <c r="HUX1" s="1261"/>
      <c r="HUY1" s="1261"/>
      <c r="HUZ1" s="1261"/>
      <c r="HVA1" s="1261"/>
      <c r="HVB1" s="1261"/>
      <c r="HVC1" s="1261"/>
      <c r="HVD1" s="1261"/>
      <c r="HVE1" s="1261"/>
      <c r="HVF1" s="1261"/>
      <c r="HVG1" s="1261"/>
      <c r="HVH1" s="1261"/>
      <c r="HVI1" s="1261"/>
      <c r="HVJ1" s="1261"/>
      <c r="HVK1" s="1261"/>
      <c r="HVL1" s="1261"/>
      <c r="HVM1" s="1261"/>
      <c r="HVN1" s="1261"/>
      <c r="HVO1" s="1261"/>
      <c r="HVP1" s="1261"/>
      <c r="HVQ1" s="1261"/>
      <c r="HVR1" s="1261"/>
      <c r="HVS1" s="1261"/>
      <c r="HVT1" s="1261"/>
      <c r="HVU1" s="1261"/>
      <c r="HVV1" s="1261"/>
      <c r="HVW1" s="1261"/>
      <c r="HVX1" s="1261"/>
      <c r="HVY1" s="1261"/>
      <c r="HVZ1" s="1261"/>
      <c r="HWA1" s="1261"/>
      <c r="HWB1" s="1261"/>
      <c r="HWC1" s="1261"/>
      <c r="HWD1" s="1261"/>
      <c r="HWE1" s="1261"/>
      <c r="HWF1" s="1261"/>
      <c r="HWG1" s="1261"/>
      <c r="HWH1" s="1261"/>
      <c r="HWI1" s="1261"/>
      <c r="HWJ1" s="1261"/>
      <c r="HWK1" s="1261"/>
      <c r="HWL1" s="1261"/>
      <c r="HWM1" s="1261"/>
      <c r="HWN1" s="1261"/>
      <c r="HWO1" s="1261"/>
      <c r="HWP1" s="1261"/>
      <c r="HWQ1" s="1261"/>
      <c r="HWR1" s="1261"/>
      <c r="HWS1" s="1261"/>
      <c r="HWT1" s="1261"/>
      <c r="HWU1" s="1261"/>
      <c r="HWV1" s="1261"/>
      <c r="HWW1" s="1261"/>
      <c r="HWX1" s="1261"/>
      <c r="HWY1" s="1261"/>
      <c r="HWZ1" s="1261"/>
      <c r="HXA1" s="1261"/>
      <c r="HXB1" s="1261"/>
      <c r="HXC1" s="1261"/>
      <c r="HXD1" s="1261"/>
      <c r="HXE1" s="1261"/>
      <c r="HXF1" s="1261"/>
      <c r="HXG1" s="1261"/>
      <c r="HXH1" s="1261"/>
      <c r="HXI1" s="1261"/>
      <c r="HXJ1" s="1261"/>
      <c r="HXK1" s="1261"/>
      <c r="HXL1" s="1261"/>
      <c r="HXM1" s="1261"/>
      <c r="HXN1" s="1261"/>
      <c r="HXO1" s="1261"/>
      <c r="HXP1" s="1261"/>
      <c r="HXQ1" s="1261"/>
      <c r="HXR1" s="1261"/>
      <c r="HXS1" s="1261"/>
      <c r="HXT1" s="1261"/>
      <c r="HXU1" s="1261"/>
      <c r="HXV1" s="1261"/>
      <c r="HXW1" s="1261"/>
      <c r="HXX1" s="1261"/>
      <c r="HXY1" s="1261"/>
      <c r="HXZ1" s="1261"/>
      <c r="HYA1" s="1261"/>
      <c r="HYB1" s="1261"/>
      <c r="HYC1" s="1261"/>
      <c r="HYD1" s="1261"/>
      <c r="HYE1" s="1261"/>
      <c r="HYF1" s="1261"/>
      <c r="HYG1" s="1261"/>
      <c r="HYH1" s="1261"/>
      <c r="HYI1" s="1261"/>
      <c r="HYJ1" s="1261"/>
      <c r="HYK1" s="1261"/>
      <c r="HYL1" s="1261"/>
      <c r="HYM1" s="1261"/>
      <c r="HYN1" s="1261"/>
      <c r="HYO1" s="1261"/>
      <c r="HYP1" s="1261"/>
      <c r="HYQ1" s="1261"/>
      <c r="HYR1" s="1261"/>
      <c r="HYS1" s="1261"/>
      <c r="HYT1" s="1261"/>
      <c r="HYU1" s="1261"/>
      <c r="HYV1" s="1261"/>
      <c r="HYW1" s="1261"/>
      <c r="HYX1" s="1261"/>
      <c r="HYY1" s="1261"/>
      <c r="HYZ1" s="1261"/>
      <c r="HZA1" s="1261"/>
      <c r="HZB1" s="1261"/>
      <c r="HZC1" s="1261"/>
      <c r="HZD1" s="1261"/>
      <c r="HZE1" s="1261"/>
      <c r="HZF1" s="1261"/>
      <c r="HZG1" s="1261"/>
      <c r="HZH1" s="1261"/>
      <c r="HZI1" s="1261"/>
      <c r="HZJ1" s="1261"/>
      <c r="HZK1" s="1261"/>
      <c r="HZL1" s="1261"/>
      <c r="HZM1" s="1261"/>
      <c r="HZN1" s="1261"/>
      <c r="HZO1" s="1261"/>
      <c r="HZP1" s="1261"/>
      <c r="HZQ1" s="1261"/>
      <c r="HZR1" s="1261"/>
      <c r="HZS1" s="1261"/>
      <c r="HZT1" s="1261"/>
      <c r="HZU1" s="1261"/>
      <c r="HZV1" s="1261"/>
      <c r="HZW1" s="1261"/>
      <c r="HZX1" s="1261"/>
      <c r="HZY1" s="1261"/>
      <c r="HZZ1" s="1261"/>
      <c r="IAA1" s="1261"/>
      <c r="IAB1" s="1261"/>
      <c r="IAC1" s="1261"/>
      <c r="IAD1" s="1261"/>
      <c r="IAE1" s="1261"/>
      <c r="IAF1" s="1261"/>
      <c r="IAG1" s="1261"/>
      <c r="IAH1" s="1261"/>
      <c r="IAI1" s="1261"/>
      <c r="IAJ1" s="1261"/>
      <c r="IAK1" s="1261"/>
      <c r="IAL1" s="1261"/>
      <c r="IAM1" s="1261"/>
      <c r="IAN1" s="1261"/>
      <c r="IAO1" s="1261"/>
      <c r="IAP1" s="1261"/>
      <c r="IAQ1" s="1261"/>
      <c r="IAR1" s="1261"/>
      <c r="IAS1" s="1261"/>
      <c r="IAT1" s="1261"/>
      <c r="IAU1" s="1261"/>
      <c r="IAV1" s="1261"/>
      <c r="IAW1" s="1261"/>
      <c r="IAX1" s="1261"/>
      <c r="IAY1" s="1261"/>
      <c r="IAZ1" s="1261"/>
      <c r="IBA1" s="1261"/>
      <c r="IBB1" s="1261"/>
      <c r="IBC1" s="1261"/>
      <c r="IBD1" s="1261"/>
      <c r="IBE1" s="1261"/>
      <c r="IBF1" s="1261"/>
      <c r="IBG1" s="1261"/>
      <c r="IBH1" s="1261"/>
      <c r="IBI1" s="1261"/>
      <c r="IBJ1" s="1261"/>
      <c r="IBK1" s="1261"/>
      <c r="IBL1" s="1261"/>
      <c r="IBM1" s="1261"/>
      <c r="IBN1" s="1261"/>
      <c r="IBO1" s="1261"/>
      <c r="IBP1" s="1261"/>
      <c r="IBQ1" s="1261"/>
      <c r="IBR1" s="1261"/>
      <c r="IBS1" s="1261"/>
      <c r="IBT1" s="1261"/>
      <c r="IBU1" s="1261"/>
      <c r="IBV1" s="1261"/>
      <c r="IBW1" s="1261"/>
      <c r="IBX1" s="1261"/>
      <c r="IBY1" s="1261"/>
      <c r="IBZ1" s="1261"/>
      <c r="ICA1" s="1261"/>
      <c r="ICB1" s="1261"/>
      <c r="ICC1" s="1261"/>
      <c r="ICD1" s="1261"/>
      <c r="ICE1" s="1261"/>
      <c r="ICF1" s="1261"/>
      <c r="ICG1" s="1261"/>
      <c r="ICH1" s="1261"/>
      <c r="ICI1" s="1261"/>
      <c r="ICJ1" s="1261"/>
      <c r="ICK1" s="1261"/>
      <c r="ICL1" s="1261"/>
      <c r="ICM1" s="1261"/>
      <c r="ICN1" s="1261"/>
      <c r="ICO1" s="1261"/>
      <c r="ICP1" s="1261"/>
      <c r="ICQ1" s="1261"/>
      <c r="ICR1" s="1261"/>
      <c r="ICS1" s="1261"/>
      <c r="ICT1" s="1261"/>
      <c r="ICU1" s="1261"/>
      <c r="ICV1" s="1261"/>
      <c r="ICW1" s="1261"/>
      <c r="ICX1" s="1261"/>
      <c r="ICY1" s="1261"/>
      <c r="ICZ1" s="1261"/>
      <c r="IDA1" s="1261"/>
      <c r="IDB1" s="1261"/>
      <c r="IDC1" s="1261"/>
      <c r="IDD1" s="1261"/>
      <c r="IDE1" s="1261"/>
      <c r="IDF1" s="1261"/>
      <c r="IDG1" s="1261"/>
      <c r="IDH1" s="1261"/>
      <c r="IDI1" s="1261"/>
      <c r="IDJ1" s="1261"/>
      <c r="IDK1" s="1261"/>
      <c r="IDL1" s="1261"/>
      <c r="IDM1" s="1261"/>
      <c r="IDN1" s="1261"/>
      <c r="IDO1" s="1261"/>
      <c r="IDP1" s="1261"/>
      <c r="IDQ1" s="1261"/>
      <c r="IDR1" s="1261"/>
      <c r="IDS1" s="1261"/>
      <c r="IDT1" s="1261"/>
      <c r="IDU1" s="1261"/>
      <c r="IDV1" s="1261"/>
      <c r="IDW1" s="1261"/>
      <c r="IDX1" s="1261"/>
      <c r="IDY1" s="1261"/>
      <c r="IDZ1" s="1261"/>
      <c r="IEA1" s="1261"/>
      <c r="IEB1" s="1261"/>
      <c r="IEC1" s="1261"/>
      <c r="IED1" s="1261"/>
      <c r="IEE1" s="1261"/>
      <c r="IEF1" s="1261"/>
      <c r="IEG1" s="1261"/>
      <c r="IEH1" s="1261"/>
      <c r="IEI1" s="1261"/>
      <c r="IEJ1" s="1261"/>
      <c r="IEK1" s="1261"/>
      <c r="IEL1" s="1261"/>
      <c r="IEM1" s="1261"/>
      <c r="IEN1" s="1261"/>
      <c r="IEO1" s="1261"/>
      <c r="IEP1" s="1261"/>
      <c r="IEQ1" s="1261"/>
      <c r="IER1" s="1261"/>
      <c r="IES1" s="1261"/>
      <c r="IET1" s="1261"/>
      <c r="IEU1" s="1261"/>
      <c r="IEV1" s="1261"/>
      <c r="IEW1" s="1261"/>
      <c r="IEX1" s="1261"/>
      <c r="IEY1" s="1261"/>
      <c r="IEZ1" s="1261"/>
      <c r="IFA1" s="1261"/>
      <c r="IFB1" s="1261"/>
      <c r="IFC1" s="1261"/>
      <c r="IFD1" s="1261"/>
      <c r="IFE1" s="1261"/>
      <c r="IFF1" s="1261"/>
      <c r="IFG1" s="1261"/>
      <c r="IFH1" s="1261"/>
      <c r="IFI1" s="1261"/>
      <c r="IFJ1" s="1261"/>
      <c r="IFK1" s="1261"/>
      <c r="IFL1" s="1261"/>
      <c r="IFM1" s="1261"/>
      <c r="IFN1" s="1261"/>
      <c r="IFO1" s="1261"/>
      <c r="IFP1" s="1261"/>
      <c r="IFQ1" s="1261"/>
      <c r="IFR1" s="1261"/>
      <c r="IFS1" s="1261"/>
      <c r="IFT1" s="1261"/>
      <c r="IFU1" s="1261"/>
      <c r="IFV1" s="1261"/>
      <c r="IFW1" s="1261"/>
      <c r="IFX1" s="1261"/>
      <c r="IFY1" s="1261"/>
      <c r="IFZ1" s="1261"/>
      <c r="IGA1" s="1261"/>
      <c r="IGB1" s="1261"/>
      <c r="IGC1" s="1261"/>
      <c r="IGD1" s="1261"/>
      <c r="IGE1" s="1261"/>
      <c r="IGF1" s="1261"/>
      <c r="IGG1" s="1261"/>
      <c r="IGH1" s="1261"/>
      <c r="IGI1" s="1261"/>
      <c r="IGJ1" s="1261"/>
      <c r="IGK1" s="1261"/>
      <c r="IGL1" s="1261"/>
      <c r="IGM1" s="1261"/>
      <c r="IGN1" s="1261"/>
      <c r="IGO1" s="1261"/>
      <c r="IGP1" s="1261"/>
      <c r="IGQ1" s="1261"/>
      <c r="IGR1" s="1261"/>
      <c r="IGS1" s="1261"/>
      <c r="IGT1" s="1261"/>
      <c r="IGU1" s="1261"/>
      <c r="IGV1" s="1261"/>
      <c r="IGW1" s="1261"/>
      <c r="IGX1" s="1261"/>
      <c r="IGY1" s="1261"/>
      <c r="IGZ1" s="1261"/>
      <c r="IHA1" s="1261"/>
      <c r="IHB1" s="1261"/>
      <c r="IHC1" s="1261"/>
      <c r="IHD1" s="1261"/>
      <c r="IHE1" s="1261"/>
      <c r="IHF1" s="1261"/>
      <c r="IHG1" s="1261"/>
      <c r="IHH1" s="1261"/>
      <c r="IHI1" s="1261"/>
      <c r="IHJ1" s="1261"/>
      <c r="IHK1" s="1261"/>
      <c r="IHL1" s="1261"/>
      <c r="IHM1" s="1261"/>
      <c r="IHN1" s="1261"/>
      <c r="IHO1" s="1261"/>
      <c r="IHP1" s="1261"/>
      <c r="IHQ1" s="1261"/>
      <c r="IHR1" s="1261"/>
      <c r="IHS1" s="1261"/>
      <c r="IHT1" s="1261"/>
      <c r="IHU1" s="1261"/>
      <c r="IHV1" s="1261"/>
      <c r="IHW1" s="1261"/>
      <c r="IHX1" s="1261"/>
      <c r="IHY1" s="1261"/>
      <c r="IHZ1" s="1261"/>
      <c r="IIA1" s="1261"/>
      <c r="IIB1" s="1261"/>
      <c r="IIC1" s="1261"/>
      <c r="IID1" s="1261"/>
      <c r="IIE1" s="1261"/>
      <c r="IIF1" s="1261"/>
      <c r="IIG1" s="1261"/>
      <c r="IIH1" s="1261"/>
      <c r="III1" s="1261"/>
      <c r="IIJ1" s="1261"/>
      <c r="IIK1" s="1261"/>
      <c r="IIL1" s="1261"/>
      <c r="IIM1" s="1261"/>
      <c r="IIN1" s="1261"/>
      <c r="IIO1" s="1261"/>
      <c r="IIP1" s="1261"/>
      <c r="IIQ1" s="1261"/>
      <c r="IIR1" s="1261"/>
      <c r="IIS1" s="1261"/>
      <c r="IIT1" s="1261"/>
      <c r="IIU1" s="1261"/>
      <c r="IIV1" s="1261"/>
      <c r="IIW1" s="1261"/>
      <c r="IIX1" s="1261"/>
      <c r="IIY1" s="1261"/>
      <c r="IIZ1" s="1261"/>
      <c r="IJA1" s="1261"/>
      <c r="IJB1" s="1261"/>
      <c r="IJC1" s="1261"/>
      <c r="IJD1" s="1261"/>
      <c r="IJE1" s="1261"/>
      <c r="IJF1" s="1261"/>
      <c r="IJG1" s="1261"/>
      <c r="IJH1" s="1261"/>
      <c r="IJI1" s="1261"/>
      <c r="IJJ1" s="1261"/>
      <c r="IJK1" s="1261"/>
      <c r="IJL1" s="1261"/>
      <c r="IJM1" s="1261"/>
      <c r="IJN1" s="1261"/>
      <c r="IJO1" s="1261"/>
      <c r="IJP1" s="1261"/>
      <c r="IJQ1" s="1261"/>
      <c r="IJR1" s="1261"/>
      <c r="IJS1" s="1261"/>
      <c r="IJT1" s="1261"/>
      <c r="IJU1" s="1261"/>
      <c r="IJV1" s="1261"/>
      <c r="IJW1" s="1261"/>
      <c r="IJX1" s="1261"/>
      <c r="IJY1" s="1261"/>
      <c r="IJZ1" s="1261"/>
      <c r="IKA1" s="1261"/>
      <c r="IKB1" s="1261"/>
      <c r="IKC1" s="1261"/>
      <c r="IKD1" s="1261"/>
      <c r="IKE1" s="1261"/>
      <c r="IKF1" s="1261"/>
      <c r="IKG1" s="1261"/>
      <c r="IKH1" s="1261"/>
      <c r="IKI1" s="1261"/>
      <c r="IKJ1" s="1261"/>
      <c r="IKK1" s="1261"/>
      <c r="IKL1" s="1261"/>
      <c r="IKM1" s="1261"/>
      <c r="IKN1" s="1261"/>
      <c r="IKO1" s="1261"/>
      <c r="IKP1" s="1261"/>
      <c r="IKQ1" s="1261"/>
      <c r="IKR1" s="1261"/>
      <c r="IKS1" s="1261"/>
      <c r="IKT1" s="1261"/>
      <c r="IKU1" s="1261"/>
      <c r="IKV1" s="1261"/>
      <c r="IKW1" s="1261"/>
      <c r="IKX1" s="1261"/>
      <c r="IKY1" s="1261"/>
      <c r="IKZ1" s="1261"/>
      <c r="ILA1" s="1261"/>
      <c r="ILB1" s="1261"/>
      <c r="ILC1" s="1261"/>
      <c r="ILD1" s="1261"/>
      <c r="ILE1" s="1261"/>
      <c r="ILF1" s="1261"/>
      <c r="ILG1" s="1261"/>
      <c r="ILH1" s="1261"/>
      <c r="ILI1" s="1261"/>
      <c r="ILJ1" s="1261"/>
      <c r="ILK1" s="1261"/>
      <c r="ILL1" s="1261"/>
      <c r="ILM1" s="1261"/>
      <c r="ILN1" s="1261"/>
      <c r="ILO1" s="1261"/>
      <c r="ILP1" s="1261"/>
      <c r="ILQ1" s="1261"/>
      <c r="ILR1" s="1261"/>
      <c r="ILS1" s="1261"/>
      <c r="ILT1" s="1261"/>
      <c r="ILU1" s="1261"/>
      <c r="ILV1" s="1261"/>
      <c r="ILW1" s="1261"/>
      <c r="ILX1" s="1261"/>
      <c r="ILY1" s="1261"/>
      <c r="ILZ1" s="1261"/>
      <c r="IMA1" s="1261"/>
      <c r="IMB1" s="1261"/>
      <c r="IMC1" s="1261"/>
      <c r="IMD1" s="1261"/>
      <c r="IME1" s="1261"/>
      <c r="IMF1" s="1261"/>
      <c r="IMG1" s="1261"/>
      <c r="IMH1" s="1261"/>
      <c r="IMI1" s="1261"/>
      <c r="IMJ1" s="1261"/>
      <c r="IMK1" s="1261"/>
      <c r="IML1" s="1261"/>
      <c r="IMM1" s="1261"/>
      <c r="IMN1" s="1261"/>
      <c r="IMO1" s="1261"/>
      <c r="IMP1" s="1261"/>
      <c r="IMQ1" s="1261"/>
      <c r="IMR1" s="1261"/>
      <c r="IMS1" s="1261"/>
      <c r="IMT1" s="1261"/>
      <c r="IMU1" s="1261"/>
      <c r="IMV1" s="1261"/>
      <c r="IMW1" s="1261"/>
      <c r="IMX1" s="1261"/>
      <c r="IMY1" s="1261"/>
      <c r="IMZ1" s="1261"/>
      <c r="INA1" s="1261"/>
      <c r="INB1" s="1261"/>
      <c r="INC1" s="1261"/>
      <c r="IND1" s="1261"/>
      <c r="INE1" s="1261"/>
      <c r="INF1" s="1261"/>
      <c r="ING1" s="1261"/>
      <c r="INH1" s="1261"/>
      <c r="INI1" s="1261"/>
      <c r="INJ1" s="1261"/>
      <c r="INK1" s="1261"/>
      <c r="INL1" s="1261"/>
      <c r="INM1" s="1261"/>
      <c r="INN1" s="1261"/>
      <c r="INO1" s="1261"/>
      <c r="INP1" s="1261"/>
      <c r="INQ1" s="1261"/>
      <c r="INR1" s="1261"/>
      <c r="INS1" s="1261"/>
      <c r="INT1" s="1261"/>
      <c r="INU1" s="1261"/>
      <c r="INV1" s="1261"/>
      <c r="INW1" s="1261"/>
      <c r="INX1" s="1261"/>
      <c r="INY1" s="1261"/>
      <c r="INZ1" s="1261"/>
      <c r="IOA1" s="1261"/>
      <c r="IOB1" s="1261"/>
      <c r="IOC1" s="1261"/>
      <c r="IOD1" s="1261"/>
      <c r="IOE1" s="1261"/>
      <c r="IOF1" s="1261"/>
      <c r="IOG1" s="1261"/>
      <c r="IOH1" s="1261"/>
      <c r="IOI1" s="1261"/>
      <c r="IOJ1" s="1261"/>
      <c r="IOK1" s="1261"/>
      <c r="IOL1" s="1261"/>
      <c r="IOM1" s="1261"/>
      <c r="ION1" s="1261"/>
      <c r="IOO1" s="1261"/>
      <c r="IOP1" s="1261"/>
      <c r="IOQ1" s="1261"/>
      <c r="IOR1" s="1261"/>
      <c r="IOS1" s="1261"/>
      <c r="IOT1" s="1261"/>
      <c r="IOU1" s="1261"/>
      <c r="IOV1" s="1261"/>
      <c r="IOW1" s="1261"/>
      <c r="IOX1" s="1261"/>
      <c r="IOY1" s="1261"/>
      <c r="IOZ1" s="1261"/>
      <c r="IPA1" s="1261"/>
      <c r="IPB1" s="1261"/>
      <c r="IPC1" s="1261"/>
      <c r="IPD1" s="1261"/>
      <c r="IPE1" s="1261"/>
      <c r="IPF1" s="1261"/>
      <c r="IPG1" s="1261"/>
      <c r="IPH1" s="1261"/>
      <c r="IPI1" s="1261"/>
      <c r="IPJ1" s="1261"/>
      <c r="IPK1" s="1261"/>
      <c r="IPL1" s="1261"/>
      <c r="IPM1" s="1261"/>
      <c r="IPN1" s="1261"/>
      <c r="IPO1" s="1261"/>
      <c r="IPP1" s="1261"/>
      <c r="IPQ1" s="1261"/>
      <c r="IPR1" s="1261"/>
      <c r="IPS1" s="1261"/>
      <c r="IPT1" s="1261"/>
      <c r="IPU1" s="1261"/>
      <c r="IPV1" s="1261"/>
      <c r="IPW1" s="1261"/>
      <c r="IPX1" s="1261"/>
      <c r="IPY1" s="1261"/>
      <c r="IPZ1" s="1261"/>
      <c r="IQA1" s="1261"/>
      <c r="IQB1" s="1261"/>
      <c r="IQC1" s="1261"/>
      <c r="IQD1" s="1261"/>
      <c r="IQE1" s="1261"/>
      <c r="IQF1" s="1261"/>
      <c r="IQG1" s="1261"/>
      <c r="IQH1" s="1261"/>
      <c r="IQI1" s="1261"/>
      <c r="IQJ1" s="1261"/>
      <c r="IQK1" s="1261"/>
      <c r="IQL1" s="1261"/>
      <c r="IQM1" s="1261"/>
      <c r="IQN1" s="1261"/>
      <c r="IQO1" s="1261"/>
      <c r="IQP1" s="1261"/>
      <c r="IQQ1" s="1261"/>
      <c r="IQR1" s="1261"/>
      <c r="IQS1" s="1261"/>
      <c r="IQT1" s="1261"/>
      <c r="IQU1" s="1261"/>
      <c r="IQV1" s="1261"/>
      <c r="IQW1" s="1261"/>
      <c r="IQX1" s="1261"/>
      <c r="IQY1" s="1261"/>
      <c r="IQZ1" s="1261"/>
      <c r="IRA1" s="1261"/>
      <c r="IRB1" s="1261"/>
      <c r="IRC1" s="1261"/>
      <c r="IRD1" s="1261"/>
      <c r="IRE1" s="1261"/>
      <c r="IRF1" s="1261"/>
      <c r="IRG1" s="1261"/>
      <c r="IRH1" s="1261"/>
      <c r="IRI1" s="1261"/>
      <c r="IRJ1" s="1261"/>
      <c r="IRK1" s="1261"/>
      <c r="IRL1" s="1261"/>
      <c r="IRM1" s="1261"/>
      <c r="IRN1" s="1261"/>
      <c r="IRO1" s="1261"/>
      <c r="IRP1" s="1261"/>
      <c r="IRQ1" s="1261"/>
      <c r="IRR1" s="1261"/>
      <c r="IRS1" s="1261"/>
      <c r="IRT1" s="1261"/>
      <c r="IRU1" s="1261"/>
      <c r="IRV1" s="1261"/>
      <c r="IRW1" s="1261"/>
      <c r="IRX1" s="1261"/>
      <c r="IRY1" s="1261"/>
      <c r="IRZ1" s="1261"/>
      <c r="ISA1" s="1261"/>
      <c r="ISB1" s="1261"/>
      <c r="ISC1" s="1261"/>
      <c r="ISD1" s="1261"/>
      <c r="ISE1" s="1261"/>
      <c r="ISF1" s="1261"/>
      <c r="ISG1" s="1261"/>
      <c r="ISH1" s="1261"/>
      <c r="ISI1" s="1261"/>
      <c r="ISJ1" s="1261"/>
      <c r="ISK1" s="1261"/>
      <c r="ISL1" s="1261"/>
      <c r="ISM1" s="1261"/>
      <c r="ISN1" s="1261"/>
      <c r="ISO1" s="1261"/>
      <c r="ISP1" s="1261"/>
      <c r="ISQ1" s="1261"/>
      <c r="ISR1" s="1261"/>
      <c r="ISS1" s="1261"/>
      <c r="IST1" s="1261"/>
      <c r="ISU1" s="1261"/>
      <c r="ISV1" s="1261"/>
      <c r="ISW1" s="1261"/>
      <c r="ISX1" s="1261"/>
      <c r="ISY1" s="1261"/>
      <c r="ISZ1" s="1261"/>
      <c r="ITA1" s="1261"/>
      <c r="ITB1" s="1261"/>
      <c r="ITC1" s="1261"/>
      <c r="ITD1" s="1261"/>
      <c r="ITE1" s="1261"/>
      <c r="ITF1" s="1261"/>
      <c r="ITG1" s="1261"/>
      <c r="ITH1" s="1261"/>
      <c r="ITI1" s="1261"/>
      <c r="ITJ1" s="1261"/>
      <c r="ITK1" s="1261"/>
      <c r="ITL1" s="1261"/>
      <c r="ITM1" s="1261"/>
      <c r="ITN1" s="1261"/>
      <c r="ITO1" s="1261"/>
      <c r="ITP1" s="1261"/>
      <c r="ITQ1" s="1261"/>
      <c r="ITR1" s="1261"/>
      <c r="ITS1" s="1261"/>
      <c r="ITT1" s="1261"/>
      <c r="ITU1" s="1261"/>
      <c r="ITV1" s="1261"/>
      <c r="ITW1" s="1261"/>
      <c r="ITX1" s="1261"/>
      <c r="ITY1" s="1261"/>
      <c r="ITZ1" s="1261"/>
      <c r="IUA1" s="1261"/>
      <c r="IUB1" s="1261"/>
      <c r="IUC1" s="1261"/>
      <c r="IUD1" s="1261"/>
      <c r="IUE1" s="1261"/>
      <c r="IUF1" s="1261"/>
      <c r="IUG1" s="1261"/>
      <c r="IUH1" s="1261"/>
      <c r="IUI1" s="1261"/>
      <c r="IUJ1" s="1261"/>
      <c r="IUK1" s="1261"/>
      <c r="IUL1" s="1261"/>
      <c r="IUM1" s="1261"/>
      <c r="IUN1" s="1261"/>
      <c r="IUO1" s="1261"/>
      <c r="IUP1" s="1261"/>
      <c r="IUQ1" s="1261"/>
      <c r="IUR1" s="1261"/>
      <c r="IUS1" s="1261"/>
      <c r="IUT1" s="1261"/>
      <c r="IUU1" s="1261"/>
      <c r="IUV1" s="1261"/>
      <c r="IUW1" s="1261"/>
      <c r="IUX1" s="1261"/>
      <c r="IUY1" s="1261"/>
      <c r="IUZ1" s="1261"/>
      <c r="IVA1" s="1261"/>
      <c r="IVB1" s="1261"/>
      <c r="IVC1" s="1261"/>
      <c r="IVD1" s="1261"/>
      <c r="IVE1" s="1261"/>
      <c r="IVF1" s="1261"/>
      <c r="IVG1" s="1261"/>
      <c r="IVH1" s="1261"/>
      <c r="IVI1" s="1261"/>
      <c r="IVJ1" s="1261"/>
      <c r="IVK1" s="1261"/>
      <c r="IVL1" s="1261"/>
      <c r="IVM1" s="1261"/>
      <c r="IVN1" s="1261"/>
      <c r="IVO1" s="1261"/>
      <c r="IVP1" s="1261"/>
      <c r="IVQ1" s="1261"/>
      <c r="IVR1" s="1261"/>
      <c r="IVS1" s="1261"/>
      <c r="IVT1" s="1261"/>
      <c r="IVU1" s="1261"/>
      <c r="IVV1" s="1261"/>
      <c r="IVW1" s="1261"/>
      <c r="IVX1" s="1261"/>
      <c r="IVY1" s="1261"/>
      <c r="IVZ1" s="1261"/>
      <c r="IWA1" s="1261"/>
      <c r="IWB1" s="1261"/>
      <c r="IWC1" s="1261"/>
      <c r="IWD1" s="1261"/>
      <c r="IWE1" s="1261"/>
      <c r="IWF1" s="1261"/>
      <c r="IWG1" s="1261"/>
      <c r="IWH1" s="1261"/>
      <c r="IWI1" s="1261"/>
      <c r="IWJ1" s="1261"/>
      <c r="IWK1" s="1261"/>
      <c r="IWL1" s="1261"/>
      <c r="IWM1" s="1261"/>
      <c r="IWN1" s="1261"/>
      <c r="IWO1" s="1261"/>
      <c r="IWP1" s="1261"/>
      <c r="IWQ1" s="1261"/>
      <c r="IWR1" s="1261"/>
      <c r="IWS1" s="1261"/>
      <c r="IWT1" s="1261"/>
      <c r="IWU1" s="1261"/>
      <c r="IWV1" s="1261"/>
      <c r="IWW1" s="1261"/>
      <c r="IWX1" s="1261"/>
      <c r="IWY1" s="1261"/>
      <c r="IWZ1" s="1261"/>
      <c r="IXA1" s="1261"/>
      <c r="IXB1" s="1261"/>
      <c r="IXC1" s="1261"/>
      <c r="IXD1" s="1261"/>
      <c r="IXE1" s="1261"/>
      <c r="IXF1" s="1261"/>
      <c r="IXG1" s="1261"/>
      <c r="IXH1" s="1261"/>
      <c r="IXI1" s="1261"/>
      <c r="IXJ1" s="1261"/>
      <c r="IXK1" s="1261"/>
      <c r="IXL1" s="1261"/>
      <c r="IXM1" s="1261"/>
      <c r="IXN1" s="1261"/>
      <c r="IXO1" s="1261"/>
      <c r="IXP1" s="1261"/>
      <c r="IXQ1" s="1261"/>
      <c r="IXR1" s="1261"/>
      <c r="IXS1" s="1261"/>
      <c r="IXT1" s="1261"/>
      <c r="IXU1" s="1261"/>
      <c r="IXV1" s="1261"/>
      <c r="IXW1" s="1261"/>
      <c r="IXX1" s="1261"/>
      <c r="IXY1" s="1261"/>
      <c r="IXZ1" s="1261"/>
      <c r="IYA1" s="1261"/>
      <c r="IYB1" s="1261"/>
      <c r="IYC1" s="1261"/>
      <c r="IYD1" s="1261"/>
      <c r="IYE1" s="1261"/>
      <c r="IYF1" s="1261"/>
      <c r="IYG1" s="1261"/>
      <c r="IYH1" s="1261"/>
      <c r="IYI1" s="1261"/>
      <c r="IYJ1" s="1261"/>
      <c r="IYK1" s="1261"/>
      <c r="IYL1" s="1261"/>
      <c r="IYM1" s="1261"/>
      <c r="IYN1" s="1261"/>
      <c r="IYO1" s="1261"/>
      <c r="IYP1" s="1261"/>
      <c r="IYQ1" s="1261"/>
      <c r="IYR1" s="1261"/>
      <c r="IYS1" s="1261"/>
      <c r="IYT1" s="1261"/>
      <c r="IYU1" s="1261"/>
      <c r="IYV1" s="1261"/>
      <c r="IYW1" s="1261"/>
      <c r="IYX1" s="1261"/>
      <c r="IYY1" s="1261"/>
      <c r="IYZ1" s="1261"/>
      <c r="IZA1" s="1261"/>
      <c r="IZB1" s="1261"/>
      <c r="IZC1" s="1261"/>
      <c r="IZD1" s="1261"/>
      <c r="IZE1" s="1261"/>
      <c r="IZF1" s="1261"/>
      <c r="IZG1" s="1261"/>
      <c r="IZH1" s="1261"/>
      <c r="IZI1" s="1261"/>
      <c r="IZJ1" s="1261"/>
      <c r="IZK1" s="1261"/>
      <c r="IZL1" s="1261"/>
      <c r="IZM1" s="1261"/>
      <c r="IZN1" s="1261"/>
      <c r="IZO1" s="1261"/>
      <c r="IZP1" s="1261"/>
      <c r="IZQ1" s="1261"/>
      <c r="IZR1" s="1261"/>
      <c r="IZS1" s="1261"/>
      <c r="IZT1" s="1261"/>
      <c r="IZU1" s="1261"/>
      <c r="IZV1" s="1261"/>
      <c r="IZW1" s="1261"/>
      <c r="IZX1" s="1261"/>
      <c r="IZY1" s="1261"/>
      <c r="IZZ1" s="1261"/>
      <c r="JAA1" s="1261"/>
      <c r="JAB1" s="1261"/>
      <c r="JAC1" s="1261"/>
      <c r="JAD1" s="1261"/>
      <c r="JAE1" s="1261"/>
      <c r="JAF1" s="1261"/>
      <c r="JAG1" s="1261"/>
      <c r="JAH1" s="1261"/>
      <c r="JAI1" s="1261"/>
      <c r="JAJ1" s="1261"/>
      <c r="JAK1" s="1261"/>
      <c r="JAL1" s="1261"/>
      <c r="JAM1" s="1261"/>
      <c r="JAN1" s="1261"/>
      <c r="JAO1" s="1261"/>
      <c r="JAP1" s="1261"/>
      <c r="JAQ1" s="1261"/>
      <c r="JAR1" s="1261"/>
      <c r="JAS1" s="1261"/>
      <c r="JAT1" s="1261"/>
      <c r="JAU1" s="1261"/>
      <c r="JAV1" s="1261"/>
      <c r="JAW1" s="1261"/>
      <c r="JAX1" s="1261"/>
      <c r="JAY1" s="1261"/>
      <c r="JAZ1" s="1261"/>
      <c r="JBA1" s="1261"/>
      <c r="JBB1" s="1261"/>
      <c r="JBC1" s="1261"/>
      <c r="JBD1" s="1261"/>
      <c r="JBE1" s="1261"/>
      <c r="JBF1" s="1261"/>
      <c r="JBG1" s="1261"/>
      <c r="JBH1" s="1261"/>
      <c r="JBI1" s="1261"/>
      <c r="JBJ1" s="1261"/>
      <c r="JBK1" s="1261"/>
      <c r="JBL1" s="1261"/>
      <c r="JBM1" s="1261"/>
      <c r="JBN1" s="1261"/>
      <c r="JBO1" s="1261"/>
      <c r="JBP1" s="1261"/>
      <c r="JBQ1" s="1261"/>
      <c r="JBR1" s="1261"/>
      <c r="JBS1" s="1261"/>
      <c r="JBT1" s="1261"/>
      <c r="JBU1" s="1261"/>
      <c r="JBV1" s="1261"/>
      <c r="JBW1" s="1261"/>
      <c r="JBX1" s="1261"/>
      <c r="JBY1" s="1261"/>
      <c r="JBZ1" s="1261"/>
      <c r="JCA1" s="1261"/>
      <c r="JCB1" s="1261"/>
      <c r="JCC1" s="1261"/>
      <c r="JCD1" s="1261"/>
      <c r="JCE1" s="1261"/>
      <c r="JCF1" s="1261"/>
      <c r="JCG1" s="1261"/>
      <c r="JCH1" s="1261"/>
      <c r="JCI1" s="1261"/>
      <c r="JCJ1" s="1261"/>
      <c r="JCK1" s="1261"/>
      <c r="JCL1" s="1261"/>
      <c r="JCM1" s="1261"/>
      <c r="JCN1" s="1261"/>
      <c r="JCO1" s="1261"/>
      <c r="JCP1" s="1261"/>
      <c r="JCQ1" s="1261"/>
      <c r="JCR1" s="1261"/>
      <c r="JCS1" s="1261"/>
      <c r="JCT1" s="1261"/>
      <c r="JCU1" s="1261"/>
      <c r="JCV1" s="1261"/>
      <c r="JCW1" s="1261"/>
      <c r="JCX1" s="1261"/>
      <c r="JCY1" s="1261"/>
      <c r="JCZ1" s="1261"/>
      <c r="JDA1" s="1261"/>
      <c r="JDB1" s="1261"/>
      <c r="JDC1" s="1261"/>
      <c r="JDD1" s="1261"/>
      <c r="JDE1" s="1261"/>
      <c r="JDF1" s="1261"/>
      <c r="JDG1" s="1261"/>
      <c r="JDH1" s="1261"/>
      <c r="JDI1" s="1261"/>
      <c r="JDJ1" s="1261"/>
      <c r="JDK1" s="1261"/>
      <c r="JDL1" s="1261"/>
      <c r="JDM1" s="1261"/>
      <c r="JDN1" s="1261"/>
      <c r="JDO1" s="1261"/>
      <c r="JDP1" s="1261"/>
      <c r="JDQ1" s="1261"/>
      <c r="JDR1" s="1261"/>
      <c r="JDS1" s="1261"/>
      <c r="JDT1" s="1261"/>
      <c r="JDU1" s="1261"/>
      <c r="JDV1" s="1261"/>
      <c r="JDW1" s="1261"/>
      <c r="JDX1" s="1261"/>
      <c r="JDY1" s="1261"/>
      <c r="JDZ1" s="1261"/>
      <c r="JEA1" s="1261"/>
      <c r="JEB1" s="1261"/>
      <c r="JEC1" s="1261"/>
      <c r="JED1" s="1261"/>
      <c r="JEE1" s="1261"/>
      <c r="JEF1" s="1261"/>
      <c r="JEG1" s="1261"/>
      <c r="JEH1" s="1261"/>
      <c r="JEI1" s="1261"/>
      <c r="JEJ1" s="1261"/>
      <c r="JEK1" s="1261"/>
      <c r="JEL1" s="1261"/>
      <c r="JEM1" s="1261"/>
      <c r="JEN1" s="1261"/>
      <c r="JEO1" s="1261"/>
      <c r="JEP1" s="1261"/>
      <c r="JEQ1" s="1261"/>
      <c r="JER1" s="1261"/>
      <c r="JES1" s="1261"/>
      <c r="JET1" s="1261"/>
      <c r="JEU1" s="1261"/>
      <c r="JEV1" s="1261"/>
      <c r="JEW1" s="1261"/>
      <c r="JEX1" s="1261"/>
      <c r="JEY1" s="1261"/>
      <c r="JEZ1" s="1261"/>
      <c r="JFA1" s="1261"/>
      <c r="JFB1" s="1261"/>
      <c r="JFC1" s="1261"/>
      <c r="JFD1" s="1261"/>
      <c r="JFE1" s="1261"/>
      <c r="JFF1" s="1261"/>
      <c r="JFG1" s="1261"/>
      <c r="JFH1" s="1261"/>
      <c r="JFI1" s="1261"/>
      <c r="JFJ1" s="1261"/>
      <c r="JFK1" s="1261"/>
      <c r="JFL1" s="1261"/>
      <c r="JFM1" s="1261"/>
      <c r="JFN1" s="1261"/>
      <c r="JFO1" s="1261"/>
      <c r="JFP1" s="1261"/>
      <c r="JFQ1" s="1261"/>
      <c r="JFR1" s="1261"/>
      <c r="JFS1" s="1261"/>
      <c r="JFT1" s="1261"/>
      <c r="JFU1" s="1261"/>
      <c r="JFV1" s="1261"/>
      <c r="JFW1" s="1261"/>
      <c r="JFX1" s="1261"/>
      <c r="JFY1" s="1261"/>
      <c r="JFZ1" s="1261"/>
      <c r="JGA1" s="1261"/>
      <c r="JGB1" s="1261"/>
      <c r="JGC1" s="1261"/>
      <c r="JGD1" s="1261"/>
      <c r="JGE1" s="1261"/>
      <c r="JGF1" s="1261"/>
      <c r="JGG1" s="1261"/>
      <c r="JGH1" s="1261"/>
      <c r="JGI1" s="1261"/>
      <c r="JGJ1" s="1261"/>
      <c r="JGK1" s="1261"/>
      <c r="JGL1" s="1261"/>
      <c r="JGM1" s="1261"/>
      <c r="JGN1" s="1261"/>
      <c r="JGO1" s="1261"/>
      <c r="JGP1" s="1261"/>
      <c r="JGQ1" s="1261"/>
      <c r="JGR1" s="1261"/>
      <c r="JGS1" s="1261"/>
      <c r="JGT1" s="1261"/>
      <c r="JGU1" s="1261"/>
      <c r="JGV1" s="1261"/>
      <c r="JGW1" s="1261"/>
      <c r="JGX1" s="1261"/>
      <c r="JGY1" s="1261"/>
      <c r="JGZ1" s="1261"/>
      <c r="JHA1" s="1261"/>
      <c r="JHB1" s="1261"/>
      <c r="JHC1" s="1261"/>
      <c r="JHD1" s="1261"/>
      <c r="JHE1" s="1261"/>
      <c r="JHF1" s="1261"/>
      <c r="JHG1" s="1261"/>
      <c r="JHH1" s="1261"/>
      <c r="JHI1" s="1261"/>
      <c r="JHJ1" s="1261"/>
      <c r="JHK1" s="1261"/>
      <c r="JHL1" s="1261"/>
      <c r="JHM1" s="1261"/>
      <c r="JHN1" s="1261"/>
      <c r="JHO1" s="1261"/>
      <c r="JHP1" s="1261"/>
      <c r="JHQ1" s="1261"/>
      <c r="JHR1" s="1261"/>
      <c r="JHS1" s="1261"/>
      <c r="JHT1" s="1261"/>
      <c r="JHU1" s="1261"/>
      <c r="JHV1" s="1261"/>
      <c r="JHW1" s="1261"/>
      <c r="JHX1" s="1261"/>
      <c r="JHY1" s="1261"/>
      <c r="JHZ1" s="1261"/>
      <c r="JIA1" s="1261"/>
      <c r="JIB1" s="1261"/>
      <c r="JIC1" s="1261"/>
      <c r="JID1" s="1261"/>
      <c r="JIE1" s="1261"/>
      <c r="JIF1" s="1261"/>
      <c r="JIG1" s="1261"/>
      <c r="JIH1" s="1261"/>
      <c r="JII1" s="1261"/>
      <c r="JIJ1" s="1261"/>
      <c r="JIK1" s="1261"/>
      <c r="JIL1" s="1261"/>
      <c r="JIM1" s="1261"/>
      <c r="JIN1" s="1261"/>
      <c r="JIO1" s="1261"/>
      <c r="JIP1" s="1261"/>
      <c r="JIQ1" s="1261"/>
      <c r="JIR1" s="1261"/>
      <c r="JIS1" s="1261"/>
      <c r="JIT1" s="1261"/>
      <c r="JIU1" s="1261"/>
      <c r="JIV1" s="1261"/>
      <c r="JIW1" s="1261"/>
      <c r="JIX1" s="1261"/>
      <c r="JIY1" s="1261"/>
      <c r="JIZ1" s="1261"/>
      <c r="JJA1" s="1261"/>
      <c r="JJB1" s="1261"/>
      <c r="JJC1" s="1261"/>
      <c r="JJD1" s="1261"/>
      <c r="JJE1" s="1261"/>
      <c r="JJF1" s="1261"/>
      <c r="JJG1" s="1261"/>
      <c r="JJH1" s="1261"/>
      <c r="JJI1" s="1261"/>
      <c r="JJJ1" s="1261"/>
      <c r="JJK1" s="1261"/>
      <c r="JJL1" s="1261"/>
      <c r="JJM1" s="1261"/>
      <c r="JJN1" s="1261"/>
      <c r="JJO1" s="1261"/>
      <c r="JJP1" s="1261"/>
      <c r="JJQ1" s="1261"/>
      <c r="JJR1" s="1261"/>
      <c r="JJS1" s="1261"/>
      <c r="JJT1" s="1261"/>
      <c r="JJU1" s="1261"/>
      <c r="JJV1" s="1261"/>
      <c r="JJW1" s="1261"/>
      <c r="JJX1" s="1261"/>
      <c r="JJY1" s="1261"/>
      <c r="JJZ1" s="1261"/>
      <c r="JKA1" s="1261"/>
      <c r="JKB1" s="1261"/>
      <c r="JKC1" s="1261"/>
      <c r="JKD1" s="1261"/>
      <c r="JKE1" s="1261"/>
      <c r="JKF1" s="1261"/>
      <c r="JKG1" s="1261"/>
      <c r="JKH1" s="1261"/>
      <c r="JKI1" s="1261"/>
      <c r="JKJ1" s="1261"/>
      <c r="JKK1" s="1261"/>
      <c r="JKL1" s="1261"/>
      <c r="JKM1" s="1261"/>
      <c r="JKN1" s="1261"/>
      <c r="JKO1" s="1261"/>
      <c r="JKP1" s="1261"/>
      <c r="JKQ1" s="1261"/>
      <c r="JKR1" s="1261"/>
      <c r="JKS1" s="1261"/>
      <c r="JKT1" s="1261"/>
      <c r="JKU1" s="1261"/>
      <c r="JKV1" s="1261"/>
      <c r="JKW1" s="1261"/>
      <c r="JKX1" s="1261"/>
      <c r="JKY1" s="1261"/>
      <c r="JKZ1" s="1261"/>
      <c r="JLA1" s="1261"/>
      <c r="JLB1" s="1261"/>
      <c r="JLC1" s="1261"/>
      <c r="JLD1" s="1261"/>
      <c r="JLE1" s="1261"/>
      <c r="JLF1" s="1261"/>
      <c r="JLG1" s="1261"/>
      <c r="JLH1" s="1261"/>
      <c r="JLI1" s="1261"/>
      <c r="JLJ1" s="1261"/>
      <c r="JLK1" s="1261"/>
      <c r="JLL1" s="1261"/>
      <c r="JLM1" s="1261"/>
      <c r="JLN1" s="1261"/>
      <c r="JLO1" s="1261"/>
      <c r="JLP1" s="1261"/>
      <c r="JLQ1" s="1261"/>
      <c r="JLR1" s="1261"/>
      <c r="JLS1" s="1261"/>
      <c r="JLT1" s="1261"/>
      <c r="JLU1" s="1261"/>
      <c r="JLV1" s="1261"/>
      <c r="JLW1" s="1261"/>
      <c r="JLX1" s="1261"/>
      <c r="JLY1" s="1261"/>
      <c r="JLZ1" s="1261"/>
      <c r="JMA1" s="1261"/>
      <c r="JMB1" s="1261"/>
      <c r="JMC1" s="1261"/>
      <c r="JMD1" s="1261"/>
      <c r="JME1" s="1261"/>
      <c r="JMF1" s="1261"/>
      <c r="JMG1" s="1261"/>
      <c r="JMH1" s="1261"/>
      <c r="JMI1" s="1261"/>
      <c r="JMJ1" s="1261"/>
      <c r="JMK1" s="1261"/>
      <c r="JML1" s="1261"/>
      <c r="JMM1" s="1261"/>
      <c r="JMN1" s="1261"/>
      <c r="JMO1" s="1261"/>
      <c r="JMP1" s="1261"/>
      <c r="JMQ1" s="1261"/>
      <c r="JMR1" s="1261"/>
      <c r="JMS1" s="1261"/>
      <c r="JMT1" s="1261"/>
      <c r="JMU1" s="1261"/>
      <c r="JMV1" s="1261"/>
      <c r="JMW1" s="1261"/>
      <c r="JMX1" s="1261"/>
      <c r="JMY1" s="1261"/>
      <c r="JMZ1" s="1261"/>
      <c r="JNA1" s="1261"/>
      <c r="JNB1" s="1261"/>
      <c r="JNC1" s="1261"/>
      <c r="JND1" s="1261"/>
      <c r="JNE1" s="1261"/>
      <c r="JNF1" s="1261"/>
      <c r="JNG1" s="1261"/>
      <c r="JNH1" s="1261"/>
      <c r="JNI1" s="1261"/>
      <c r="JNJ1" s="1261"/>
      <c r="JNK1" s="1261"/>
      <c r="JNL1" s="1261"/>
      <c r="JNM1" s="1261"/>
      <c r="JNN1" s="1261"/>
      <c r="JNO1" s="1261"/>
      <c r="JNP1" s="1261"/>
      <c r="JNQ1" s="1261"/>
      <c r="JNR1" s="1261"/>
      <c r="JNS1" s="1261"/>
      <c r="JNT1" s="1261"/>
      <c r="JNU1" s="1261"/>
      <c r="JNV1" s="1261"/>
      <c r="JNW1" s="1261"/>
      <c r="JNX1" s="1261"/>
      <c r="JNY1" s="1261"/>
      <c r="JNZ1" s="1261"/>
      <c r="JOA1" s="1261"/>
      <c r="JOB1" s="1261"/>
      <c r="JOC1" s="1261"/>
      <c r="JOD1" s="1261"/>
      <c r="JOE1" s="1261"/>
      <c r="JOF1" s="1261"/>
      <c r="JOG1" s="1261"/>
      <c r="JOH1" s="1261"/>
      <c r="JOI1" s="1261"/>
      <c r="JOJ1" s="1261"/>
      <c r="JOK1" s="1261"/>
      <c r="JOL1" s="1261"/>
      <c r="JOM1" s="1261"/>
      <c r="JON1" s="1261"/>
      <c r="JOO1" s="1261"/>
      <c r="JOP1" s="1261"/>
      <c r="JOQ1" s="1261"/>
      <c r="JOR1" s="1261"/>
      <c r="JOS1" s="1261"/>
      <c r="JOT1" s="1261"/>
      <c r="JOU1" s="1261"/>
      <c r="JOV1" s="1261"/>
      <c r="JOW1" s="1261"/>
      <c r="JOX1" s="1261"/>
      <c r="JOY1" s="1261"/>
      <c r="JOZ1" s="1261"/>
      <c r="JPA1" s="1261"/>
      <c r="JPB1" s="1261"/>
      <c r="JPC1" s="1261"/>
      <c r="JPD1" s="1261"/>
      <c r="JPE1" s="1261"/>
      <c r="JPF1" s="1261"/>
      <c r="JPG1" s="1261"/>
      <c r="JPH1" s="1261"/>
      <c r="JPI1" s="1261"/>
      <c r="JPJ1" s="1261"/>
      <c r="JPK1" s="1261"/>
      <c r="JPL1" s="1261"/>
      <c r="JPM1" s="1261"/>
      <c r="JPN1" s="1261"/>
      <c r="JPO1" s="1261"/>
      <c r="JPP1" s="1261"/>
      <c r="JPQ1" s="1261"/>
      <c r="JPR1" s="1261"/>
      <c r="JPS1" s="1261"/>
      <c r="JPT1" s="1261"/>
      <c r="JPU1" s="1261"/>
      <c r="JPV1" s="1261"/>
      <c r="JPW1" s="1261"/>
      <c r="JPX1" s="1261"/>
      <c r="JPY1" s="1261"/>
      <c r="JPZ1" s="1261"/>
      <c r="JQA1" s="1261"/>
      <c r="JQB1" s="1261"/>
      <c r="JQC1" s="1261"/>
      <c r="JQD1" s="1261"/>
      <c r="JQE1" s="1261"/>
      <c r="JQF1" s="1261"/>
      <c r="JQG1" s="1261"/>
      <c r="JQH1" s="1261"/>
      <c r="JQI1" s="1261"/>
      <c r="JQJ1" s="1261"/>
      <c r="JQK1" s="1261"/>
      <c r="JQL1" s="1261"/>
      <c r="JQM1" s="1261"/>
      <c r="JQN1" s="1261"/>
      <c r="JQO1" s="1261"/>
      <c r="JQP1" s="1261"/>
      <c r="JQQ1" s="1261"/>
      <c r="JQR1" s="1261"/>
      <c r="JQS1" s="1261"/>
      <c r="JQT1" s="1261"/>
      <c r="JQU1" s="1261"/>
      <c r="JQV1" s="1261"/>
      <c r="JQW1" s="1261"/>
      <c r="JQX1" s="1261"/>
      <c r="JQY1" s="1261"/>
      <c r="JQZ1" s="1261"/>
      <c r="JRA1" s="1261"/>
      <c r="JRB1" s="1261"/>
      <c r="JRC1" s="1261"/>
      <c r="JRD1" s="1261"/>
      <c r="JRE1" s="1261"/>
      <c r="JRF1" s="1261"/>
      <c r="JRG1" s="1261"/>
      <c r="JRH1" s="1261"/>
      <c r="JRI1" s="1261"/>
      <c r="JRJ1" s="1261"/>
      <c r="JRK1" s="1261"/>
      <c r="JRL1" s="1261"/>
      <c r="JRM1" s="1261"/>
      <c r="JRN1" s="1261"/>
      <c r="JRO1" s="1261"/>
      <c r="JRP1" s="1261"/>
      <c r="JRQ1" s="1261"/>
      <c r="JRR1" s="1261"/>
      <c r="JRS1" s="1261"/>
      <c r="JRT1" s="1261"/>
      <c r="JRU1" s="1261"/>
      <c r="JRV1" s="1261"/>
      <c r="JRW1" s="1261"/>
      <c r="JRX1" s="1261"/>
      <c r="JRY1" s="1261"/>
      <c r="JRZ1" s="1261"/>
      <c r="JSA1" s="1261"/>
      <c r="JSB1" s="1261"/>
      <c r="JSC1" s="1261"/>
      <c r="JSD1" s="1261"/>
      <c r="JSE1" s="1261"/>
      <c r="JSF1" s="1261"/>
      <c r="JSG1" s="1261"/>
      <c r="JSH1" s="1261"/>
      <c r="JSI1" s="1261"/>
      <c r="JSJ1" s="1261"/>
      <c r="JSK1" s="1261"/>
      <c r="JSL1" s="1261"/>
      <c r="JSM1" s="1261"/>
      <c r="JSN1" s="1261"/>
      <c r="JSO1" s="1261"/>
      <c r="JSP1" s="1261"/>
      <c r="JSQ1" s="1261"/>
      <c r="JSR1" s="1261"/>
      <c r="JSS1" s="1261"/>
      <c r="JST1" s="1261"/>
      <c r="JSU1" s="1261"/>
      <c r="JSV1" s="1261"/>
      <c r="JSW1" s="1261"/>
      <c r="JSX1" s="1261"/>
      <c r="JSY1" s="1261"/>
      <c r="JSZ1" s="1261"/>
      <c r="JTA1" s="1261"/>
      <c r="JTB1" s="1261"/>
      <c r="JTC1" s="1261"/>
      <c r="JTD1" s="1261"/>
      <c r="JTE1" s="1261"/>
      <c r="JTF1" s="1261"/>
      <c r="JTG1" s="1261"/>
      <c r="JTH1" s="1261"/>
      <c r="JTI1" s="1261"/>
      <c r="JTJ1" s="1261"/>
      <c r="JTK1" s="1261"/>
      <c r="JTL1" s="1261"/>
      <c r="JTM1" s="1261"/>
      <c r="JTN1" s="1261"/>
      <c r="JTO1" s="1261"/>
      <c r="JTP1" s="1261"/>
      <c r="JTQ1" s="1261"/>
      <c r="JTR1" s="1261"/>
      <c r="JTS1" s="1261"/>
      <c r="JTT1" s="1261"/>
      <c r="JTU1" s="1261"/>
      <c r="JTV1" s="1261"/>
      <c r="JTW1" s="1261"/>
      <c r="JTX1" s="1261"/>
      <c r="JTY1" s="1261"/>
      <c r="JTZ1" s="1261"/>
      <c r="JUA1" s="1261"/>
      <c r="JUB1" s="1261"/>
      <c r="JUC1" s="1261"/>
      <c r="JUD1" s="1261"/>
      <c r="JUE1" s="1261"/>
      <c r="JUF1" s="1261"/>
      <c r="JUG1" s="1261"/>
      <c r="JUH1" s="1261"/>
      <c r="JUI1" s="1261"/>
      <c r="JUJ1" s="1261"/>
      <c r="JUK1" s="1261"/>
      <c r="JUL1" s="1261"/>
      <c r="JUM1" s="1261"/>
      <c r="JUN1" s="1261"/>
      <c r="JUO1" s="1261"/>
      <c r="JUP1" s="1261"/>
      <c r="JUQ1" s="1261"/>
      <c r="JUR1" s="1261"/>
      <c r="JUS1" s="1261"/>
      <c r="JUT1" s="1261"/>
      <c r="JUU1" s="1261"/>
      <c r="JUV1" s="1261"/>
      <c r="JUW1" s="1261"/>
      <c r="JUX1" s="1261"/>
      <c r="JUY1" s="1261"/>
      <c r="JUZ1" s="1261"/>
      <c r="JVA1" s="1261"/>
      <c r="JVB1" s="1261"/>
      <c r="JVC1" s="1261"/>
      <c r="JVD1" s="1261"/>
      <c r="JVE1" s="1261"/>
      <c r="JVF1" s="1261"/>
      <c r="JVG1" s="1261"/>
      <c r="JVH1" s="1261"/>
      <c r="JVI1" s="1261"/>
      <c r="JVJ1" s="1261"/>
      <c r="JVK1" s="1261"/>
      <c r="JVL1" s="1261"/>
      <c r="JVM1" s="1261"/>
      <c r="JVN1" s="1261"/>
      <c r="JVO1" s="1261"/>
      <c r="JVP1" s="1261"/>
      <c r="JVQ1" s="1261"/>
      <c r="JVR1" s="1261"/>
      <c r="JVS1" s="1261"/>
      <c r="JVT1" s="1261"/>
      <c r="JVU1" s="1261"/>
      <c r="JVV1" s="1261"/>
      <c r="JVW1" s="1261"/>
      <c r="JVX1" s="1261"/>
      <c r="JVY1" s="1261"/>
      <c r="JVZ1" s="1261"/>
      <c r="JWA1" s="1261"/>
      <c r="JWB1" s="1261"/>
      <c r="JWC1" s="1261"/>
      <c r="JWD1" s="1261"/>
      <c r="JWE1" s="1261"/>
      <c r="JWF1" s="1261"/>
      <c r="JWG1" s="1261"/>
      <c r="JWH1" s="1261"/>
      <c r="JWI1" s="1261"/>
      <c r="JWJ1" s="1261"/>
      <c r="JWK1" s="1261"/>
      <c r="JWL1" s="1261"/>
      <c r="JWM1" s="1261"/>
      <c r="JWN1" s="1261"/>
      <c r="JWO1" s="1261"/>
      <c r="JWP1" s="1261"/>
      <c r="JWQ1" s="1261"/>
      <c r="JWR1" s="1261"/>
      <c r="JWS1" s="1261"/>
      <c r="JWT1" s="1261"/>
      <c r="JWU1" s="1261"/>
      <c r="JWV1" s="1261"/>
      <c r="JWW1" s="1261"/>
      <c r="JWX1" s="1261"/>
      <c r="JWY1" s="1261"/>
      <c r="JWZ1" s="1261"/>
      <c r="JXA1" s="1261"/>
      <c r="JXB1" s="1261"/>
      <c r="JXC1" s="1261"/>
      <c r="JXD1" s="1261"/>
      <c r="JXE1" s="1261"/>
      <c r="JXF1" s="1261"/>
      <c r="JXG1" s="1261"/>
      <c r="JXH1" s="1261"/>
      <c r="JXI1" s="1261"/>
      <c r="JXJ1" s="1261"/>
      <c r="JXK1" s="1261"/>
      <c r="JXL1" s="1261"/>
      <c r="JXM1" s="1261"/>
      <c r="JXN1" s="1261"/>
      <c r="JXO1" s="1261"/>
      <c r="JXP1" s="1261"/>
      <c r="JXQ1" s="1261"/>
      <c r="JXR1" s="1261"/>
      <c r="JXS1" s="1261"/>
      <c r="JXT1" s="1261"/>
      <c r="JXU1" s="1261"/>
      <c r="JXV1" s="1261"/>
      <c r="JXW1" s="1261"/>
      <c r="JXX1" s="1261"/>
      <c r="JXY1" s="1261"/>
      <c r="JXZ1" s="1261"/>
      <c r="JYA1" s="1261"/>
      <c r="JYB1" s="1261"/>
      <c r="JYC1" s="1261"/>
      <c r="JYD1" s="1261"/>
      <c r="JYE1" s="1261"/>
      <c r="JYF1" s="1261"/>
      <c r="JYG1" s="1261"/>
      <c r="JYH1" s="1261"/>
      <c r="JYI1" s="1261"/>
      <c r="JYJ1" s="1261"/>
      <c r="JYK1" s="1261"/>
      <c r="JYL1" s="1261"/>
      <c r="JYM1" s="1261"/>
      <c r="JYN1" s="1261"/>
      <c r="JYO1" s="1261"/>
      <c r="JYP1" s="1261"/>
      <c r="JYQ1" s="1261"/>
      <c r="JYR1" s="1261"/>
      <c r="JYS1" s="1261"/>
      <c r="JYT1" s="1261"/>
      <c r="JYU1" s="1261"/>
      <c r="JYV1" s="1261"/>
      <c r="JYW1" s="1261"/>
      <c r="JYX1" s="1261"/>
      <c r="JYY1" s="1261"/>
      <c r="JYZ1" s="1261"/>
      <c r="JZA1" s="1261"/>
      <c r="JZB1" s="1261"/>
      <c r="JZC1" s="1261"/>
      <c r="JZD1" s="1261"/>
      <c r="JZE1" s="1261"/>
      <c r="JZF1" s="1261"/>
      <c r="JZG1" s="1261"/>
      <c r="JZH1" s="1261"/>
      <c r="JZI1" s="1261"/>
      <c r="JZJ1" s="1261"/>
      <c r="JZK1" s="1261"/>
      <c r="JZL1" s="1261"/>
      <c r="JZM1" s="1261"/>
      <c r="JZN1" s="1261"/>
      <c r="JZO1" s="1261"/>
      <c r="JZP1" s="1261"/>
      <c r="JZQ1" s="1261"/>
      <c r="JZR1" s="1261"/>
      <c r="JZS1" s="1261"/>
      <c r="JZT1" s="1261"/>
      <c r="JZU1" s="1261"/>
      <c r="JZV1" s="1261"/>
      <c r="JZW1" s="1261"/>
      <c r="JZX1" s="1261"/>
      <c r="JZY1" s="1261"/>
      <c r="JZZ1" s="1261"/>
      <c r="KAA1" s="1261"/>
      <c r="KAB1" s="1261"/>
      <c r="KAC1" s="1261"/>
      <c r="KAD1" s="1261"/>
      <c r="KAE1" s="1261"/>
      <c r="KAF1" s="1261"/>
      <c r="KAG1" s="1261"/>
      <c r="KAH1" s="1261"/>
      <c r="KAI1" s="1261"/>
      <c r="KAJ1" s="1261"/>
      <c r="KAK1" s="1261"/>
      <c r="KAL1" s="1261"/>
      <c r="KAM1" s="1261"/>
      <c r="KAN1" s="1261"/>
      <c r="KAO1" s="1261"/>
      <c r="KAP1" s="1261"/>
      <c r="KAQ1" s="1261"/>
      <c r="KAR1" s="1261"/>
      <c r="KAS1" s="1261"/>
      <c r="KAT1" s="1261"/>
      <c r="KAU1" s="1261"/>
      <c r="KAV1" s="1261"/>
      <c r="KAW1" s="1261"/>
      <c r="KAX1" s="1261"/>
      <c r="KAY1" s="1261"/>
      <c r="KAZ1" s="1261"/>
      <c r="KBA1" s="1261"/>
      <c r="KBB1" s="1261"/>
      <c r="KBC1" s="1261"/>
      <c r="KBD1" s="1261"/>
      <c r="KBE1" s="1261"/>
      <c r="KBF1" s="1261"/>
      <c r="KBG1" s="1261"/>
      <c r="KBH1" s="1261"/>
      <c r="KBI1" s="1261"/>
      <c r="KBJ1" s="1261"/>
      <c r="KBK1" s="1261"/>
      <c r="KBL1" s="1261"/>
      <c r="KBM1" s="1261"/>
      <c r="KBN1" s="1261"/>
      <c r="KBO1" s="1261"/>
      <c r="KBP1" s="1261"/>
      <c r="KBQ1" s="1261"/>
      <c r="KBR1" s="1261"/>
      <c r="KBS1" s="1261"/>
      <c r="KBT1" s="1261"/>
      <c r="KBU1" s="1261"/>
      <c r="KBV1" s="1261"/>
      <c r="KBW1" s="1261"/>
      <c r="KBX1" s="1261"/>
      <c r="KBY1" s="1261"/>
      <c r="KBZ1" s="1261"/>
      <c r="KCA1" s="1261"/>
      <c r="KCB1" s="1261"/>
      <c r="KCC1" s="1261"/>
      <c r="KCD1" s="1261"/>
      <c r="KCE1" s="1261"/>
      <c r="KCF1" s="1261"/>
      <c r="KCG1" s="1261"/>
      <c r="KCH1" s="1261"/>
      <c r="KCI1" s="1261"/>
      <c r="KCJ1" s="1261"/>
      <c r="KCK1" s="1261"/>
      <c r="KCL1" s="1261"/>
      <c r="KCM1" s="1261"/>
      <c r="KCN1" s="1261"/>
      <c r="KCO1" s="1261"/>
      <c r="KCP1" s="1261"/>
      <c r="KCQ1" s="1261"/>
      <c r="KCR1" s="1261"/>
      <c r="KCS1" s="1261"/>
      <c r="KCT1" s="1261"/>
      <c r="KCU1" s="1261"/>
      <c r="KCV1" s="1261"/>
      <c r="KCW1" s="1261"/>
      <c r="KCX1" s="1261"/>
      <c r="KCY1" s="1261"/>
      <c r="KCZ1" s="1261"/>
      <c r="KDA1" s="1261"/>
      <c r="KDB1" s="1261"/>
      <c r="KDC1" s="1261"/>
      <c r="KDD1" s="1261"/>
      <c r="KDE1" s="1261"/>
      <c r="KDF1" s="1261"/>
      <c r="KDG1" s="1261"/>
      <c r="KDH1" s="1261"/>
      <c r="KDI1" s="1261"/>
      <c r="KDJ1" s="1261"/>
      <c r="KDK1" s="1261"/>
      <c r="KDL1" s="1261"/>
      <c r="KDM1" s="1261"/>
      <c r="KDN1" s="1261"/>
      <c r="KDO1" s="1261"/>
      <c r="KDP1" s="1261"/>
      <c r="KDQ1" s="1261"/>
      <c r="KDR1" s="1261"/>
      <c r="KDS1" s="1261"/>
      <c r="KDT1" s="1261"/>
      <c r="KDU1" s="1261"/>
      <c r="KDV1" s="1261"/>
      <c r="KDW1" s="1261"/>
      <c r="KDX1" s="1261"/>
      <c r="KDY1" s="1261"/>
      <c r="KDZ1" s="1261"/>
      <c r="KEA1" s="1261"/>
      <c r="KEB1" s="1261"/>
      <c r="KEC1" s="1261"/>
      <c r="KED1" s="1261"/>
      <c r="KEE1" s="1261"/>
      <c r="KEF1" s="1261"/>
      <c r="KEG1" s="1261"/>
      <c r="KEH1" s="1261"/>
      <c r="KEI1" s="1261"/>
      <c r="KEJ1" s="1261"/>
      <c r="KEK1" s="1261"/>
      <c r="KEL1" s="1261"/>
      <c r="KEM1" s="1261"/>
      <c r="KEN1" s="1261"/>
      <c r="KEO1" s="1261"/>
      <c r="KEP1" s="1261"/>
      <c r="KEQ1" s="1261"/>
      <c r="KER1" s="1261"/>
      <c r="KES1" s="1261"/>
      <c r="KET1" s="1261"/>
      <c r="KEU1" s="1261"/>
      <c r="KEV1" s="1261"/>
      <c r="KEW1" s="1261"/>
      <c r="KEX1" s="1261"/>
      <c r="KEY1" s="1261"/>
      <c r="KEZ1" s="1261"/>
      <c r="KFA1" s="1261"/>
      <c r="KFB1" s="1261"/>
      <c r="KFC1" s="1261"/>
      <c r="KFD1" s="1261"/>
      <c r="KFE1" s="1261"/>
      <c r="KFF1" s="1261"/>
      <c r="KFG1" s="1261"/>
      <c r="KFH1" s="1261"/>
      <c r="KFI1" s="1261"/>
      <c r="KFJ1" s="1261"/>
      <c r="KFK1" s="1261"/>
      <c r="KFL1" s="1261"/>
      <c r="KFM1" s="1261"/>
      <c r="KFN1" s="1261"/>
      <c r="KFO1" s="1261"/>
      <c r="KFP1" s="1261"/>
      <c r="KFQ1" s="1261"/>
      <c r="KFR1" s="1261"/>
      <c r="KFS1" s="1261"/>
      <c r="KFT1" s="1261"/>
      <c r="KFU1" s="1261"/>
      <c r="KFV1" s="1261"/>
      <c r="KFW1" s="1261"/>
      <c r="KFX1" s="1261"/>
      <c r="KFY1" s="1261"/>
      <c r="KFZ1" s="1261"/>
      <c r="KGA1" s="1261"/>
      <c r="KGB1" s="1261"/>
      <c r="KGC1" s="1261"/>
      <c r="KGD1" s="1261"/>
      <c r="KGE1" s="1261"/>
      <c r="KGF1" s="1261"/>
      <c r="KGG1" s="1261"/>
      <c r="KGH1" s="1261"/>
      <c r="KGI1" s="1261"/>
      <c r="KGJ1" s="1261"/>
      <c r="KGK1" s="1261"/>
      <c r="KGL1" s="1261"/>
      <c r="KGM1" s="1261"/>
      <c r="KGN1" s="1261"/>
      <c r="KGO1" s="1261"/>
      <c r="KGP1" s="1261"/>
      <c r="KGQ1" s="1261"/>
      <c r="KGR1" s="1261"/>
      <c r="KGS1" s="1261"/>
      <c r="KGT1" s="1261"/>
      <c r="KGU1" s="1261"/>
      <c r="KGV1" s="1261"/>
      <c r="KGW1" s="1261"/>
      <c r="KGX1" s="1261"/>
      <c r="KGY1" s="1261"/>
      <c r="KGZ1" s="1261"/>
      <c r="KHA1" s="1261"/>
      <c r="KHB1" s="1261"/>
      <c r="KHC1" s="1261"/>
      <c r="KHD1" s="1261"/>
      <c r="KHE1" s="1261"/>
      <c r="KHF1" s="1261"/>
      <c r="KHG1" s="1261"/>
      <c r="KHH1" s="1261"/>
      <c r="KHI1" s="1261"/>
      <c r="KHJ1" s="1261"/>
      <c r="KHK1" s="1261"/>
      <c r="KHL1" s="1261"/>
      <c r="KHM1" s="1261"/>
      <c r="KHN1" s="1261"/>
      <c r="KHO1" s="1261"/>
      <c r="KHP1" s="1261"/>
      <c r="KHQ1" s="1261"/>
      <c r="KHR1" s="1261"/>
      <c r="KHS1" s="1261"/>
      <c r="KHT1" s="1261"/>
      <c r="KHU1" s="1261"/>
      <c r="KHV1" s="1261"/>
      <c r="KHW1" s="1261"/>
      <c r="KHX1" s="1261"/>
      <c r="KHY1" s="1261"/>
      <c r="KHZ1" s="1261"/>
      <c r="KIA1" s="1261"/>
      <c r="KIB1" s="1261"/>
      <c r="KIC1" s="1261"/>
      <c r="KID1" s="1261"/>
      <c r="KIE1" s="1261"/>
      <c r="KIF1" s="1261"/>
      <c r="KIG1" s="1261"/>
      <c r="KIH1" s="1261"/>
      <c r="KII1" s="1261"/>
      <c r="KIJ1" s="1261"/>
      <c r="KIK1" s="1261"/>
      <c r="KIL1" s="1261"/>
      <c r="KIM1" s="1261"/>
      <c r="KIN1" s="1261"/>
      <c r="KIO1" s="1261"/>
      <c r="KIP1" s="1261"/>
      <c r="KIQ1" s="1261"/>
      <c r="KIR1" s="1261"/>
      <c r="KIS1" s="1261"/>
      <c r="KIT1" s="1261"/>
      <c r="KIU1" s="1261"/>
      <c r="KIV1" s="1261"/>
      <c r="KIW1" s="1261"/>
      <c r="KIX1" s="1261"/>
      <c r="KIY1" s="1261"/>
      <c r="KIZ1" s="1261"/>
      <c r="KJA1" s="1261"/>
      <c r="KJB1" s="1261"/>
      <c r="KJC1" s="1261"/>
      <c r="KJD1" s="1261"/>
      <c r="KJE1" s="1261"/>
      <c r="KJF1" s="1261"/>
      <c r="KJG1" s="1261"/>
      <c r="KJH1" s="1261"/>
      <c r="KJI1" s="1261"/>
      <c r="KJJ1" s="1261"/>
      <c r="KJK1" s="1261"/>
      <c r="KJL1" s="1261"/>
      <c r="KJM1" s="1261"/>
      <c r="KJN1" s="1261"/>
      <c r="KJO1" s="1261"/>
      <c r="KJP1" s="1261"/>
      <c r="KJQ1" s="1261"/>
      <c r="KJR1" s="1261"/>
      <c r="KJS1" s="1261"/>
      <c r="KJT1" s="1261"/>
      <c r="KJU1" s="1261"/>
      <c r="KJV1" s="1261"/>
      <c r="KJW1" s="1261"/>
      <c r="KJX1" s="1261"/>
      <c r="KJY1" s="1261"/>
      <c r="KJZ1" s="1261"/>
      <c r="KKA1" s="1261"/>
      <c r="KKB1" s="1261"/>
      <c r="KKC1" s="1261"/>
      <c r="KKD1" s="1261"/>
      <c r="KKE1" s="1261"/>
      <c r="KKF1" s="1261"/>
      <c r="KKG1" s="1261"/>
      <c r="KKH1" s="1261"/>
      <c r="KKI1" s="1261"/>
      <c r="KKJ1" s="1261"/>
      <c r="KKK1" s="1261"/>
      <c r="KKL1" s="1261"/>
      <c r="KKM1" s="1261"/>
      <c r="KKN1" s="1261"/>
      <c r="KKO1" s="1261"/>
      <c r="KKP1" s="1261"/>
      <c r="KKQ1" s="1261"/>
      <c r="KKR1" s="1261"/>
      <c r="KKS1" s="1261"/>
      <c r="KKT1" s="1261"/>
      <c r="KKU1" s="1261"/>
      <c r="KKV1" s="1261"/>
      <c r="KKW1" s="1261"/>
      <c r="KKX1" s="1261"/>
      <c r="KKY1" s="1261"/>
      <c r="KKZ1" s="1261"/>
      <c r="KLA1" s="1261"/>
      <c r="KLB1" s="1261"/>
      <c r="KLC1" s="1261"/>
      <c r="KLD1" s="1261"/>
      <c r="KLE1" s="1261"/>
      <c r="KLF1" s="1261"/>
      <c r="KLG1" s="1261"/>
      <c r="KLH1" s="1261"/>
      <c r="KLI1" s="1261"/>
      <c r="KLJ1" s="1261"/>
      <c r="KLK1" s="1261"/>
      <c r="KLL1" s="1261"/>
      <c r="KLM1" s="1261"/>
      <c r="KLN1" s="1261"/>
      <c r="KLO1" s="1261"/>
      <c r="KLP1" s="1261"/>
      <c r="KLQ1" s="1261"/>
      <c r="KLR1" s="1261"/>
      <c r="KLS1" s="1261"/>
      <c r="KLT1" s="1261"/>
      <c r="KLU1" s="1261"/>
      <c r="KLV1" s="1261"/>
      <c r="KLW1" s="1261"/>
      <c r="KLX1" s="1261"/>
      <c r="KLY1" s="1261"/>
      <c r="KLZ1" s="1261"/>
      <c r="KMA1" s="1261"/>
      <c r="KMB1" s="1261"/>
      <c r="KMC1" s="1261"/>
      <c r="KMD1" s="1261"/>
      <c r="KME1" s="1261"/>
      <c r="KMF1" s="1261"/>
      <c r="KMG1" s="1261"/>
      <c r="KMH1" s="1261"/>
      <c r="KMI1" s="1261"/>
      <c r="KMJ1" s="1261"/>
      <c r="KMK1" s="1261"/>
      <c r="KML1" s="1261"/>
      <c r="KMM1" s="1261"/>
      <c r="KMN1" s="1261"/>
      <c r="KMO1" s="1261"/>
      <c r="KMP1" s="1261"/>
      <c r="KMQ1" s="1261"/>
      <c r="KMR1" s="1261"/>
      <c r="KMS1" s="1261"/>
      <c r="KMT1" s="1261"/>
      <c r="KMU1" s="1261"/>
      <c r="KMV1" s="1261"/>
      <c r="KMW1" s="1261"/>
      <c r="KMX1" s="1261"/>
      <c r="KMY1" s="1261"/>
      <c r="KMZ1" s="1261"/>
      <c r="KNA1" s="1261"/>
      <c r="KNB1" s="1261"/>
      <c r="KNC1" s="1261"/>
      <c r="KND1" s="1261"/>
      <c r="KNE1" s="1261"/>
      <c r="KNF1" s="1261"/>
      <c r="KNG1" s="1261"/>
      <c r="KNH1" s="1261"/>
      <c r="KNI1" s="1261"/>
      <c r="KNJ1" s="1261"/>
      <c r="KNK1" s="1261"/>
      <c r="KNL1" s="1261"/>
      <c r="KNM1" s="1261"/>
      <c r="KNN1" s="1261"/>
      <c r="KNO1" s="1261"/>
      <c r="KNP1" s="1261"/>
      <c r="KNQ1" s="1261"/>
      <c r="KNR1" s="1261"/>
      <c r="KNS1" s="1261"/>
      <c r="KNT1" s="1261"/>
      <c r="KNU1" s="1261"/>
      <c r="KNV1" s="1261"/>
      <c r="KNW1" s="1261"/>
      <c r="KNX1" s="1261"/>
      <c r="KNY1" s="1261"/>
      <c r="KNZ1" s="1261"/>
      <c r="KOA1" s="1261"/>
      <c r="KOB1" s="1261"/>
      <c r="KOC1" s="1261"/>
      <c r="KOD1" s="1261"/>
      <c r="KOE1" s="1261"/>
      <c r="KOF1" s="1261"/>
      <c r="KOG1" s="1261"/>
      <c r="KOH1" s="1261"/>
      <c r="KOI1" s="1261"/>
      <c r="KOJ1" s="1261"/>
      <c r="KOK1" s="1261"/>
      <c r="KOL1" s="1261"/>
      <c r="KOM1" s="1261"/>
      <c r="KON1" s="1261"/>
      <c r="KOO1" s="1261"/>
      <c r="KOP1" s="1261"/>
      <c r="KOQ1" s="1261"/>
      <c r="KOR1" s="1261"/>
      <c r="KOS1" s="1261"/>
      <c r="KOT1" s="1261"/>
      <c r="KOU1" s="1261"/>
      <c r="KOV1" s="1261"/>
      <c r="KOW1" s="1261"/>
      <c r="KOX1" s="1261"/>
      <c r="KOY1" s="1261"/>
      <c r="KOZ1" s="1261"/>
      <c r="KPA1" s="1261"/>
      <c r="KPB1" s="1261"/>
      <c r="KPC1" s="1261"/>
      <c r="KPD1" s="1261"/>
      <c r="KPE1" s="1261"/>
      <c r="KPF1" s="1261"/>
      <c r="KPG1" s="1261"/>
      <c r="KPH1" s="1261"/>
      <c r="KPI1" s="1261"/>
      <c r="KPJ1" s="1261"/>
      <c r="KPK1" s="1261"/>
      <c r="KPL1" s="1261"/>
      <c r="KPM1" s="1261"/>
      <c r="KPN1" s="1261"/>
      <c r="KPO1" s="1261"/>
      <c r="KPP1" s="1261"/>
      <c r="KPQ1" s="1261"/>
      <c r="KPR1" s="1261"/>
      <c r="KPS1" s="1261"/>
      <c r="KPT1" s="1261"/>
      <c r="KPU1" s="1261"/>
      <c r="KPV1" s="1261"/>
      <c r="KPW1" s="1261"/>
      <c r="KPX1" s="1261"/>
      <c r="KPY1" s="1261"/>
      <c r="KPZ1" s="1261"/>
      <c r="KQA1" s="1261"/>
      <c r="KQB1" s="1261"/>
      <c r="KQC1" s="1261"/>
      <c r="KQD1" s="1261"/>
      <c r="KQE1" s="1261"/>
      <c r="KQF1" s="1261"/>
      <c r="KQG1" s="1261"/>
      <c r="KQH1" s="1261"/>
      <c r="KQI1" s="1261"/>
      <c r="KQJ1" s="1261"/>
      <c r="KQK1" s="1261"/>
      <c r="KQL1" s="1261"/>
      <c r="KQM1" s="1261"/>
      <c r="KQN1" s="1261"/>
      <c r="KQO1" s="1261"/>
      <c r="KQP1" s="1261"/>
      <c r="KQQ1" s="1261"/>
      <c r="KQR1" s="1261"/>
      <c r="KQS1" s="1261"/>
      <c r="KQT1" s="1261"/>
      <c r="KQU1" s="1261"/>
      <c r="KQV1" s="1261"/>
      <c r="KQW1" s="1261"/>
      <c r="KQX1" s="1261"/>
      <c r="KQY1" s="1261"/>
      <c r="KQZ1" s="1261"/>
      <c r="KRA1" s="1261"/>
      <c r="KRB1" s="1261"/>
      <c r="KRC1" s="1261"/>
      <c r="KRD1" s="1261"/>
      <c r="KRE1" s="1261"/>
      <c r="KRF1" s="1261"/>
      <c r="KRG1" s="1261"/>
      <c r="KRH1" s="1261"/>
      <c r="KRI1" s="1261"/>
      <c r="KRJ1" s="1261"/>
      <c r="KRK1" s="1261"/>
      <c r="KRL1" s="1261"/>
      <c r="KRM1" s="1261"/>
      <c r="KRN1" s="1261"/>
      <c r="KRO1" s="1261"/>
      <c r="KRP1" s="1261"/>
      <c r="KRQ1" s="1261"/>
      <c r="KRR1" s="1261"/>
      <c r="KRS1" s="1261"/>
      <c r="KRT1" s="1261"/>
      <c r="KRU1" s="1261"/>
      <c r="KRV1" s="1261"/>
      <c r="KRW1" s="1261"/>
      <c r="KRX1" s="1261"/>
      <c r="KRY1" s="1261"/>
      <c r="KRZ1" s="1261"/>
      <c r="KSA1" s="1261"/>
      <c r="KSB1" s="1261"/>
      <c r="KSC1" s="1261"/>
      <c r="KSD1" s="1261"/>
      <c r="KSE1" s="1261"/>
      <c r="KSF1" s="1261"/>
      <c r="KSG1" s="1261"/>
      <c r="KSH1" s="1261"/>
      <c r="KSI1" s="1261"/>
      <c r="KSJ1" s="1261"/>
      <c r="KSK1" s="1261"/>
      <c r="KSL1" s="1261"/>
      <c r="KSM1" s="1261"/>
      <c r="KSN1" s="1261"/>
      <c r="KSO1" s="1261"/>
      <c r="KSP1" s="1261"/>
      <c r="KSQ1" s="1261"/>
      <c r="KSR1" s="1261"/>
      <c r="KSS1" s="1261"/>
      <c r="KST1" s="1261"/>
      <c r="KSU1" s="1261"/>
      <c r="KSV1" s="1261"/>
      <c r="KSW1" s="1261"/>
      <c r="KSX1" s="1261"/>
      <c r="KSY1" s="1261"/>
      <c r="KSZ1" s="1261"/>
      <c r="KTA1" s="1261"/>
      <c r="KTB1" s="1261"/>
      <c r="KTC1" s="1261"/>
      <c r="KTD1" s="1261"/>
      <c r="KTE1" s="1261"/>
      <c r="KTF1" s="1261"/>
      <c r="KTG1" s="1261"/>
      <c r="KTH1" s="1261"/>
      <c r="KTI1" s="1261"/>
      <c r="KTJ1" s="1261"/>
      <c r="KTK1" s="1261"/>
      <c r="KTL1" s="1261"/>
      <c r="KTM1" s="1261"/>
      <c r="KTN1" s="1261"/>
      <c r="KTO1" s="1261"/>
      <c r="KTP1" s="1261"/>
      <c r="KTQ1" s="1261"/>
      <c r="KTR1" s="1261"/>
      <c r="KTS1" s="1261"/>
      <c r="KTT1" s="1261"/>
      <c r="KTU1" s="1261"/>
      <c r="KTV1" s="1261"/>
      <c r="KTW1" s="1261"/>
      <c r="KTX1" s="1261"/>
      <c r="KTY1" s="1261"/>
      <c r="KTZ1" s="1261"/>
      <c r="KUA1" s="1261"/>
      <c r="KUB1" s="1261"/>
      <c r="KUC1" s="1261"/>
      <c r="KUD1" s="1261"/>
      <c r="KUE1" s="1261"/>
      <c r="KUF1" s="1261"/>
      <c r="KUG1" s="1261"/>
      <c r="KUH1" s="1261"/>
      <c r="KUI1" s="1261"/>
      <c r="KUJ1" s="1261"/>
      <c r="KUK1" s="1261"/>
      <c r="KUL1" s="1261"/>
      <c r="KUM1" s="1261"/>
      <c r="KUN1" s="1261"/>
      <c r="KUO1" s="1261"/>
      <c r="KUP1" s="1261"/>
      <c r="KUQ1" s="1261"/>
      <c r="KUR1" s="1261"/>
      <c r="KUS1" s="1261"/>
      <c r="KUT1" s="1261"/>
      <c r="KUU1" s="1261"/>
      <c r="KUV1" s="1261"/>
      <c r="KUW1" s="1261"/>
      <c r="KUX1" s="1261"/>
      <c r="KUY1" s="1261"/>
      <c r="KUZ1" s="1261"/>
      <c r="KVA1" s="1261"/>
      <c r="KVB1" s="1261"/>
      <c r="KVC1" s="1261"/>
      <c r="KVD1" s="1261"/>
      <c r="KVE1" s="1261"/>
      <c r="KVF1" s="1261"/>
      <c r="KVG1" s="1261"/>
      <c r="KVH1" s="1261"/>
      <c r="KVI1" s="1261"/>
      <c r="KVJ1" s="1261"/>
      <c r="KVK1" s="1261"/>
      <c r="KVL1" s="1261"/>
      <c r="KVM1" s="1261"/>
      <c r="KVN1" s="1261"/>
      <c r="KVO1" s="1261"/>
      <c r="KVP1" s="1261"/>
      <c r="KVQ1" s="1261"/>
      <c r="KVR1" s="1261"/>
      <c r="KVS1" s="1261"/>
      <c r="KVT1" s="1261"/>
      <c r="KVU1" s="1261"/>
      <c r="KVV1" s="1261"/>
      <c r="KVW1" s="1261"/>
      <c r="KVX1" s="1261"/>
      <c r="KVY1" s="1261"/>
      <c r="KVZ1" s="1261"/>
      <c r="KWA1" s="1261"/>
      <c r="KWB1" s="1261"/>
      <c r="KWC1" s="1261"/>
      <c r="KWD1" s="1261"/>
      <c r="KWE1" s="1261"/>
      <c r="KWF1" s="1261"/>
      <c r="KWG1" s="1261"/>
      <c r="KWH1" s="1261"/>
      <c r="KWI1" s="1261"/>
      <c r="KWJ1" s="1261"/>
      <c r="KWK1" s="1261"/>
      <c r="KWL1" s="1261"/>
      <c r="KWM1" s="1261"/>
      <c r="KWN1" s="1261"/>
      <c r="KWO1" s="1261"/>
      <c r="KWP1" s="1261"/>
      <c r="KWQ1" s="1261"/>
      <c r="KWR1" s="1261"/>
      <c r="KWS1" s="1261"/>
      <c r="KWT1" s="1261"/>
      <c r="KWU1" s="1261"/>
      <c r="KWV1" s="1261"/>
      <c r="KWW1" s="1261"/>
      <c r="KWX1" s="1261"/>
      <c r="KWY1" s="1261"/>
      <c r="KWZ1" s="1261"/>
      <c r="KXA1" s="1261"/>
      <c r="KXB1" s="1261"/>
      <c r="KXC1" s="1261"/>
      <c r="KXD1" s="1261"/>
      <c r="KXE1" s="1261"/>
      <c r="KXF1" s="1261"/>
      <c r="KXG1" s="1261"/>
      <c r="KXH1" s="1261"/>
      <c r="KXI1" s="1261"/>
      <c r="KXJ1" s="1261"/>
      <c r="KXK1" s="1261"/>
      <c r="KXL1" s="1261"/>
      <c r="KXM1" s="1261"/>
      <c r="KXN1" s="1261"/>
      <c r="KXO1" s="1261"/>
      <c r="KXP1" s="1261"/>
      <c r="KXQ1" s="1261"/>
      <c r="KXR1" s="1261"/>
      <c r="KXS1" s="1261"/>
      <c r="KXT1" s="1261"/>
      <c r="KXU1" s="1261"/>
      <c r="KXV1" s="1261"/>
      <c r="KXW1" s="1261"/>
      <c r="KXX1" s="1261"/>
      <c r="KXY1" s="1261"/>
      <c r="KXZ1" s="1261"/>
      <c r="KYA1" s="1261"/>
      <c r="KYB1" s="1261"/>
      <c r="KYC1" s="1261"/>
      <c r="KYD1" s="1261"/>
      <c r="KYE1" s="1261"/>
      <c r="KYF1" s="1261"/>
      <c r="KYG1" s="1261"/>
      <c r="KYH1" s="1261"/>
      <c r="KYI1" s="1261"/>
      <c r="KYJ1" s="1261"/>
      <c r="KYK1" s="1261"/>
      <c r="KYL1" s="1261"/>
      <c r="KYM1" s="1261"/>
      <c r="KYN1" s="1261"/>
      <c r="KYO1" s="1261"/>
      <c r="KYP1" s="1261"/>
      <c r="KYQ1" s="1261"/>
      <c r="KYR1" s="1261"/>
      <c r="KYS1" s="1261"/>
      <c r="KYT1" s="1261"/>
      <c r="KYU1" s="1261"/>
      <c r="KYV1" s="1261"/>
      <c r="KYW1" s="1261"/>
      <c r="KYX1" s="1261"/>
      <c r="KYY1" s="1261"/>
      <c r="KYZ1" s="1261"/>
      <c r="KZA1" s="1261"/>
      <c r="KZB1" s="1261"/>
      <c r="KZC1" s="1261"/>
      <c r="KZD1" s="1261"/>
      <c r="KZE1" s="1261"/>
      <c r="KZF1" s="1261"/>
      <c r="KZG1" s="1261"/>
      <c r="KZH1" s="1261"/>
      <c r="KZI1" s="1261"/>
      <c r="KZJ1" s="1261"/>
      <c r="KZK1" s="1261"/>
      <c r="KZL1" s="1261"/>
      <c r="KZM1" s="1261"/>
      <c r="KZN1" s="1261"/>
      <c r="KZO1" s="1261"/>
      <c r="KZP1" s="1261"/>
      <c r="KZQ1" s="1261"/>
      <c r="KZR1" s="1261"/>
      <c r="KZS1" s="1261"/>
      <c r="KZT1" s="1261"/>
      <c r="KZU1" s="1261"/>
      <c r="KZV1" s="1261"/>
      <c r="KZW1" s="1261"/>
      <c r="KZX1" s="1261"/>
      <c r="KZY1" s="1261"/>
      <c r="KZZ1" s="1261"/>
      <c r="LAA1" s="1261"/>
      <c r="LAB1" s="1261"/>
      <c r="LAC1" s="1261"/>
      <c r="LAD1" s="1261"/>
      <c r="LAE1" s="1261"/>
      <c r="LAF1" s="1261"/>
      <c r="LAG1" s="1261"/>
      <c r="LAH1" s="1261"/>
      <c r="LAI1" s="1261"/>
      <c r="LAJ1" s="1261"/>
      <c r="LAK1" s="1261"/>
      <c r="LAL1" s="1261"/>
      <c r="LAM1" s="1261"/>
      <c r="LAN1" s="1261"/>
      <c r="LAO1" s="1261"/>
      <c r="LAP1" s="1261"/>
      <c r="LAQ1" s="1261"/>
      <c r="LAR1" s="1261"/>
      <c r="LAS1" s="1261"/>
      <c r="LAT1" s="1261"/>
      <c r="LAU1" s="1261"/>
      <c r="LAV1" s="1261"/>
      <c r="LAW1" s="1261"/>
      <c r="LAX1" s="1261"/>
      <c r="LAY1" s="1261"/>
      <c r="LAZ1" s="1261"/>
      <c r="LBA1" s="1261"/>
      <c r="LBB1" s="1261"/>
      <c r="LBC1" s="1261"/>
      <c r="LBD1" s="1261"/>
      <c r="LBE1" s="1261"/>
      <c r="LBF1" s="1261"/>
      <c r="LBG1" s="1261"/>
      <c r="LBH1" s="1261"/>
      <c r="LBI1" s="1261"/>
      <c r="LBJ1" s="1261"/>
      <c r="LBK1" s="1261"/>
      <c r="LBL1" s="1261"/>
      <c r="LBM1" s="1261"/>
      <c r="LBN1" s="1261"/>
      <c r="LBO1" s="1261"/>
      <c r="LBP1" s="1261"/>
      <c r="LBQ1" s="1261"/>
      <c r="LBR1" s="1261"/>
      <c r="LBS1" s="1261"/>
      <c r="LBT1" s="1261"/>
      <c r="LBU1" s="1261"/>
      <c r="LBV1" s="1261"/>
      <c r="LBW1" s="1261"/>
      <c r="LBX1" s="1261"/>
      <c r="LBY1" s="1261"/>
      <c r="LBZ1" s="1261"/>
      <c r="LCA1" s="1261"/>
      <c r="LCB1" s="1261"/>
      <c r="LCC1" s="1261"/>
      <c r="LCD1" s="1261"/>
      <c r="LCE1" s="1261"/>
      <c r="LCF1" s="1261"/>
      <c r="LCG1" s="1261"/>
      <c r="LCH1" s="1261"/>
      <c r="LCI1" s="1261"/>
      <c r="LCJ1" s="1261"/>
      <c r="LCK1" s="1261"/>
      <c r="LCL1" s="1261"/>
      <c r="LCM1" s="1261"/>
      <c r="LCN1" s="1261"/>
      <c r="LCO1" s="1261"/>
      <c r="LCP1" s="1261"/>
      <c r="LCQ1" s="1261"/>
      <c r="LCR1" s="1261"/>
      <c r="LCS1" s="1261"/>
      <c r="LCT1" s="1261"/>
      <c r="LCU1" s="1261"/>
      <c r="LCV1" s="1261"/>
      <c r="LCW1" s="1261"/>
      <c r="LCX1" s="1261"/>
      <c r="LCY1" s="1261"/>
      <c r="LCZ1" s="1261"/>
      <c r="LDA1" s="1261"/>
      <c r="LDB1" s="1261"/>
      <c r="LDC1" s="1261"/>
      <c r="LDD1" s="1261"/>
      <c r="LDE1" s="1261"/>
      <c r="LDF1" s="1261"/>
      <c r="LDG1" s="1261"/>
      <c r="LDH1" s="1261"/>
      <c r="LDI1" s="1261"/>
      <c r="LDJ1" s="1261"/>
      <c r="LDK1" s="1261"/>
      <c r="LDL1" s="1261"/>
      <c r="LDM1" s="1261"/>
      <c r="LDN1" s="1261"/>
      <c r="LDO1" s="1261"/>
      <c r="LDP1" s="1261"/>
      <c r="LDQ1" s="1261"/>
      <c r="LDR1" s="1261"/>
      <c r="LDS1" s="1261"/>
      <c r="LDT1" s="1261"/>
      <c r="LDU1" s="1261"/>
      <c r="LDV1" s="1261"/>
      <c r="LDW1" s="1261"/>
      <c r="LDX1" s="1261"/>
      <c r="LDY1" s="1261"/>
      <c r="LDZ1" s="1261"/>
      <c r="LEA1" s="1261"/>
      <c r="LEB1" s="1261"/>
      <c r="LEC1" s="1261"/>
      <c r="LED1" s="1261"/>
      <c r="LEE1" s="1261"/>
      <c r="LEF1" s="1261"/>
      <c r="LEG1" s="1261"/>
      <c r="LEH1" s="1261"/>
      <c r="LEI1" s="1261"/>
      <c r="LEJ1" s="1261"/>
      <c r="LEK1" s="1261"/>
      <c r="LEL1" s="1261"/>
      <c r="LEM1" s="1261"/>
      <c r="LEN1" s="1261"/>
      <c r="LEO1" s="1261"/>
      <c r="LEP1" s="1261"/>
      <c r="LEQ1" s="1261"/>
      <c r="LER1" s="1261"/>
      <c r="LES1" s="1261"/>
      <c r="LET1" s="1261"/>
      <c r="LEU1" s="1261"/>
      <c r="LEV1" s="1261"/>
      <c r="LEW1" s="1261"/>
      <c r="LEX1" s="1261"/>
      <c r="LEY1" s="1261"/>
      <c r="LEZ1" s="1261"/>
      <c r="LFA1" s="1261"/>
      <c r="LFB1" s="1261"/>
      <c r="LFC1" s="1261"/>
      <c r="LFD1" s="1261"/>
      <c r="LFE1" s="1261"/>
      <c r="LFF1" s="1261"/>
      <c r="LFG1" s="1261"/>
      <c r="LFH1" s="1261"/>
      <c r="LFI1" s="1261"/>
      <c r="LFJ1" s="1261"/>
      <c r="LFK1" s="1261"/>
      <c r="LFL1" s="1261"/>
      <c r="LFM1" s="1261"/>
      <c r="LFN1" s="1261"/>
      <c r="LFO1" s="1261"/>
      <c r="LFP1" s="1261"/>
      <c r="LFQ1" s="1261"/>
      <c r="LFR1" s="1261"/>
      <c r="LFS1" s="1261"/>
      <c r="LFT1" s="1261"/>
      <c r="LFU1" s="1261"/>
      <c r="LFV1" s="1261"/>
      <c r="LFW1" s="1261"/>
      <c r="LFX1" s="1261"/>
      <c r="LFY1" s="1261"/>
      <c r="LFZ1" s="1261"/>
      <c r="LGA1" s="1261"/>
      <c r="LGB1" s="1261"/>
      <c r="LGC1" s="1261"/>
      <c r="LGD1" s="1261"/>
      <c r="LGE1" s="1261"/>
      <c r="LGF1" s="1261"/>
      <c r="LGG1" s="1261"/>
      <c r="LGH1" s="1261"/>
      <c r="LGI1" s="1261"/>
      <c r="LGJ1" s="1261"/>
      <c r="LGK1" s="1261"/>
      <c r="LGL1" s="1261"/>
      <c r="LGM1" s="1261"/>
      <c r="LGN1" s="1261"/>
      <c r="LGO1" s="1261"/>
      <c r="LGP1" s="1261"/>
      <c r="LGQ1" s="1261"/>
      <c r="LGR1" s="1261"/>
      <c r="LGS1" s="1261"/>
      <c r="LGT1" s="1261"/>
      <c r="LGU1" s="1261"/>
      <c r="LGV1" s="1261"/>
      <c r="LGW1" s="1261"/>
      <c r="LGX1" s="1261"/>
      <c r="LGY1" s="1261"/>
      <c r="LGZ1" s="1261"/>
      <c r="LHA1" s="1261"/>
      <c r="LHB1" s="1261"/>
      <c r="LHC1" s="1261"/>
      <c r="LHD1" s="1261"/>
      <c r="LHE1" s="1261"/>
      <c r="LHF1" s="1261"/>
      <c r="LHG1" s="1261"/>
      <c r="LHH1" s="1261"/>
      <c r="LHI1" s="1261"/>
      <c r="LHJ1" s="1261"/>
      <c r="LHK1" s="1261"/>
      <c r="LHL1" s="1261"/>
      <c r="LHM1" s="1261"/>
      <c r="LHN1" s="1261"/>
      <c r="LHO1" s="1261"/>
      <c r="LHP1" s="1261"/>
      <c r="LHQ1" s="1261"/>
      <c r="LHR1" s="1261"/>
      <c r="LHS1" s="1261"/>
      <c r="LHT1" s="1261"/>
      <c r="LHU1" s="1261"/>
      <c r="LHV1" s="1261"/>
      <c r="LHW1" s="1261"/>
      <c r="LHX1" s="1261"/>
      <c r="LHY1" s="1261"/>
      <c r="LHZ1" s="1261"/>
      <c r="LIA1" s="1261"/>
      <c r="LIB1" s="1261"/>
      <c r="LIC1" s="1261"/>
      <c r="LID1" s="1261"/>
      <c r="LIE1" s="1261"/>
      <c r="LIF1" s="1261"/>
      <c r="LIG1" s="1261"/>
      <c r="LIH1" s="1261"/>
      <c r="LII1" s="1261"/>
      <c r="LIJ1" s="1261"/>
      <c r="LIK1" s="1261"/>
      <c r="LIL1" s="1261"/>
      <c r="LIM1" s="1261"/>
      <c r="LIN1" s="1261"/>
      <c r="LIO1" s="1261"/>
      <c r="LIP1" s="1261"/>
      <c r="LIQ1" s="1261"/>
      <c r="LIR1" s="1261"/>
      <c r="LIS1" s="1261"/>
      <c r="LIT1" s="1261"/>
      <c r="LIU1" s="1261"/>
      <c r="LIV1" s="1261"/>
      <c r="LIW1" s="1261"/>
      <c r="LIX1" s="1261"/>
      <c r="LIY1" s="1261"/>
      <c r="LIZ1" s="1261"/>
      <c r="LJA1" s="1261"/>
      <c r="LJB1" s="1261"/>
      <c r="LJC1" s="1261"/>
      <c r="LJD1" s="1261"/>
      <c r="LJE1" s="1261"/>
      <c r="LJF1" s="1261"/>
      <c r="LJG1" s="1261"/>
      <c r="LJH1" s="1261"/>
      <c r="LJI1" s="1261"/>
      <c r="LJJ1" s="1261"/>
      <c r="LJK1" s="1261"/>
      <c r="LJL1" s="1261"/>
      <c r="LJM1" s="1261"/>
      <c r="LJN1" s="1261"/>
      <c r="LJO1" s="1261"/>
      <c r="LJP1" s="1261"/>
      <c r="LJQ1" s="1261"/>
      <c r="LJR1" s="1261"/>
      <c r="LJS1" s="1261"/>
      <c r="LJT1" s="1261"/>
      <c r="LJU1" s="1261"/>
      <c r="LJV1" s="1261"/>
      <c r="LJW1" s="1261"/>
      <c r="LJX1" s="1261"/>
      <c r="LJY1" s="1261"/>
      <c r="LJZ1" s="1261"/>
      <c r="LKA1" s="1261"/>
      <c r="LKB1" s="1261"/>
      <c r="LKC1" s="1261"/>
      <c r="LKD1" s="1261"/>
      <c r="LKE1" s="1261"/>
      <c r="LKF1" s="1261"/>
      <c r="LKG1" s="1261"/>
      <c r="LKH1" s="1261"/>
      <c r="LKI1" s="1261"/>
      <c r="LKJ1" s="1261"/>
      <c r="LKK1" s="1261"/>
      <c r="LKL1" s="1261"/>
      <c r="LKM1" s="1261"/>
      <c r="LKN1" s="1261"/>
      <c r="LKO1" s="1261"/>
      <c r="LKP1" s="1261"/>
      <c r="LKQ1" s="1261"/>
      <c r="LKR1" s="1261"/>
      <c r="LKS1" s="1261"/>
      <c r="LKT1" s="1261"/>
      <c r="LKU1" s="1261"/>
      <c r="LKV1" s="1261"/>
      <c r="LKW1" s="1261"/>
      <c r="LKX1" s="1261"/>
      <c r="LKY1" s="1261"/>
      <c r="LKZ1" s="1261"/>
      <c r="LLA1" s="1261"/>
      <c r="LLB1" s="1261"/>
      <c r="LLC1" s="1261"/>
      <c r="LLD1" s="1261"/>
      <c r="LLE1" s="1261"/>
      <c r="LLF1" s="1261"/>
      <c r="LLG1" s="1261"/>
      <c r="LLH1" s="1261"/>
      <c r="LLI1" s="1261"/>
      <c r="LLJ1" s="1261"/>
      <c r="LLK1" s="1261"/>
      <c r="LLL1" s="1261"/>
      <c r="LLM1" s="1261"/>
      <c r="LLN1" s="1261"/>
      <c r="LLO1" s="1261"/>
      <c r="LLP1" s="1261"/>
      <c r="LLQ1" s="1261"/>
      <c r="LLR1" s="1261"/>
      <c r="LLS1" s="1261"/>
      <c r="LLT1" s="1261"/>
      <c r="LLU1" s="1261"/>
      <c r="LLV1" s="1261"/>
      <c r="LLW1" s="1261"/>
      <c r="LLX1" s="1261"/>
      <c r="LLY1" s="1261"/>
      <c r="LLZ1" s="1261"/>
      <c r="LMA1" s="1261"/>
      <c r="LMB1" s="1261"/>
      <c r="LMC1" s="1261"/>
      <c r="LMD1" s="1261"/>
      <c r="LME1" s="1261"/>
      <c r="LMF1" s="1261"/>
      <c r="LMG1" s="1261"/>
      <c r="LMH1" s="1261"/>
      <c r="LMI1" s="1261"/>
      <c r="LMJ1" s="1261"/>
      <c r="LMK1" s="1261"/>
      <c r="LML1" s="1261"/>
      <c r="LMM1" s="1261"/>
      <c r="LMN1" s="1261"/>
      <c r="LMO1" s="1261"/>
      <c r="LMP1" s="1261"/>
      <c r="LMQ1" s="1261"/>
      <c r="LMR1" s="1261"/>
      <c r="LMS1" s="1261"/>
      <c r="LMT1" s="1261"/>
      <c r="LMU1" s="1261"/>
      <c r="LMV1" s="1261"/>
      <c r="LMW1" s="1261"/>
      <c r="LMX1" s="1261"/>
      <c r="LMY1" s="1261"/>
      <c r="LMZ1" s="1261"/>
      <c r="LNA1" s="1261"/>
      <c r="LNB1" s="1261"/>
      <c r="LNC1" s="1261"/>
      <c r="LND1" s="1261"/>
      <c r="LNE1" s="1261"/>
      <c r="LNF1" s="1261"/>
      <c r="LNG1" s="1261"/>
      <c r="LNH1" s="1261"/>
      <c r="LNI1" s="1261"/>
      <c r="LNJ1" s="1261"/>
      <c r="LNK1" s="1261"/>
      <c r="LNL1" s="1261"/>
      <c r="LNM1" s="1261"/>
      <c r="LNN1" s="1261"/>
      <c r="LNO1" s="1261"/>
      <c r="LNP1" s="1261"/>
      <c r="LNQ1" s="1261"/>
      <c r="LNR1" s="1261"/>
      <c r="LNS1" s="1261"/>
      <c r="LNT1" s="1261"/>
      <c r="LNU1" s="1261"/>
      <c r="LNV1" s="1261"/>
      <c r="LNW1" s="1261"/>
      <c r="LNX1" s="1261"/>
      <c r="LNY1" s="1261"/>
      <c r="LNZ1" s="1261"/>
      <c r="LOA1" s="1261"/>
      <c r="LOB1" s="1261"/>
      <c r="LOC1" s="1261"/>
      <c r="LOD1" s="1261"/>
      <c r="LOE1" s="1261"/>
      <c r="LOF1" s="1261"/>
      <c r="LOG1" s="1261"/>
      <c r="LOH1" s="1261"/>
      <c r="LOI1" s="1261"/>
      <c r="LOJ1" s="1261"/>
      <c r="LOK1" s="1261"/>
      <c r="LOL1" s="1261"/>
      <c r="LOM1" s="1261"/>
      <c r="LON1" s="1261"/>
      <c r="LOO1" s="1261"/>
      <c r="LOP1" s="1261"/>
      <c r="LOQ1" s="1261"/>
      <c r="LOR1" s="1261"/>
      <c r="LOS1" s="1261"/>
      <c r="LOT1" s="1261"/>
      <c r="LOU1" s="1261"/>
      <c r="LOV1" s="1261"/>
      <c r="LOW1" s="1261"/>
      <c r="LOX1" s="1261"/>
      <c r="LOY1" s="1261"/>
      <c r="LOZ1" s="1261"/>
      <c r="LPA1" s="1261"/>
      <c r="LPB1" s="1261"/>
      <c r="LPC1" s="1261"/>
      <c r="LPD1" s="1261"/>
      <c r="LPE1" s="1261"/>
      <c r="LPF1" s="1261"/>
      <c r="LPG1" s="1261"/>
      <c r="LPH1" s="1261"/>
      <c r="LPI1" s="1261"/>
      <c r="LPJ1" s="1261"/>
      <c r="LPK1" s="1261"/>
      <c r="LPL1" s="1261"/>
      <c r="LPM1" s="1261"/>
      <c r="LPN1" s="1261"/>
      <c r="LPO1" s="1261"/>
      <c r="LPP1" s="1261"/>
      <c r="LPQ1" s="1261"/>
      <c r="LPR1" s="1261"/>
      <c r="LPS1" s="1261"/>
      <c r="LPT1" s="1261"/>
      <c r="LPU1" s="1261"/>
      <c r="LPV1" s="1261"/>
      <c r="LPW1" s="1261"/>
      <c r="LPX1" s="1261"/>
      <c r="LPY1" s="1261"/>
      <c r="LPZ1" s="1261"/>
      <c r="LQA1" s="1261"/>
      <c r="LQB1" s="1261"/>
      <c r="LQC1" s="1261"/>
      <c r="LQD1" s="1261"/>
      <c r="LQE1" s="1261"/>
      <c r="LQF1" s="1261"/>
      <c r="LQG1" s="1261"/>
      <c r="LQH1" s="1261"/>
      <c r="LQI1" s="1261"/>
      <c r="LQJ1" s="1261"/>
      <c r="LQK1" s="1261"/>
      <c r="LQL1" s="1261"/>
      <c r="LQM1" s="1261"/>
      <c r="LQN1" s="1261"/>
      <c r="LQO1" s="1261"/>
      <c r="LQP1" s="1261"/>
      <c r="LQQ1" s="1261"/>
      <c r="LQR1" s="1261"/>
      <c r="LQS1" s="1261"/>
      <c r="LQT1" s="1261"/>
      <c r="LQU1" s="1261"/>
      <c r="LQV1" s="1261"/>
      <c r="LQW1" s="1261"/>
      <c r="LQX1" s="1261"/>
      <c r="LQY1" s="1261"/>
      <c r="LQZ1" s="1261"/>
      <c r="LRA1" s="1261"/>
      <c r="LRB1" s="1261"/>
      <c r="LRC1" s="1261"/>
      <c r="LRD1" s="1261"/>
      <c r="LRE1" s="1261"/>
      <c r="LRF1" s="1261"/>
      <c r="LRG1" s="1261"/>
      <c r="LRH1" s="1261"/>
      <c r="LRI1" s="1261"/>
      <c r="LRJ1" s="1261"/>
      <c r="LRK1" s="1261"/>
      <c r="LRL1" s="1261"/>
      <c r="LRM1" s="1261"/>
      <c r="LRN1" s="1261"/>
      <c r="LRO1" s="1261"/>
      <c r="LRP1" s="1261"/>
      <c r="LRQ1" s="1261"/>
      <c r="LRR1" s="1261"/>
      <c r="LRS1" s="1261"/>
      <c r="LRT1" s="1261"/>
      <c r="LRU1" s="1261"/>
      <c r="LRV1" s="1261"/>
      <c r="LRW1" s="1261"/>
      <c r="LRX1" s="1261"/>
      <c r="LRY1" s="1261"/>
      <c r="LRZ1" s="1261"/>
      <c r="LSA1" s="1261"/>
      <c r="LSB1" s="1261"/>
      <c r="LSC1" s="1261"/>
      <c r="LSD1" s="1261"/>
      <c r="LSE1" s="1261"/>
      <c r="LSF1" s="1261"/>
      <c r="LSG1" s="1261"/>
      <c r="LSH1" s="1261"/>
      <c r="LSI1" s="1261"/>
      <c r="LSJ1" s="1261"/>
      <c r="LSK1" s="1261"/>
      <c r="LSL1" s="1261"/>
      <c r="LSM1" s="1261"/>
      <c r="LSN1" s="1261"/>
      <c r="LSO1" s="1261"/>
      <c r="LSP1" s="1261"/>
      <c r="LSQ1" s="1261"/>
      <c r="LSR1" s="1261"/>
      <c r="LSS1" s="1261"/>
      <c r="LST1" s="1261"/>
      <c r="LSU1" s="1261"/>
      <c r="LSV1" s="1261"/>
      <c r="LSW1" s="1261"/>
      <c r="LSX1" s="1261"/>
      <c r="LSY1" s="1261"/>
      <c r="LSZ1" s="1261"/>
      <c r="LTA1" s="1261"/>
      <c r="LTB1" s="1261"/>
      <c r="LTC1" s="1261"/>
      <c r="LTD1" s="1261"/>
      <c r="LTE1" s="1261"/>
      <c r="LTF1" s="1261"/>
      <c r="LTG1" s="1261"/>
      <c r="LTH1" s="1261"/>
      <c r="LTI1" s="1261"/>
      <c r="LTJ1" s="1261"/>
      <c r="LTK1" s="1261"/>
      <c r="LTL1" s="1261"/>
      <c r="LTM1" s="1261"/>
      <c r="LTN1" s="1261"/>
      <c r="LTO1" s="1261"/>
      <c r="LTP1" s="1261"/>
      <c r="LTQ1" s="1261"/>
      <c r="LTR1" s="1261"/>
      <c r="LTS1" s="1261"/>
      <c r="LTT1" s="1261"/>
      <c r="LTU1" s="1261"/>
      <c r="LTV1" s="1261"/>
      <c r="LTW1" s="1261"/>
      <c r="LTX1" s="1261"/>
      <c r="LTY1" s="1261"/>
      <c r="LTZ1" s="1261"/>
      <c r="LUA1" s="1261"/>
      <c r="LUB1" s="1261"/>
      <c r="LUC1" s="1261"/>
      <c r="LUD1" s="1261"/>
      <c r="LUE1" s="1261"/>
      <c r="LUF1" s="1261"/>
      <c r="LUG1" s="1261"/>
      <c r="LUH1" s="1261"/>
      <c r="LUI1" s="1261"/>
      <c r="LUJ1" s="1261"/>
      <c r="LUK1" s="1261"/>
      <c r="LUL1" s="1261"/>
      <c r="LUM1" s="1261"/>
      <c r="LUN1" s="1261"/>
      <c r="LUO1" s="1261"/>
      <c r="LUP1" s="1261"/>
      <c r="LUQ1" s="1261"/>
      <c r="LUR1" s="1261"/>
      <c r="LUS1" s="1261"/>
      <c r="LUT1" s="1261"/>
      <c r="LUU1" s="1261"/>
      <c r="LUV1" s="1261"/>
      <c r="LUW1" s="1261"/>
      <c r="LUX1" s="1261"/>
      <c r="LUY1" s="1261"/>
      <c r="LUZ1" s="1261"/>
      <c r="LVA1" s="1261"/>
      <c r="LVB1" s="1261"/>
      <c r="LVC1" s="1261"/>
      <c r="LVD1" s="1261"/>
      <c r="LVE1" s="1261"/>
      <c r="LVF1" s="1261"/>
      <c r="LVG1" s="1261"/>
      <c r="LVH1" s="1261"/>
      <c r="LVI1" s="1261"/>
      <c r="LVJ1" s="1261"/>
      <c r="LVK1" s="1261"/>
      <c r="LVL1" s="1261"/>
      <c r="LVM1" s="1261"/>
      <c r="LVN1" s="1261"/>
      <c r="LVO1" s="1261"/>
      <c r="LVP1" s="1261"/>
      <c r="LVQ1" s="1261"/>
      <c r="LVR1" s="1261"/>
      <c r="LVS1" s="1261"/>
      <c r="LVT1" s="1261"/>
      <c r="LVU1" s="1261"/>
      <c r="LVV1" s="1261"/>
      <c r="LVW1" s="1261"/>
      <c r="LVX1" s="1261"/>
      <c r="LVY1" s="1261"/>
      <c r="LVZ1" s="1261"/>
      <c r="LWA1" s="1261"/>
      <c r="LWB1" s="1261"/>
      <c r="LWC1" s="1261"/>
      <c r="LWD1" s="1261"/>
      <c r="LWE1" s="1261"/>
      <c r="LWF1" s="1261"/>
      <c r="LWG1" s="1261"/>
      <c r="LWH1" s="1261"/>
      <c r="LWI1" s="1261"/>
      <c r="LWJ1" s="1261"/>
      <c r="LWK1" s="1261"/>
      <c r="LWL1" s="1261"/>
      <c r="LWM1" s="1261"/>
      <c r="LWN1" s="1261"/>
      <c r="LWO1" s="1261"/>
      <c r="LWP1" s="1261"/>
      <c r="LWQ1" s="1261"/>
      <c r="LWR1" s="1261"/>
      <c r="LWS1" s="1261"/>
      <c r="LWT1" s="1261"/>
      <c r="LWU1" s="1261"/>
      <c r="LWV1" s="1261"/>
      <c r="LWW1" s="1261"/>
      <c r="LWX1" s="1261"/>
      <c r="LWY1" s="1261"/>
      <c r="LWZ1" s="1261"/>
      <c r="LXA1" s="1261"/>
      <c r="LXB1" s="1261"/>
      <c r="LXC1" s="1261"/>
      <c r="LXD1" s="1261"/>
      <c r="LXE1" s="1261"/>
      <c r="LXF1" s="1261"/>
      <c r="LXG1" s="1261"/>
      <c r="LXH1" s="1261"/>
      <c r="LXI1" s="1261"/>
      <c r="LXJ1" s="1261"/>
      <c r="LXK1" s="1261"/>
      <c r="LXL1" s="1261"/>
      <c r="LXM1" s="1261"/>
      <c r="LXN1" s="1261"/>
      <c r="LXO1" s="1261"/>
      <c r="LXP1" s="1261"/>
      <c r="LXQ1" s="1261"/>
      <c r="LXR1" s="1261"/>
      <c r="LXS1" s="1261"/>
      <c r="LXT1" s="1261"/>
      <c r="LXU1" s="1261"/>
      <c r="LXV1" s="1261"/>
      <c r="LXW1" s="1261"/>
      <c r="LXX1" s="1261"/>
      <c r="LXY1" s="1261"/>
      <c r="LXZ1" s="1261"/>
      <c r="LYA1" s="1261"/>
      <c r="LYB1" s="1261"/>
      <c r="LYC1" s="1261"/>
      <c r="LYD1" s="1261"/>
      <c r="LYE1" s="1261"/>
      <c r="LYF1" s="1261"/>
      <c r="LYG1" s="1261"/>
      <c r="LYH1" s="1261"/>
      <c r="LYI1" s="1261"/>
      <c r="LYJ1" s="1261"/>
      <c r="LYK1" s="1261"/>
      <c r="LYL1" s="1261"/>
      <c r="LYM1" s="1261"/>
      <c r="LYN1" s="1261"/>
      <c r="LYO1" s="1261"/>
      <c r="LYP1" s="1261"/>
      <c r="LYQ1" s="1261"/>
      <c r="LYR1" s="1261"/>
      <c r="LYS1" s="1261"/>
      <c r="LYT1" s="1261"/>
      <c r="LYU1" s="1261"/>
      <c r="LYV1" s="1261"/>
      <c r="LYW1" s="1261"/>
      <c r="LYX1" s="1261"/>
      <c r="LYY1" s="1261"/>
      <c r="LYZ1" s="1261"/>
      <c r="LZA1" s="1261"/>
      <c r="LZB1" s="1261"/>
      <c r="LZC1" s="1261"/>
      <c r="LZD1" s="1261"/>
      <c r="LZE1" s="1261"/>
      <c r="LZF1" s="1261"/>
      <c r="LZG1" s="1261"/>
      <c r="LZH1" s="1261"/>
      <c r="LZI1" s="1261"/>
      <c r="LZJ1" s="1261"/>
      <c r="LZK1" s="1261"/>
      <c r="LZL1" s="1261"/>
      <c r="LZM1" s="1261"/>
      <c r="LZN1" s="1261"/>
      <c r="LZO1" s="1261"/>
      <c r="LZP1" s="1261"/>
      <c r="LZQ1" s="1261"/>
      <c r="LZR1" s="1261"/>
      <c r="LZS1" s="1261"/>
      <c r="LZT1" s="1261"/>
      <c r="LZU1" s="1261"/>
      <c r="LZV1" s="1261"/>
      <c r="LZW1" s="1261"/>
      <c r="LZX1" s="1261"/>
      <c r="LZY1" s="1261"/>
      <c r="LZZ1" s="1261"/>
      <c r="MAA1" s="1261"/>
      <c r="MAB1" s="1261"/>
      <c r="MAC1" s="1261"/>
      <c r="MAD1" s="1261"/>
      <c r="MAE1" s="1261"/>
      <c r="MAF1" s="1261"/>
      <c r="MAG1" s="1261"/>
      <c r="MAH1" s="1261"/>
      <c r="MAI1" s="1261"/>
      <c r="MAJ1" s="1261"/>
      <c r="MAK1" s="1261"/>
      <c r="MAL1" s="1261"/>
      <c r="MAM1" s="1261"/>
      <c r="MAN1" s="1261"/>
      <c r="MAO1" s="1261"/>
      <c r="MAP1" s="1261"/>
      <c r="MAQ1" s="1261"/>
      <c r="MAR1" s="1261"/>
      <c r="MAS1" s="1261"/>
      <c r="MAT1" s="1261"/>
      <c r="MAU1" s="1261"/>
      <c r="MAV1" s="1261"/>
      <c r="MAW1" s="1261"/>
      <c r="MAX1" s="1261"/>
      <c r="MAY1" s="1261"/>
      <c r="MAZ1" s="1261"/>
      <c r="MBA1" s="1261"/>
      <c r="MBB1" s="1261"/>
      <c r="MBC1" s="1261"/>
      <c r="MBD1" s="1261"/>
      <c r="MBE1" s="1261"/>
      <c r="MBF1" s="1261"/>
      <c r="MBG1" s="1261"/>
      <c r="MBH1" s="1261"/>
      <c r="MBI1" s="1261"/>
      <c r="MBJ1" s="1261"/>
      <c r="MBK1" s="1261"/>
      <c r="MBL1" s="1261"/>
      <c r="MBM1" s="1261"/>
      <c r="MBN1" s="1261"/>
      <c r="MBO1" s="1261"/>
      <c r="MBP1" s="1261"/>
      <c r="MBQ1" s="1261"/>
      <c r="MBR1" s="1261"/>
      <c r="MBS1" s="1261"/>
      <c r="MBT1" s="1261"/>
      <c r="MBU1" s="1261"/>
      <c r="MBV1" s="1261"/>
      <c r="MBW1" s="1261"/>
      <c r="MBX1" s="1261"/>
      <c r="MBY1" s="1261"/>
      <c r="MBZ1" s="1261"/>
      <c r="MCA1" s="1261"/>
      <c r="MCB1" s="1261"/>
      <c r="MCC1" s="1261"/>
      <c r="MCD1" s="1261"/>
      <c r="MCE1" s="1261"/>
      <c r="MCF1" s="1261"/>
      <c r="MCG1" s="1261"/>
      <c r="MCH1" s="1261"/>
      <c r="MCI1" s="1261"/>
      <c r="MCJ1" s="1261"/>
      <c r="MCK1" s="1261"/>
      <c r="MCL1" s="1261"/>
      <c r="MCM1" s="1261"/>
      <c r="MCN1" s="1261"/>
      <c r="MCO1" s="1261"/>
      <c r="MCP1" s="1261"/>
      <c r="MCQ1" s="1261"/>
      <c r="MCR1" s="1261"/>
      <c r="MCS1" s="1261"/>
      <c r="MCT1" s="1261"/>
      <c r="MCU1" s="1261"/>
      <c r="MCV1" s="1261"/>
      <c r="MCW1" s="1261"/>
      <c r="MCX1" s="1261"/>
      <c r="MCY1" s="1261"/>
      <c r="MCZ1" s="1261"/>
      <c r="MDA1" s="1261"/>
      <c r="MDB1" s="1261"/>
      <c r="MDC1" s="1261"/>
      <c r="MDD1" s="1261"/>
      <c r="MDE1" s="1261"/>
      <c r="MDF1" s="1261"/>
      <c r="MDG1" s="1261"/>
      <c r="MDH1" s="1261"/>
      <c r="MDI1" s="1261"/>
      <c r="MDJ1" s="1261"/>
      <c r="MDK1" s="1261"/>
      <c r="MDL1" s="1261"/>
      <c r="MDM1" s="1261"/>
      <c r="MDN1" s="1261"/>
      <c r="MDO1" s="1261"/>
      <c r="MDP1" s="1261"/>
      <c r="MDQ1" s="1261"/>
      <c r="MDR1" s="1261"/>
      <c r="MDS1" s="1261"/>
      <c r="MDT1" s="1261"/>
      <c r="MDU1" s="1261"/>
      <c r="MDV1" s="1261"/>
      <c r="MDW1" s="1261"/>
      <c r="MDX1" s="1261"/>
      <c r="MDY1" s="1261"/>
      <c r="MDZ1" s="1261"/>
      <c r="MEA1" s="1261"/>
      <c r="MEB1" s="1261"/>
      <c r="MEC1" s="1261"/>
      <c r="MED1" s="1261"/>
      <c r="MEE1" s="1261"/>
      <c r="MEF1" s="1261"/>
      <c r="MEG1" s="1261"/>
      <c r="MEH1" s="1261"/>
      <c r="MEI1" s="1261"/>
      <c r="MEJ1" s="1261"/>
      <c r="MEK1" s="1261"/>
      <c r="MEL1" s="1261"/>
      <c r="MEM1" s="1261"/>
      <c r="MEN1" s="1261"/>
      <c r="MEO1" s="1261"/>
      <c r="MEP1" s="1261"/>
      <c r="MEQ1" s="1261"/>
      <c r="MER1" s="1261"/>
      <c r="MES1" s="1261"/>
      <c r="MET1" s="1261"/>
      <c r="MEU1" s="1261"/>
      <c r="MEV1" s="1261"/>
      <c r="MEW1" s="1261"/>
      <c r="MEX1" s="1261"/>
      <c r="MEY1" s="1261"/>
      <c r="MEZ1" s="1261"/>
      <c r="MFA1" s="1261"/>
      <c r="MFB1" s="1261"/>
      <c r="MFC1" s="1261"/>
      <c r="MFD1" s="1261"/>
      <c r="MFE1" s="1261"/>
      <c r="MFF1" s="1261"/>
      <c r="MFG1" s="1261"/>
      <c r="MFH1" s="1261"/>
      <c r="MFI1" s="1261"/>
      <c r="MFJ1" s="1261"/>
      <c r="MFK1" s="1261"/>
      <c r="MFL1" s="1261"/>
      <c r="MFM1" s="1261"/>
      <c r="MFN1" s="1261"/>
      <c r="MFO1" s="1261"/>
      <c r="MFP1" s="1261"/>
      <c r="MFQ1" s="1261"/>
      <c r="MFR1" s="1261"/>
      <c r="MFS1" s="1261"/>
      <c r="MFT1" s="1261"/>
      <c r="MFU1" s="1261"/>
      <c r="MFV1" s="1261"/>
      <c r="MFW1" s="1261"/>
      <c r="MFX1" s="1261"/>
      <c r="MFY1" s="1261"/>
      <c r="MFZ1" s="1261"/>
      <c r="MGA1" s="1261"/>
      <c r="MGB1" s="1261"/>
      <c r="MGC1" s="1261"/>
      <c r="MGD1" s="1261"/>
      <c r="MGE1" s="1261"/>
      <c r="MGF1" s="1261"/>
      <c r="MGG1" s="1261"/>
      <c r="MGH1" s="1261"/>
      <c r="MGI1" s="1261"/>
      <c r="MGJ1" s="1261"/>
      <c r="MGK1" s="1261"/>
      <c r="MGL1" s="1261"/>
      <c r="MGM1" s="1261"/>
      <c r="MGN1" s="1261"/>
      <c r="MGO1" s="1261"/>
      <c r="MGP1" s="1261"/>
      <c r="MGQ1" s="1261"/>
      <c r="MGR1" s="1261"/>
      <c r="MGS1" s="1261"/>
      <c r="MGT1" s="1261"/>
      <c r="MGU1" s="1261"/>
      <c r="MGV1" s="1261"/>
      <c r="MGW1" s="1261"/>
      <c r="MGX1" s="1261"/>
      <c r="MGY1" s="1261"/>
      <c r="MGZ1" s="1261"/>
      <c r="MHA1" s="1261"/>
      <c r="MHB1" s="1261"/>
      <c r="MHC1" s="1261"/>
      <c r="MHD1" s="1261"/>
      <c r="MHE1" s="1261"/>
      <c r="MHF1" s="1261"/>
      <c r="MHG1" s="1261"/>
      <c r="MHH1" s="1261"/>
      <c r="MHI1" s="1261"/>
      <c r="MHJ1" s="1261"/>
      <c r="MHK1" s="1261"/>
      <c r="MHL1" s="1261"/>
      <c r="MHM1" s="1261"/>
      <c r="MHN1" s="1261"/>
      <c r="MHO1" s="1261"/>
      <c r="MHP1" s="1261"/>
      <c r="MHQ1" s="1261"/>
      <c r="MHR1" s="1261"/>
      <c r="MHS1" s="1261"/>
      <c r="MHT1" s="1261"/>
      <c r="MHU1" s="1261"/>
      <c r="MHV1" s="1261"/>
      <c r="MHW1" s="1261"/>
      <c r="MHX1" s="1261"/>
      <c r="MHY1" s="1261"/>
      <c r="MHZ1" s="1261"/>
      <c r="MIA1" s="1261"/>
      <c r="MIB1" s="1261"/>
      <c r="MIC1" s="1261"/>
      <c r="MID1" s="1261"/>
      <c r="MIE1" s="1261"/>
      <c r="MIF1" s="1261"/>
      <c r="MIG1" s="1261"/>
      <c r="MIH1" s="1261"/>
      <c r="MII1" s="1261"/>
      <c r="MIJ1" s="1261"/>
      <c r="MIK1" s="1261"/>
      <c r="MIL1" s="1261"/>
      <c r="MIM1" s="1261"/>
      <c r="MIN1" s="1261"/>
      <c r="MIO1" s="1261"/>
      <c r="MIP1" s="1261"/>
      <c r="MIQ1" s="1261"/>
      <c r="MIR1" s="1261"/>
      <c r="MIS1" s="1261"/>
      <c r="MIT1" s="1261"/>
      <c r="MIU1" s="1261"/>
      <c r="MIV1" s="1261"/>
      <c r="MIW1" s="1261"/>
      <c r="MIX1" s="1261"/>
      <c r="MIY1" s="1261"/>
      <c r="MIZ1" s="1261"/>
      <c r="MJA1" s="1261"/>
      <c r="MJB1" s="1261"/>
      <c r="MJC1" s="1261"/>
      <c r="MJD1" s="1261"/>
      <c r="MJE1" s="1261"/>
      <c r="MJF1" s="1261"/>
      <c r="MJG1" s="1261"/>
      <c r="MJH1" s="1261"/>
      <c r="MJI1" s="1261"/>
      <c r="MJJ1" s="1261"/>
      <c r="MJK1" s="1261"/>
      <c r="MJL1" s="1261"/>
      <c r="MJM1" s="1261"/>
      <c r="MJN1" s="1261"/>
      <c r="MJO1" s="1261"/>
      <c r="MJP1" s="1261"/>
      <c r="MJQ1" s="1261"/>
      <c r="MJR1" s="1261"/>
      <c r="MJS1" s="1261"/>
      <c r="MJT1" s="1261"/>
      <c r="MJU1" s="1261"/>
      <c r="MJV1" s="1261"/>
      <c r="MJW1" s="1261"/>
      <c r="MJX1" s="1261"/>
      <c r="MJY1" s="1261"/>
      <c r="MJZ1" s="1261"/>
      <c r="MKA1" s="1261"/>
      <c r="MKB1" s="1261"/>
      <c r="MKC1" s="1261"/>
      <c r="MKD1" s="1261"/>
      <c r="MKE1" s="1261"/>
      <c r="MKF1" s="1261"/>
      <c r="MKG1" s="1261"/>
      <c r="MKH1" s="1261"/>
      <c r="MKI1" s="1261"/>
      <c r="MKJ1" s="1261"/>
      <c r="MKK1" s="1261"/>
      <c r="MKL1" s="1261"/>
      <c r="MKM1" s="1261"/>
      <c r="MKN1" s="1261"/>
      <c r="MKO1" s="1261"/>
      <c r="MKP1" s="1261"/>
      <c r="MKQ1" s="1261"/>
      <c r="MKR1" s="1261"/>
      <c r="MKS1" s="1261"/>
      <c r="MKT1" s="1261"/>
      <c r="MKU1" s="1261"/>
      <c r="MKV1" s="1261"/>
      <c r="MKW1" s="1261"/>
      <c r="MKX1" s="1261"/>
      <c r="MKY1" s="1261"/>
      <c r="MKZ1" s="1261"/>
      <c r="MLA1" s="1261"/>
      <c r="MLB1" s="1261"/>
      <c r="MLC1" s="1261"/>
      <c r="MLD1" s="1261"/>
      <c r="MLE1" s="1261"/>
      <c r="MLF1" s="1261"/>
      <c r="MLG1" s="1261"/>
      <c r="MLH1" s="1261"/>
      <c r="MLI1" s="1261"/>
      <c r="MLJ1" s="1261"/>
      <c r="MLK1" s="1261"/>
      <c r="MLL1" s="1261"/>
      <c r="MLM1" s="1261"/>
      <c r="MLN1" s="1261"/>
      <c r="MLO1" s="1261"/>
      <c r="MLP1" s="1261"/>
      <c r="MLQ1" s="1261"/>
      <c r="MLR1" s="1261"/>
      <c r="MLS1" s="1261"/>
      <c r="MLT1" s="1261"/>
      <c r="MLU1" s="1261"/>
      <c r="MLV1" s="1261"/>
      <c r="MLW1" s="1261"/>
      <c r="MLX1" s="1261"/>
      <c r="MLY1" s="1261"/>
      <c r="MLZ1" s="1261"/>
      <c r="MMA1" s="1261"/>
      <c r="MMB1" s="1261"/>
      <c r="MMC1" s="1261"/>
      <c r="MMD1" s="1261"/>
      <c r="MME1" s="1261"/>
      <c r="MMF1" s="1261"/>
      <c r="MMG1" s="1261"/>
      <c r="MMH1" s="1261"/>
      <c r="MMI1" s="1261"/>
      <c r="MMJ1" s="1261"/>
      <c r="MMK1" s="1261"/>
      <c r="MML1" s="1261"/>
      <c r="MMM1" s="1261"/>
      <c r="MMN1" s="1261"/>
      <c r="MMO1" s="1261"/>
      <c r="MMP1" s="1261"/>
      <c r="MMQ1" s="1261"/>
      <c r="MMR1" s="1261"/>
      <c r="MMS1" s="1261"/>
      <c r="MMT1" s="1261"/>
      <c r="MMU1" s="1261"/>
      <c r="MMV1" s="1261"/>
      <c r="MMW1" s="1261"/>
      <c r="MMX1" s="1261"/>
      <c r="MMY1" s="1261"/>
      <c r="MMZ1" s="1261"/>
      <c r="MNA1" s="1261"/>
      <c r="MNB1" s="1261"/>
      <c r="MNC1" s="1261"/>
      <c r="MND1" s="1261"/>
      <c r="MNE1" s="1261"/>
      <c r="MNF1" s="1261"/>
      <c r="MNG1" s="1261"/>
      <c r="MNH1" s="1261"/>
      <c r="MNI1" s="1261"/>
      <c r="MNJ1" s="1261"/>
      <c r="MNK1" s="1261"/>
      <c r="MNL1" s="1261"/>
      <c r="MNM1" s="1261"/>
      <c r="MNN1" s="1261"/>
      <c r="MNO1" s="1261"/>
      <c r="MNP1" s="1261"/>
      <c r="MNQ1" s="1261"/>
      <c r="MNR1" s="1261"/>
      <c r="MNS1" s="1261"/>
      <c r="MNT1" s="1261"/>
      <c r="MNU1" s="1261"/>
      <c r="MNV1" s="1261"/>
      <c r="MNW1" s="1261"/>
      <c r="MNX1" s="1261"/>
      <c r="MNY1" s="1261"/>
      <c r="MNZ1" s="1261"/>
      <c r="MOA1" s="1261"/>
      <c r="MOB1" s="1261"/>
      <c r="MOC1" s="1261"/>
      <c r="MOD1" s="1261"/>
      <c r="MOE1" s="1261"/>
      <c r="MOF1" s="1261"/>
      <c r="MOG1" s="1261"/>
      <c r="MOH1" s="1261"/>
      <c r="MOI1" s="1261"/>
      <c r="MOJ1" s="1261"/>
      <c r="MOK1" s="1261"/>
      <c r="MOL1" s="1261"/>
      <c r="MOM1" s="1261"/>
      <c r="MON1" s="1261"/>
      <c r="MOO1" s="1261"/>
      <c r="MOP1" s="1261"/>
      <c r="MOQ1" s="1261"/>
      <c r="MOR1" s="1261"/>
      <c r="MOS1" s="1261"/>
      <c r="MOT1" s="1261"/>
      <c r="MOU1" s="1261"/>
      <c r="MOV1" s="1261"/>
      <c r="MOW1" s="1261"/>
      <c r="MOX1" s="1261"/>
      <c r="MOY1" s="1261"/>
      <c r="MOZ1" s="1261"/>
      <c r="MPA1" s="1261"/>
      <c r="MPB1" s="1261"/>
      <c r="MPC1" s="1261"/>
      <c r="MPD1" s="1261"/>
      <c r="MPE1" s="1261"/>
      <c r="MPF1" s="1261"/>
      <c r="MPG1" s="1261"/>
      <c r="MPH1" s="1261"/>
      <c r="MPI1" s="1261"/>
      <c r="MPJ1" s="1261"/>
      <c r="MPK1" s="1261"/>
      <c r="MPL1" s="1261"/>
      <c r="MPM1" s="1261"/>
      <c r="MPN1" s="1261"/>
      <c r="MPO1" s="1261"/>
      <c r="MPP1" s="1261"/>
      <c r="MPQ1" s="1261"/>
      <c r="MPR1" s="1261"/>
      <c r="MPS1" s="1261"/>
      <c r="MPT1" s="1261"/>
      <c r="MPU1" s="1261"/>
      <c r="MPV1" s="1261"/>
      <c r="MPW1" s="1261"/>
      <c r="MPX1" s="1261"/>
      <c r="MPY1" s="1261"/>
      <c r="MPZ1" s="1261"/>
      <c r="MQA1" s="1261"/>
      <c r="MQB1" s="1261"/>
      <c r="MQC1" s="1261"/>
      <c r="MQD1" s="1261"/>
      <c r="MQE1" s="1261"/>
      <c r="MQF1" s="1261"/>
      <c r="MQG1" s="1261"/>
      <c r="MQH1" s="1261"/>
      <c r="MQI1" s="1261"/>
      <c r="MQJ1" s="1261"/>
      <c r="MQK1" s="1261"/>
      <c r="MQL1" s="1261"/>
      <c r="MQM1" s="1261"/>
      <c r="MQN1" s="1261"/>
      <c r="MQO1" s="1261"/>
      <c r="MQP1" s="1261"/>
      <c r="MQQ1" s="1261"/>
      <c r="MQR1" s="1261"/>
      <c r="MQS1" s="1261"/>
      <c r="MQT1" s="1261"/>
      <c r="MQU1" s="1261"/>
      <c r="MQV1" s="1261"/>
      <c r="MQW1" s="1261"/>
      <c r="MQX1" s="1261"/>
      <c r="MQY1" s="1261"/>
      <c r="MQZ1" s="1261"/>
      <c r="MRA1" s="1261"/>
      <c r="MRB1" s="1261"/>
      <c r="MRC1" s="1261"/>
      <c r="MRD1" s="1261"/>
      <c r="MRE1" s="1261"/>
      <c r="MRF1" s="1261"/>
      <c r="MRG1" s="1261"/>
      <c r="MRH1" s="1261"/>
      <c r="MRI1" s="1261"/>
      <c r="MRJ1" s="1261"/>
      <c r="MRK1" s="1261"/>
      <c r="MRL1" s="1261"/>
      <c r="MRM1" s="1261"/>
      <c r="MRN1" s="1261"/>
      <c r="MRO1" s="1261"/>
      <c r="MRP1" s="1261"/>
      <c r="MRQ1" s="1261"/>
      <c r="MRR1" s="1261"/>
      <c r="MRS1" s="1261"/>
      <c r="MRT1" s="1261"/>
      <c r="MRU1" s="1261"/>
      <c r="MRV1" s="1261"/>
      <c r="MRW1" s="1261"/>
      <c r="MRX1" s="1261"/>
      <c r="MRY1" s="1261"/>
      <c r="MRZ1" s="1261"/>
      <c r="MSA1" s="1261"/>
      <c r="MSB1" s="1261"/>
      <c r="MSC1" s="1261"/>
      <c r="MSD1" s="1261"/>
      <c r="MSE1" s="1261"/>
      <c r="MSF1" s="1261"/>
      <c r="MSG1" s="1261"/>
      <c r="MSH1" s="1261"/>
      <c r="MSI1" s="1261"/>
      <c r="MSJ1" s="1261"/>
      <c r="MSK1" s="1261"/>
      <c r="MSL1" s="1261"/>
      <c r="MSM1" s="1261"/>
      <c r="MSN1" s="1261"/>
      <c r="MSO1" s="1261"/>
      <c r="MSP1" s="1261"/>
      <c r="MSQ1" s="1261"/>
      <c r="MSR1" s="1261"/>
      <c r="MSS1" s="1261"/>
      <c r="MST1" s="1261"/>
      <c r="MSU1" s="1261"/>
      <c r="MSV1" s="1261"/>
      <c r="MSW1" s="1261"/>
      <c r="MSX1" s="1261"/>
      <c r="MSY1" s="1261"/>
      <c r="MSZ1" s="1261"/>
      <c r="MTA1" s="1261"/>
      <c r="MTB1" s="1261"/>
      <c r="MTC1" s="1261"/>
      <c r="MTD1" s="1261"/>
      <c r="MTE1" s="1261"/>
      <c r="MTF1" s="1261"/>
      <c r="MTG1" s="1261"/>
      <c r="MTH1" s="1261"/>
      <c r="MTI1" s="1261"/>
      <c r="MTJ1" s="1261"/>
      <c r="MTK1" s="1261"/>
      <c r="MTL1" s="1261"/>
      <c r="MTM1" s="1261"/>
      <c r="MTN1" s="1261"/>
      <c r="MTO1" s="1261"/>
      <c r="MTP1" s="1261"/>
      <c r="MTQ1" s="1261"/>
      <c r="MTR1" s="1261"/>
      <c r="MTS1" s="1261"/>
      <c r="MTT1" s="1261"/>
      <c r="MTU1" s="1261"/>
      <c r="MTV1" s="1261"/>
      <c r="MTW1" s="1261"/>
      <c r="MTX1" s="1261"/>
      <c r="MTY1" s="1261"/>
      <c r="MTZ1" s="1261"/>
      <c r="MUA1" s="1261"/>
      <c r="MUB1" s="1261"/>
      <c r="MUC1" s="1261"/>
      <c r="MUD1" s="1261"/>
      <c r="MUE1" s="1261"/>
      <c r="MUF1" s="1261"/>
      <c r="MUG1" s="1261"/>
      <c r="MUH1" s="1261"/>
      <c r="MUI1" s="1261"/>
      <c r="MUJ1" s="1261"/>
      <c r="MUK1" s="1261"/>
      <c r="MUL1" s="1261"/>
      <c r="MUM1" s="1261"/>
      <c r="MUN1" s="1261"/>
      <c r="MUO1" s="1261"/>
      <c r="MUP1" s="1261"/>
      <c r="MUQ1" s="1261"/>
      <c r="MUR1" s="1261"/>
      <c r="MUS1" s="1261"/>
      <c r="MUT1" s="1261"/>
      <c r="MUU1" s="1261"/>
      <c r="MUV1" s="1261"/>
      <c r="MUW1" s="1261"/>
      <c r="MUX1" s="1261"/>
      <c r="MUY1" s="1261"/>
      <c r="MUZ1" s="1261"/>
      <c r="MVA1" s="1261"/>
      <c r="MVB1" s="1261"/>
      <c r="MVC1" s="1261"/>
      <c r="MVD1" s="1261"/>
      <c r="MVE1" s="1261"/>
      <c r="MVF1" s="1261"/>
      <c r="MVG1" s="1261"/>
      <c r="MVH1" s="1261"/>
      <c r="MVI1" s="1261"/>
      <c r="MVJ1" s="1261"/>
      <c r="MVK1" s="1261"/>
      <c r="MVL1" s="1261"/>
      <c r="MVM1" s="1261"/>
      <c r="MVN1" s="1261"/>
      <c r="MVO1" s="1261"/>
      <c r="MVP1" s="1261"/>
      <c r="MVQ1" s="1261"/>
      <c r="MVR1" s="1261"/>
      <c r="MVS1" s="1261"/>
      <c r="MVT1" s="1261"/>
      <c r="MVU1" s="1261"/>
      <c r="MVV1" s="1261"/>
      <c r="MVW1" s="1261"/>
      <c r="MVX1" s="1261"/>
      <c r="MVY1" s="1261"/>
      <c r="MVZ1" s="1261"/>
      <c r="MWA1" s="1261"/>
      <c r="MWB1" s="1261"/>
      <c r="MWC1" s="1261"/>
      <c r="MWD1" s="1261"/>
      <c r="MWE1" s="1261"/>
      <c r="MWF1" s="1261"/>
      <c r="MWG1" s="1261"/>
      <c r="MWH1" s="1261"/>
      <c r="MWI1" s="1261"/>
      <c r="MWJ1" s="1261"/>
      <c r="MWK1" s="1261"/>
      <c r="MWL1" s="1261"/>
      <c r="MWM1" s="1261"/>
      <c r="MWN1" s="1261"/>
      <c r="MWO1" s="1261"/>
      <c r="MWP1" s="1261"/>
      <c r="MWQ1" s="1261"/>
      <c r="MWR1" s="1261"/>
      <c r="MWS1" s="1261"/>
      <c r="MWT1" s="1261"/>
      <c r="MWU1" s="1261"/>
      <c r="MWV1" s="1261"/>
      <c r="MWW1" s="1261"/>
      <c r="MWX1" s="1261"/>
      <c r="MWY1" s="1261"/>
      <c r="MWZ1" s="1261"/>
      <c r="MXA1" s="1261"/>
      <c r="MXB1" s="1261"/>
      <c r="MXC1" s="1261"/>
      <c r="MXD1" s="1261"/>
      <c r="MXE1" s="1261"/>
      <c r="MXF1" s="1261"/>
      <c r="MXG1" s="1261"/>
      <c r="MXH1" s="1261"/>
      <c r="MXI1" s="1261"/>
      <c r="MXJ1" s="1261"/>
      <c r="MXK1" s="1261"/>
      <c r="MXL1" s="1261"/>
      <c r="MXM1" s="1261"/>
      <c r="MXN1" s="1261"/>
      <c r="MXO1" s="1261"/>
      <c r="MXP1" s="1261"/>
      <c r="MXQ1" s="1261"/>
      <c r="MXR1" s="1261"/>
      <c r="MXS1" s="1261"/>
      <c r="MXT1" s="1261"/>
      <c r="MXU1" s="1261"/>
      <c r="MXV1" s="1261"/>
      <c r="MXW1" s="1261"/>
      <c r="MXX1" s="1261"/>
      <c r="MXY1" s="1261"/>
      <c r="MXZ1" s="1261"/>
      <c r="MYA1" s="1261"/>
      <c r="MYB1" s="1261"/>
      <c r="MYC1" s="1261"/>
      <c r="MYD1" s="1261"/>
      <c r="MYE1" s="1261"/>
      <c r="MYF1" s="1261"/>
      <c r="MYG1" s="1261"/>
      <c r="MYH1" s="1261"/>
      <c r="MYI1" s="1261"/>
      <c r="MYJ1" s="1261"/>
      <c r="MYK1" s="1261"/>
      <c r="MYL1" s="1261"/>
      <c r="MYM1" s="1261"/>
      <c r="MYN1" s="1261"/>
      <c r="MYO1" s="1261"/>
      <c r="MYP1" s="1261"/>
      <c r="MYQ1" s="1261"/>
      <c r="MYR1" s="1261"/>
      <c r="MYS1" s="1261"/>
      <c r="MYT1" s="1261"/>
      <c r="MYU1" s="1261"/>
      <c r="MYV1" s="1261"/>
      <c r="MYW1" s="1261"/>
      <c r="MYX1" s="1261"/>
      <c r="MYY1" s="1261"/>
      <c r="MYZ1" s="1261"/>
      <c r="MZA1" s="1261"/>
      <c r="MZB1" s="1261"/>
      <c r="MZC1" s="1261"/>
      <c r="MZD1" s="1261"/>
      <c r="MZE1" s="1261"/>
      <c r="MZF1" s="1261"/>
      <c r="MZG1" s="1261"/>
      <c r="MZH1" s="1261"/>
      <c r="MZI1" s="1261"/>
      <c r="MZJ1" s="1261"/>
      <c r="MZK1" s="1261"/>
      <c r="MZL1" s="1261"/>
      <c r="MZM1" s="1261"/>
      <c r="MZN1" s="1261"/>
      <c r="MZO1" s="1261"/>
      <c r="MZP1" s="1261"/>
      <c r="MZQ1" s="1261"/>
      <c r="MZR1" s="1261"/>
      <c r="MZS1" s="1261"/>
      <c r="MZT1" s="1261"/>
      <c r="MZU1" s="1261"/>
      <c r="MZV1" s="1261"/>
      <c r="MZW1" s="1261"/>
      <c r="MZX1" s="1261"/>
      <c r="MZY1" s="1261"/>
      <c r="MZZ1" s="1261"/>
      <c r="NAA1" s="1261"/>
      <c r="NAB1" s="1261"/>
      <c r="NAC1" s="1261"/>
      <c r="NAD1" s="1261"/>
      <c r="NAE1" s="1261"/>
      <c r="NAF1" s="1261"/>
      <c r="NAG1" s="1261"/>
      <c r="NAH1" s="1261"/>
      <c r="NAI1" s="1261"/>
      <c r="NAJ1" s="1261"/>
      <c r="NAK1" s="1261"/>
      <c r="NAL1" s="1261"/>
      <c r="NAM1" s="1261"/>
      <c r="NAN1" s="1261"/>
      <c r="NAO1" s="1261"/>
      <c r="NAP1" s="1261"/>
      <c r="NAQ1" s="1261"/>
      <c r="NAR1" s="1261"/>
      <c r="NAS1" s="1261"/>
      <c r="NAT1" s="1261"/>
      <c r="NAU1" s="1261"/>
      <c r="NAV1" s="1261"/>
      <c r="NAW1" s="1261"/>
      <c r="NAX1" s="1261"/>
      <c r="NAY1" s="1261"/>
      <c r="NAZ1" s="1261"/>
      <c r="NBA1" s="1261"/>
      <c r="NBB1" s="1261"/>
      <c r="NBC1" s="1261"/>
      <c r="NBD1" s="1261"/>
      <c r="NBE1" s="1261"/>
      <c r="NBF1" s="1261"/>
      <c r="NBG1" s="1261"/>
      <c r="NBH1" s="1261"/>
      <c r="NBI1" s="1261"/>
      <c r="NBJ1" s="1261"/>
      <c r="NBK1" s="1261"/>
      <c r="NBL1" s="1261"/>
      <c r="NBM1" s="1261"/>
      <c r="NBN1" s="1261"/>
      <c r="NBO1" s="1261"/>
      <c r="NBP1" s="1261"/>
      <c r="NBQ1" s="1261"/>
      <c r="NBR1" s="1261"/>
      <c r="NBS1" s="1261"/>
      <c r="NBT1" s="1261"/>
      <c r="NBU1" s="1261"/>
      <c r="NBV1" s="1261"/>
      <c r="NBW1" s="1261"/>
      <c r="NBX1" s="1261"/>
      <c r="NBY1" s="1261"/>
      <c r="NBZ1" s="1261"/>
      <c r="NCA1" s="1261"/>
      <c r="NCB1" s="1261"/>
      <c r="NCC1" s="1261"/>
      <c r="NCD1" s="1261"/>
      <c r="NCE1" s="1261"/>
      <c r="NCF1" s="1261"/>
      <c r="NCG1" s="1261"/>
      <c r="NCH1" s="1261"/>
      <c r="NCI1" s="1261"/>
      <c r="NCJ1" s="1261"/>
      <c r="NCK1" s="1261"/>
      <c r="NCL1" s="1261"/>
      <c r="NCM1" s="1261"/>
      <c r="NCN1" s="1261"/>
      <c r="NCO1" s="1261"/>
      <c r="NCP1" s="1261"/>
      <c r="NCQ1" s="1261"/>
      <c r="NCR1" s="1261"/>
      <c r="NCS1" s="1261"/>
      <c r="NCT1" s="1261"/>
      <c r="NCU1" s="1261"/>
      <c r="NCV1" s="1261"/>
      <c r="NCW1" s="1261"/>
      <c r="NCX1" s="1261"/>
      <c r="NCY1" s="1261"/>
      <c r="NCZ1" s="1261"/>
      <c r="NDA1" s="1261"/>
      <c r="NDB1" s="1261"/>
      <c r="NDC1" s="1261"/>
      <c r="NDD1" s="1261"/>
      <c r="NDE1" s="1261"/>
      <c r="NDF1" s="1261"/>
      <c r="NDG1" s="1261"/>
      <c r="NDH1" s="1261"/>
      <c r="NDI1" s="1261"/>
      <c r="NDJ1" s="1261"/>
      <c r="NDK1" s="1261"/>
      <c r="NDL1" s="1261"/>
      <c r="NDM1" s="1261"/>
      <c r="NDN1" s="1261"/>
      <c r="NDO1" s="1261"/>
      <c r="NDP1" s="1261"/>
      <c r="NDQ1" s="1261"/>
      <c r="NDR1" s="1261"/>
      <c r="NDS1" s="1261"/>
      <c r="NDT1" s="1261"/>
      <c r="NDU1" s="1261"/>
      <c r="NDV1" s="1261"/>
      <c r="NDW1" s="1261"/>
      <c r="NDX1" s="1261"/>
      <c r="NDY1" s="1261"/>
      <c r="NDZ1" s="1261"/>
      <c r="NEA1" s="1261"/>
      <c r="NEB1" s="1261"/>
      <c r="NEC1" s="1261"/>
      <c r="NED1" s="1261"/>
      <c r="NEE1" s="1261"/>
      <c r="NEF1" s="1261"/>
      <c r="NEG1" s="1261"/>
      <c r="NEH1" s="1261"/>
      <c r="NEI1" s="1261"/>
      <c r="NEJ1" s="1261"/>
      <c r="NEK1" s="1261"/>
      <c r="NEL1" s="1261"/>
      <c r="NEM1" s="1261"/>
      <c r="NEN1" s="1261"/>
      <c r="NEO1" s="1261"/>
      <c r="NEP1" s="1261"/>
      <c r="NEQ1" s="1261"/>
      <c r="NER1" s="1261"/>
      <c r="NES1" s="1261"/>
      <c r="NET1" s="1261"/>
      <c r="NEU1" s="1261"/>
      <c r="NEV1" s="1261"/>
      <c r="NEW1" s="1261"/>
      <c r="NEX1" s="1261"/>
      <c r="NEY1" s="1261"/>
      <c r="NEZ1" s="1261"/>
      <c r="NFA1" s="1261"/>
      <c r="NFB1" s="1261"/>
      <c r="NFC1" s="1261"/>
      <c r="NFD1" s="1261"/>
      <c r="NFE1" s="1261"/>
      <c r="NFF1" s="1261"/>
      <c r="NFG1" s="1261"/>
      <c r="NFH1" s="1261"/>
      <c r="NFI1" s="1261"/>
      <c r="NFJ1" s="1261"/>
      <c r="NFK1" s="1261"/>
      <c r="NFL1" s="1261"/>
      <c r="NFM1" s="1261"/>
      <c r="NFN1" s="1261"/>
      <c r="NFO1" s="1261"/>
      <c r="NFP1" s="1261"/>
      <c r="NFQ1" s="1261"/>
      <c r="NFR1" s="1261"/>
      <c r="NFS1" s="1261"/>
      <c r="NFT1" s="1261"/>
      <c r="NFU1" s="1261"/>
      <c r="NFV1" s="1261"/>
      <c r="NFW1" s="1261"/>
      <c r="NFX1" s="1261"/>
      <c r="NFY1" s="1261"/>
      <c r="NFZ1" s="1261"/>
      <c r="NGA1" s="1261"/>
      <c r="NGB1" s="1261"/>
      <c r="NGC1" s="1261"/>
      <c r="NGD1" s="1261"/>
      <c r="NGE1" s="1261"/>
      <c r="NGF1" s="1261"/>
      <c r="NGG1" s="1261"/>
      <c r="NGH1" s="1261"/>
      <c r="NGI1" s="1261"/>
      <c r="NGJ1" s="1261"/>
      <c r="NGK1" s="1261"/>
      <c r="NGL1" s="1261"/>
      <c r="NGM1" s="1261"/>
      <c r="NGN1" s="1261"/>
      <c r="NGO1" s="1261"/>
      <c r="NGP1" s="1261"/>
      <c r="NGQ1" s="1261"/>
      <c r="NGR1" s="1261"/>
      <c r="NGS1" s="1261"/>
      <c r="NGT1" s="1261"/>
      <c r="NGU1" s="1261"/>
      <c r="NGV1" s="1261"/>
      <c r="NGW1" s="1261"/>
      <c r="NGX1" s="1261"/>
      <c r="NGY1" s="1261"/>
      <c r="NGZ1" s="1261"/>
      <c r="NHA1" s="1261"/>
      <c r="NHB1" s="1261"/>
      <c r="NHC1" s="1261"/>
      <c r="NHD1" s="1261"/>
      <c r="NHE1" s="1261"/>
      <c r="NHF1" s="1261"/>
      <c r="NHG1" s="1261"/>
      <c r="NHH1" s="1261"/>
      <c r="NHI1" s="1261"/>
      <c r="NHJ1" s="1261"/>
      <c r="NHK1" s="1261"/>
      <c r="NHL1" s="1261"/>
      <c r="NHM1" s="1261"/>
      <c r="NHN1" s="1261"/>
      <c r="NHO1" s="1261"/>
      <c r="NHP1" s="1261"/>
      <c r="NHQ1" s="1261"/>
      <c r="NHR1" s="1261"/>
      <c r="NHS1" s="1261"/>
      <c r="NHT1" s="1261"/>
      <c r="NHU1" s="1261"/>
      <c r="NHV1" s="1261"/>
      <c r="NHW1" s="1261"/>
      <c r="NHX1" s="1261"/>
      <c r="NHY1" s="1261"/>
      <c r="NHZ1" s="1261"/>
      <c r="NIA1" s="1261"/>
      <c r="NIB1" s="1261"/>
      <c r="NIC1" s="1261"/>
      <c r="NID1" s="1261"/>
      <c r="NIE1" s="1261"/>
      <c r="NIF1" s="1261"/>
      <c r="NIG1" s="1261"/>
      <c r="NIH1" s="1261"/>
      <c r="NII1" s="1261"/>
      <c r="NIJ1" s="1261"/>
      <c r="NIK1" s="1261"/>
      <c r="NIL1" s="1261"/>
      <c r="NIM1" s="1261"/>
      <c r="NIN1" s="1261"/>
      <c r="NIO1" s="1261"/>
      <c r="NIP1" s="1261"/>
      <c r="NIQ1" s="1261"/>
      <c r="NIR1" s="1261"/>
      <c r="NIS1" s="1261"/>
      <c r="NIT1" s="1261"/>
      <c r="NIU1" s="1261"/>
      <c r="NIV1" s="1261"/>
      <c r="NIW1" s="1261"/>
      <c r="NIX1" s="1261"/>
      <c r="NIY1" s="1261"/>
      <c r="NIZ1" s="1261"/>
      <c r="NJA1" s="1261"/>
      <c r="NJB1" s="1261"/>
      <c r="NJC1" s="1261"/>
      <c r="NJD1" s="1261"/>
      <c r="NJE1" s="1261"/>
      <c r="NJF1" s="1261"/>
      <c r="NJG1" s="1261"/>
      <c r="NJH1" s="1261"/>
      <c r="NJI1" s="1261"/>
      <c r="NJJ1" s="1261"/>
      <c r="NJK1" s="1261"/>
      <c r="NJL1" s="1261"/>
      <c r="NJM1" s="1261"/>
      <c r="NJN1" s="1261"/>
      <c r="NJO1" s="1261"/>
      <c r="NJP1" s="1261"/>
      <c r="NJQ1" s="1261"/>
      <c r="NJR1" s="1261"/>
      <c r="NJS1" s="1261"/>
      <c r="NJT1" s="1261"/>
      <c r="NJU1" s="1261"/>
      <c r="NJV1" s="1261"/>
      <c r="NJW1" s="1261"/>
      <c r="NJX1" s="1261"/>
      <c r="NJY1" s="1261"/>
      <c r="NJZ1" s="1261"/>
      <c r="NKA1" s="1261"/>
      <c r="NKB1" s="1261"/>
      <c r="NKC1" s="1261"/>
      <c r="NKD1" s="1261"/>
      <c r="NKE1" s="1261"/>
      <c r="NKF1" s="1261"/>
      <c r="NKG1" s="1261"/>
      <c r="NKH1" s="1261"/>
      <c r="NKI1" s="1261"/>
      <c r="NKJ1" s="1261"/>
      <c r="NKK1" s="1261"/>
      <c r="NKL1" s="1261"/>
      <c r="NKM1" s="1261"/>
      <c r="NKN1" s="1261"/>
      <c r="NKO1" s="1261"/>
      <c r="NKP1" s="1261"/>
      <c r="NKQ1" s="1261"/>
      <c r="NKR1" s="1261"/>
      <c r="NKS1" s="1261"/>
      <c r="NKT1" s="1261"/>
      <c r="NKU1" s="1261"/>
      <c r="NKV1" s="1261"/>
      <c r="NKW1" s="1261"/>
      <c r="NKX1" s="1261"/>
      <c r="NKY1" s="1261"/>
      <c r="NKZ1" s="1261"/>
      <c r="NLA1" s="1261"/>
      <c r="NLB1" s="1261"/>
      <c r="NLC1" s="1261"/>
      <c r="NLD1" s="1261"/>
      <c r="NLE1" s="1261"/>
      <c r="NLF1" s="1261"/>
      <c r="NLG1" s="1261"/>
      <c r="NLH1" s="1261"/>
      <c r="NLI1" s="1261"/>
      <c r="NLJ1" s="1261"/>
      <c r="NLK1" s="1261"/>
      <c r="NLL1" s="1261"/>
      <c r="NLM1" s="1261"/>
      <c r="NLN1" s="1261"/>
      <c r="NLO1" s="1261"/>
      <c r="NLP1" s="1261"/>
      <c r="NLQ1" s="1261"/>
      <c r="NLR1" s="1261"/>
      <c r="NLS1" s="1261"/>
      <c r="NLT1" s="1261"/>
      <c r="NLU1" s="1261"/>
      <c r="NLV1" s="1261"/>
      <c r="NLW1" s="1261"/>
      <c r="NLX1" s="1261"/>
      <c r="NLY1" s="1261"/>
      <c r="NLZ1" s="1261"/>
      <c r="NMA1" s="1261"/>
      <c r="NMB1" s="1261"/>
      <c r="NMC1" s="1261"/>
      <c r="NMD1" s="1261"/>
      <c r="NME1" s="1261"/>
      <c r="NMF1" s="1261"/>
      <c r="NMG1" s="1261"/>
      <c r="NMH1" s="1261"/>
      <c r="NMI1" s="1261"/>
      <c r="NMJ1" s="1261"/>
      <c r="NMK1" s="1261"/>
      <c r="NML1" s="1261"/>
      <c r="NMM1" s="1261"/>
      <c r="NMN1" s="1261"/>
      <c r="NMO1" s="1261"/>
      <c r="NMP1" s="1261"/>
      <c r="NMQ1" s="1261"/>
      <c r="NMR1" s="1261"/>
      <c r="NMS1" s="1261"/>
      <c r="NMT1" s="1261"/>
      <c r="NMU1" s="1261"/>
      <c r="NMV1" s="1261"/>
      <c r="NMW1" s="1261"/>
      <c r="NMX1" s="1261"/>
      <c r="NMY1" s="1261"/>
      <c r="NMZ1" s="1261"/>
      <c r="NNA1" s="1261"/>
      <c r="NNB1" s="1261"/>
      <c r="NNC1" s="1261"/>
      <c r="NND1" s="1261"/>
      <c r="NNE1" s="1261"/>
      <c r="NNF1" s="1261"/>
      <c r="NNG1" s="1261"/>
      <c r="NNH1" s="1261"/>
      <c r="NNI1" s="1261"/>
      <c r="NNJ1" s="1261"/>
      <c r="NNK1" s="1261"/>
      <c r="NNL1" s="1261"/>
      <c r="NNM1" s="1261"/>
      <c r="NNN1" s="1261"/>
      <c r="NNO1" s="1261"/>
      <c r="NNP1" s="1261"/>
      <c r="NNQ1" s="1261"/>
      <c r="NNR1" s="1261"/>
      <c r="NNS1" s="1261"/>
      <c r="NNT1" s="1261"/>
      <c r="NNU1" s="1261"/>
      <c r="NNV1" s="1261"/>
      <c r="NNW1" s="1261"/>
      <c r="NNX1" s="1261"/>
      <c r="NNY1" s="1261"/>
      <c r="NNZ1" s="1261"/>
      <c r="NOA1" s="1261"/>
      <c r="NOB1" s="1261"/>
      <c r="NOC1" s="1261"/>
      <c r="NOD1" s="1261"/>
      <c r="NOE1" s="1261"/>
      <c r="NOF1" s="1261"/>
      <c r="NOG1" s="1261"/>
      <c r="NOH1" s="1261"/>
      <c r="NOI1" s="1261"/>
      <c r="NOJ1" s="1261"/>
      <c r="NOK1" s="1261"/>
      <c r="NOL1" s="1261"/>
      <c r="NOM1" s="1261"/>
      <c r="NON1" s="1261"/>
      <c r="NOO1" s="1261"/>
      <c r="NOP1" s="1261"/>
      <c r="NOQ1" s="1261"/>
      <c r="NOR1" s="1261"/>
      <c r="NOS1" s="1261"/>
      <c r="NOT1" s="1261"/>
      <c r="NOU1" s="1261"/>
      <c r="NOV1" s="1261"/>
      <c r="NOW1" s="1261"/>
      <c r="NOX1" s="1261"/>
      <c r="NOY1" s="1261"/>
      <c r="NOZ1" s="1261"/>
      <c r="NPA1" s="1261"/>
      <c r="NPB1" s="1261"/>
      <c r="NPC1" s="1261"/>
      <c r="NPD1" s="1261"/>
      <c r="NPE1" s="1261"/>
      <c r="NPF1" s="1261"/>
      <c r="NPG1" s="1261"/>
      <c r="NPH1" s="1261"/>
      <c r="NPI1" s="1261"/>
      <c r="NPJ1" s="1261"/>
      <c r="NPK1" s="1261"/>
      <c r="NPL1" s="1261"/>
      <c r="NPM1" s="1261"/>
      <c r="NPN1" s="1261"/>
      <c r="NPO1" s="1261"/>
      <c r="NPP1" s="1261"/>
      <c r="NPQ1" s="1261"/>
      <c r="NPR1" s="1261"/>
      <c r="NPS1" s="1261"/>
      <c r="NPT1" s="1261"/>
      <c r="NPU1" s="1261"/>
      <c r="NPV1" s="1261"/>
      <c r="NPW1" s="1261"/>
      <c r="NPX1" s="1261"/>
      <c r="NPY1" s="1261"/>
      <c r="NPZ1" s="1261"/>
      <c r="NQA1" s="1261"/>
      <c r="NQB1" s="1261"/>
      <c r="NQC1" s="1261"/>
      <c r="NQD1" s="1261"/>
      <c r="NQE1" s="1261"/>
      <c r="NQF1" s="1261"/>
      <c r="NQG1" s="1261"/>
      <c r="NQH1" s="1261"/>
      <c r="NQI1" s="1261"/>
      <c r="NQJ1" s="1261"/>
      <c r="NQK1" s="1261"/>
      <c r="NQL1" s="1261"/>
      <c r="NQM1" s="1261"/>
      <c r="NQN1" s="1261"/>
      <c r="NQO1" s="1261"/>
      <c r="NQP1" s="1261"/>
      <c r="NQQ1" s="1261"/>
      <c r="NQR1" s="1261"/>
      <c r="NQS1" s="1261"/>
      <c r="NQT1" s="1261"/>
      <c r="NQU1" s="1261"/>
      <c r="NQV1" s="1261"/>
      <c r="NQW1" s="1261"/>
      <c r="NQX1" s="1261"/>
      <c r="NQY1" s="1261"/>
      <c r="NQZ1" s="1261"/>
      <c r="NRA1" s="1261"/>
      <c r="NRB1" s="1261"/>
      <c r="NRC1" s="1261"/>
      <c r="NRD1" s="1261"/>
      <c r="NRE1" s="1261"/>
      <c r="NRF1" s="1261"/>
      <c r="NRG1" s="1261"/>
      <c r="NRH1" s="1261"/>
      <c r="NRI1" s="1261"/>
      <c r="NRJ1" s="1261"/>
      <c r="NRK1" s="1261"/>
      <c r="NRL1" s="1261"/>
      <c r="NRM1" s="1261"/>
      <c r="NRN1" s="1261"/>
      <c r="NRO1" s="1261"/>
      <c r="NRP1" s="1261"/>
      <c r="NRQ1" s="1261"/>
      <c r="NRR1" s="1261"/>
      <c r="NRS1" s="1261"/>
      <c r="NRT1" s="1261"/>
      <c r="NRU1" s="1261"/>
      <c r="NRV1" s="1261"/>
      <c r="NRW1" s="1261"/>
      <c r="NRX1" s="1261"/>
      <c r="NRY1" s="1261"/>
      <c r="NRZ1" s="1261"/>
      <c r="NSA1" s="1261"/>
      <c r="NSB1" s="1261"/>
      <c r="NSC1" s="1261"/>
      <c r="NSD1" s="1261"/>
      <c r="NSE1" s="1261"/>
      <c r="NSF1" s="1261"/>
      <c r="NSG1" s="1261"/>
      <c r="NSH1" s="1261"/>
      <c r="NSI1" s="1261"/>
      <c r="NSJ1" s="1261"/>
      <c r="NSK1" s="1261"/>
      <c r="NSL1" s="1261"/>
      <c r="NSM1" s="1261"/>
      <c r="NSN1" s="1261"/>
      <c r="NSO1" s="1261"/>
      <c r="NSP1" s="1261"/>
      <c r="NSQ1" s="1261"/>
      <c r="NSR1" s="1261"/>
      <c r="NSS1" s="1261"/>
      <c r="NST1" s="1261"/>
      <c r="NSU1" s="1261"/>
      <c r="NSV1" s="1261"/>
      <c r="NSW1" s="1261"/>
      <c r="NSX1" s="1261"/>
      <c r="NSY1" s="1261"/>
      <c r="NSZ1" s="1261"/>
      <c r="NTA1" s="1261"/>
      <c r="NTB1" s="1261"/>
      <c r="NTC1" s="1261"/>
      <c r="NTD1" s="1261"/>
      <c r="NTE1" s="1261"/>
      <c r="NTF1" s="1261"/>
      <c r="NTG1" s="1261"/>
      <c r="NTH1" s="1261"/>
      <c r="NTI1" s="1261"/>
      <c r="NTJ1" s="1261"/>
      <c r="NTK1" s="1261"/>
      <c r="NTL1" s="1261"/>
      <c r="NTM1" s="1261"/>
      <c r="NTN1" s="1261"/>
      <c r="NTO1" s="1261"/>
      <c r="NTP1" s="1261"/>
      <c r="NTQ1" s="1261"/>
      <c r="NTR1" s="1261"/>
      <c r="NTS1" s="1261"/>
      <c r="NTT1" s="1261"/>
      <c r="NTU1" s="1261"/>
      <c r="NTV1" s="1261"/>
      <c r="NTW1" s="1261"/>
      <c r="NTX1" s="1261"/>
      <c r="NTY1" s="1261"/>
      <c r="NTZ1" s="1261"/>
      <c r="NUA1" s="1261"/>
      <c r="NUB1" s="1261"/>
      <c r="NUC1" s="1261"/>
      <c r="NUD1" s="1261"/>
      <c r="NUE1" s="1261"/>
      <c r="NUF1" s="1261"/>
      <c r="NUG1" s="1261"/>
      <c r="NUH1" s="1261"/>
      <c r="NUI1" s="1261"/>
      <c r="NUJ1" s="1261"/>
      <c r="NUK1" s="1261"/>
      <c r="NUL1" s="1261"/>
      <c r="NUM1" s="1261"/>
      <c r="NUN1" s="1261"/>
      <c r="NUO1" s="1261"/>
      <c r="NUP1" s="1261"/>
      <c r="NUQ1" s="1261"/>
      <c r="NUR1" s="1261"/>
      <c r="NUS1" s="1261"/>
      <c r="NUT1" s="1261"/>
      <c r="NUU1" s="1261"/>
      <c r="NUV1" s="1261"/>
      <c r="NUW1" s="1261"/>
      <c r="NUX1" s="1261"/>
      <c r="NUY1" s="1261"/>
      <c r="NUZ1" s="1261"/>
      <c r="NVA1" s="1261"/>
      <c r="NVB1" s="1261"/>
      <c r="NVC1" s="1261"/>
      <c r="NVD1" s="1261"/>
      <c r="NVE1" s="1261"/>
      <c r="NVF1" s="1261"/>
      <c r="NVG1" s="1261"/>
      <c r="NVH1" s="1261"/>
      <c r="NVI1" s="1261"/>
      <c r="NVJ1" s="1261"/>
      <c r="NVK1" s="1261"/>
      <c r="NVL1" s="1261"/>
      <c r="NVM1" s="1261"/>
      <c r="NVN1" s="1261"/>
      <c r="NVO1" s="1261"/>
      <c r="NVP1" s="1261"/>
      <c r="NVQ1" s="1261"/>
      <c r="NVR1" s="1261"/>
      <c r="NVS1" s="1261"/>
      <c r="NVT1" s="1261"/>
      <c r="NVU1" s="1261"/>
      <c r="NVV1" s="1261"/>
      <c r="NVW1" s="1261"/>
      <c r="NVX1" s="1261"/>
      <c r="NVY1" s="1261"/>
      <c r="NVZ1" s="1261"/>
      <c r="NWA1" s="1261"/>
      <c r="NWB1" s="1261"/>
      <c r="NWC1" s="1261"/>
      <c r="NWD1" s="1261"/>
      <c r="NWE1" s="1261"/>
      <c r="NWF1" s="1261"/>
      <c r="NWG1" s="1261"/>
      <c r="NWH1" s="1261"/>
      <c r="NWI1" s="1261"/>
      <c r="NWJ1" s="1261"/>
      <c r="NWK1" s="1261"/>
      <c r="NWL1" s="1261"/>
      <c r="NWM1" s="1261"/>
      <c r="NWN1" s="1261"/>
      <c r="NWO1" s="1261"/>
      <c r="NWP1" s="1261"/>
      <c r="NWQ1" s="1261"/>
      <c r="NWR1" s="1261"/>
      <c r="NWS1" s="1261"/>
      <c r="NWT1" s="1261"/>
      <c r="NWU1" s="1261"/>
      <c r="NWV1" s="1261"/>
      <c r="NWW1" s="1261"/>
      <c r="NWX1" s="1261"/>
      <c r="NWY1" s="1261"/>
      <c r="NWZ1" s="1261"/>
      <c r="NXA1" s="1261"/>
      <c r="NXB1" s="1261"/>
      <c r="NXC1" s="1261"/>
      <c r="NXD1" s="1261"/>
      <c r="NXE1" s="1261"/>
      <c r="NXF1" s="1261"/>
      <c r="NXG1" s="1261"/>
      <c r="NXH1" s="1261"/>
      <c r="NXI1" s="1261"/>
      <c r="NXJ1" s="1261"/>
      <c r="NXK1" s="1261"/>
      <c r="NXL1" s="1261"/>
      <c r="NXM1" s="1261"/>
      <c r="NXN1" s="1261"/>
      <c r="NXO1" s="1261"/>
      <c r="NXP1" s="1261"/>
      <c r="NXQ1" s="1261"/>
      <c r="NXR1" s="1261"/>
      <c r="NXS1" s="1261"/>
      <c r="NXT1" s="1261"/>
      <c r="NXU1" s="1261"/>
      <c r="NXV1" s="1261"/>
      <c r="NXW1" s="1261"/>
      <c r="NXX1" s="1261"/>
      <c r="NXY1" s="1261"/>
      <c r="NXZ1" s="1261"/>
      <c r="NYA1" s="1261"/>
      <c r="NYB1" s="1261"/>
      <c r="NYC1" s="1261"/>
      <c r="NYD1" s="1261"/>
      <c r="NYE1" s="1261"/>
      <c r="NYF1" s="1261"/>
      <c r="NYG1" s="1261"/>
      <c r="NYH1" s="1261"/>
      <c r="NYI1" s="1261"/>
      <c r="NYJ1" s="1261"/>
      <c r="NYK1" s="1261"/>
      <c r="NYL1" s="1261"/>
      <c r="NYM1" s="1261"/>
      <c r="NYN1" s="1261"/>
      <c r="NYO1" s="1261"/>
      <c r="NYP1" s="1261"/>
      <c r="NYQ1" s="1261"/>
      <c r="NYR1" s="1261"/>
      <c r="NYS1" s="1261"/>
      <c r="NYT1" s="1261"/>
      <c r="NYU1" s="1261"/>
      <c r="NYV1" s="1261"/>
      <c r="NYW1" s="1261"/>
      <c r="NYX1" s="1261"/>
      <c r="NYY1" s="1261"/>
      <c r="NYZ1" s="1261"/>
      <c r="NZA1" s="1261"/>
      <c r="NZB1" s="1261"/>
      <c r="NZC1" s="1261"/>
      <c r="NZD1" s="1261"/>
      <c r="NZE1" s="1261"/>
      <c r="NZF1" s="1261"/>
      <c r="NZG1" s="1261"/>
      <c r="NZH1" s="1261"/>
      <c r="NZI1" s="1261"/>
      <c r="NZJ1" s="1261"/>
      <c r="NZK1" s="1261"/>
      <c r="NZL1" s="1261"/>
      <c r="NZM1" s="1261"/>
      <c r="NZN1" s="1261"/>
      <c r="NZO1" s="1261"/>
      <c r="NZP1" s="1261"/>
      <c r="NZQ1" s="1261"/>
      <c r="NZR1" s="1261"/>
      <c r="NZS1" s="1261"/>
      <c r="NZT1" s="1261"/>
      <c r="NZU1" s="1261"/>
      <c r="NZV1" s="1261"/>
      <c r="NZW1" s="1261"/>
      <c r="NZX1" s="1261"/>
      <c r="NZY1" s="1261"/>
      <c r="NZZ1" s="1261"/>
      <c r="OAA1" s="1261"/>
      <c r="OAB1" s="1261"/>
      <c r="OAC1" s="1261"/>
      <c r="OAD1" s="1261"/>
      <c r="OAE1" s="1261"/>
      <c r="OAF1" s="1261"/>
      <c r="OAG1" s="1261"/>
      <c r="OAH1" s="1261"/>
      <c r="OAI1" s="1261"/>
      <c r="OAJ1" s="1261"/>
      <c r="OAK1" s="1261"/>
      <c r="OAL1" s="1261"/>
      <c r="OAM1" s="1261"/>
      <c r="OAN1" s="1261"/>
      <c r="OAO1" s="1261"/>
      <c r="OAP1" s="1261"/>
      <c r="OAQ1" s="1261"/>
      <c r="OAR1" s="1261"/>
      <c r="OAS1" s="1261"/>
      <c r="OAT1" s="1261"/>
      <c r="OAU1" s="1261"/>
      <c r="OAV1" s="1261"/>
      <c r="OAW1" s="1261"/>
      <c r="OAX1" s="1261"/>
      <c r="OAY1" s="1261"/>
      <c r="OAZ1" s="1261"/>
      <c r="OBA1" s="1261"/>
      <c r="OBB1" s="1261"/>
      <c r="OBC1" s="1261"/>
      <c r="OBD1" s="1261"/>
      <c r="OBE1" s="1261"/>
      <c r="OBF1" s="1261"/>
      <c r="OBG1" s="1261"/>
      <c r="OBH1" s="1261"/>
      <c r="OBI1" s="1261"/>
      <c r="OBJ1" s="1261"/>
      <c r="OBK1" s="1261"/>
      <c r="OBL1" s="1261"/>
      <c r="OBM1" s="1261"/>
      <c r="OBN1" s="1261"/>
      <c r="OBO1" s="1261"/>
      <c r="OBP1" s="1261"/>
      <c r="OBQ1" s="1261"/>
      <c r="OBR1" s="1261"/>
      <c r="OBS1" s="1261"/>
      <c r="OBT1" s="1261"/>
      <c r="OBU1" s="1261"/>
      <c r="OBV1" s="1261"/>
      <c r="OBW1" s="1261"/>
      <c r="OBX1" s="1261"/>
      <c r="OBY1" s="1261"/>
      <c r="OBZ1" s="1261"/>
      <c r="OCA1" s="1261"/>
      <c r="OCB1" s="1261"/>
      <c r="OCC1" s="1261"/>
      <c r="OCD1" s="1261"/>
      <c r="OCE1" s="1261"/>
      <c r="OCF1" s="1261"/>
      <c r="OCG1" s="1261"/>
      <c r="OCH1" s="1261"/>
      <c r="OCI1" s="1261"/>
      <c r="OCJ1" s="1261"/>
      <c r="OCK1" s="1261"/>
      <c r="OCL1" s="1261"/>
      <c r="OCM1" s="1261"/>
      <c r="OCN1" s="1261"/>
      <c r="OCO1" s="1261"/>
      <c r="OCP1" s="1261"/>
      <c r="OCQ1" s="1261"/>
      <c r="OCR1" s="1261"/>
      <c r="OCS1" s="1261"/>
      <c r="OCT1" s="1261"/>
      <c r="OCU1" s="1261"/>
      <c r="OCV1" s="1261"/>
      <c r="OCW1" s="1261"/>
      <c r="OCX1" s="1261"/>
      <c r="OCY1" s="1261"/>
      <c r="OCZ1" s="1261"/>
      <c r="ODA1" s="1261"/>
      <c r="ODB1" s="1261"/>
      <c r="ODC1" s="1261"/>
      <c r="ODD1" s="1261"/>
      <c r="ODE1" s="1261"/>
      <c r="ODF1" s="1261"/>
      <c r="ODG1" s="1261"/>
      <c r="ODH1" s="1261"/>
      <c r="ODI1" s="1261"/>
      <c r="ODJ1" s="1261"/>
      <c r="ODK1" s="1261"/>
      <c r="ODL1" s="1261"/>
      <c r="ODM1" s="1261"/>
      <c r="ODN1" s="1261"/>
      <c r="ODO1" s="1261"/>
      <c r="ODP1" s="1261"/>
      <c r="ODQ1" s="1261"/>
      <c r="ODR1" s="1261"/>
      <c r="ODS1" s="1261"/>
      <c r="ODT1" s="1261"/>
      <c r="ODU1" s="1261"/>
      <c r="ODV1" s="1261"/>
      <c r="ODW1" s="1261"/>
      <c r="ODX1" s="1261"/>
      <c r="ODY1" s="1261"/>
      <c r="ODZ1" s="1261"/>
      <c r="OEA1" s="1261"/>
      <c r="OEB1" s="1261"/>
      <c r="OEC1" s="1261"/>
      <c r="OED1" s="1261"/>
      <c r="OEE1" s="1261"/>
      <c r="OEF1" s="1261"/>
      <c r="OEG1" s="1261"/>
      <c r="OEH1" s="1261"/>
      <c r="OEI1" s="1261"/>
      <c r="OEJ1" s="1261"/>
      <c r="OEK1" s="1261"/>
      <c r="OEL1" s="1261"/>
      <c r="OEM1" s="1261"/>
      <c r="OEN1" s="1261"/>
      <c r="OEO1" s="1261"/>
      <c r="OEP1" s="1261"/>
      <c r="OEQ1" s="1261"/>
      <c r="OER1" s="1261"/>
      <c r="OES1" s="1261"/>
      <c r="OET1" s="1261"/>
      <c r="OEU1" s="1261"/>
      <c r="OEV1" s="1261"/>
      <c r="OEW1" s="1261"/>
      <c r="OEX1" s="1261"/>
      <c r="OEY1" s="1261"/>
      <c r="OEZ1" s="1261"/>
      <c r="OFA1" s="1261"/>
      <c r="OFB1" s="1261"/>
      <c r="OFC1" s="1261"/>
      <c r="OFD1" s="1261"/>
      <c r="OFE1" s="1261"/>
      <c r="OFF1" s="1261"/>
      <c r="OFG1" s="1261"/>
      <c r="OFH1" s="1261"/>
      <c r="OFI1" s="1261"/>
      <c r="OFJ1" s="1261"/>
      <c r="OFK1" s="1261"/>
      <c r="OFL1" s="1261"/>
      <c r="OFM1" s="1261"/>
      <c r="OFN1" s="1261"/>
      <c r="OFO1" s="1261"/>
      <c r="OFP1" s="1261"/>
      <c r="OFQ1" s="1261"/>
      <c r="OFR1" s="1261"/>
      <c r="OFS1" s="1261"/>
      <c r="OFT1" s="1261"/>
      <c r="OFU1" s="1261"/>
      <c r="OFV1" s="1261"/>
      <c r="OFW1" s="1261"/>
      <c r="OFX1" s="1261"/>
      <c r="OFY1" s="1261"/>
      <c r="OFZ1" s="1261"/>
      <c r="OGA1" s="1261"/>
      <c r="OGB1" s="1261"/>
      <c r="OGC1" s="1261"/>
      <c r="OGD1" s="1261"/>
      <c r="OGE1" s="1261"/>
      <c r="OGF1" s="1261"/>
      <c r="OGG1" s="1261"/>
      <c r="OGH1" s="1261"/>
      <c r="OGI1" s="1261"/>
      <c r="OGJ1" s="1261"/>
      <c r="OGK1" s="1261"/>
      <c r="OGL1" s="1261"/>
      <c r="OGM1" s="1261"/>
      <c r="OGN1" s="1261"/>
      <c r="OGO1" s="1261"/>
      <c r="OGP1" s="1261"/>
      <c r="OGQ1" s="1261"/>
      <c r="OGR1" s="1261"/>
      <c r="OGS1" s="1261"/>
      <c r="OGT1" s="1261"/>
      <c r="OGU1" s="1261"/>
      <c r="OGV1" s="1261"/>
      <c r="OGW1" s="1261"/>
      <c r="OGX1" s="1261"/>
      <c r="OGY1" s="1261"/>
      <c r="OGZ1" s="1261"/>
      <c r="OHA1" s="1261"/>
      <c r="OHB1" s="1261"/>
      <c r="OHC1" s="1261"/>
      <c r="OHD1" s="1261"/>
      <c r="OHE1" s="1261"/>
      <c r="OHF1" s="1261"/>
      <c r="OHG1" s="1261"/>
      <c r="OHH1" s="1261"/>
      <c r="OHI1" s="1261"/>
      <c r="OHJ1" s="1261"/>
      <c r="OHK1" s="1261"/>
      <c r="OHL1" s="1261"/>
      <c r="OHM1" s="1261"/>
      <c r="OHN1" s="1261"/>
      <c r="OHO1" s="1261"/>
      <c r="OHP1" s="1261"/>
      <c r="OHQ1" s="1261"/>
      <c r="OHR1" s="1261"/>
      <c r="OHS1" s="1261"/>
      <c r="OHT1" s="1261"/>
      <c r="OHU1" s="1261"/>
      <c r="OHV1" s="1261"/>
      <c r="OHW1" s="1261"/>
      <c r="OHX1" s="1261"/>
      <c r="OHY1" s="1261"/>
      <c r="OHZ1" s="1261"/>
      <c r="OIA1" s="1261"/>
      <c r="OIB1" s="1261"/>
      <c r="OIC1" s="1261"/>
      <c r="OID1" s="1261"/>
      <c r="OIE1" s="1261"/>
      <c r="OIF1" s="1261"/>
      <c r="OIG1" s="1261"/>
      <c r="OIH1" s="1261"/>
      <c r="OII1" s="1261"/>
      <c r="OIJ1" s="1261"/>
      <c r="OIK1" s="1261"/>
      <c r="OIL1" s="1261"/>
      <c r="OIM1" s="1261"/>
      <c r="OIN1" s="1261"/>
      <c r="OIO1" s="1261"/>
      <c r="OIP1" s="1261"/>
      <c r="OIQ1" s="1261"/>
      <c r="OIR1" s="1261"/>
      <c r="OIS1" s="1261"/>
      <c r="OIT1" s="1261"/>
      <c r="OIU1" s="1261"/>
      <c r="OIV1" s="1261"/>
      <c r="OIW1" s="1261"/>
      <c r="OIX1" s="1261"/>
      <c r="OIY1" s="1261"/>
      <c r="OIZ1" s="1261"/>
      <c r="OJA1" s="1261"/>
      <c r="OJB1" s="1261"/>
      <c r="OJC1" s="1261"/>
      <c r="OJD1" s="1261"/>
      <c r="OJE1" s="1261"/>
      <c r="OJF1" s="1261"/>
      <c r="OJG1" s="1261"/>
      <c r="OJH1" s="1261"/>
      <c r="OJI1" s="1261"/>
      <c r="OJJ1" s="1261"/>
      <c r="OJK1" s="1261"/>
      <c r="OJL1" s="1261"/>
      <c r="OJM1" s="1261"/>
      <c r="OJN1" s="1261"/>
      <c r="OJO1" s="1261"/>
      <c r="OJP1" s="1261"/>
      <c r="OJQ1" s="1261"/>
      <c r="OJR1" s="1261"/>
      <c r="OJS1" s="1261"/>
      <c r="OJT1" s="1261"/>
      <c r="OJU1" s="1261"/>
      <c r="OJV1" s="1261"/>
      <c r="OJW1" s="1261"/>
      <c r="OJX1" s="1261"/>
      <c r="OJY1" s="1261"/>
      <c r="OJZ1" s="1261"/>
      <c r="OKA1" s="1261"/>
      <c r="OKB1" s="1261"/>
      <c r="OKC1" s="1261"/>
      <c r="OKD1" s="1261"/>
      <c r="OKE1" s="1261"/>
      <c r="OKF1" s="1261"/>
      <c r="OKG1" s="1261"/>
      <c r="OKH1" s="1261"/>
      <c r="OKI1" s="1261"/>
      <c r="OKJ1" s="1261"/>
      <c r="OKK1" s="1261"/>
      <c r="OKL1" s="1261"/>
      <c r="OKM1" s="1261"/>
      <c r="OKN1" s="1261"/>
      <c r="OKO1" s="1261"/>
      <c r="OKP1" s="1261"/>
      <c r="OKQ1" s="1261"/>
      <c r="OKR1" s="1261"/>
      <c r="OKS1" s="1261"/>
      <c r="OKT1" s="1261"/>
      <c r="OKU1" s="1261"/>
      <c r="OKV1" s="1261"/>
      <c r="OKW1" s="1261"/>
      <c r="OKX1" s="1261"/>
      <c r="OKY1" s="1261"/>
      <c r="OKZ1" s="1261"/>
      <c r="OLA1" s="1261"/>
      <c r="OLB1" s="1261"/>
      <c r="OLC1" s="1261"/>
      <c r="OLD1" s="1261"/>
      <c r="OLE1" s="1261"/>
      <c r="OLF1" s="1261"/>
      <c r="OLG1" s="1261"/>
      <c r="OLH1" s="1261"/>
      <c r="OLI1" s="1261"/>
      <c r="OLJ1" s="1261"/>
      <c r="OLK1" s="1261"/>
      <c r="OLL1" s="1261"/>
      <c r="OLM1" s="1261"/>
      <c r="OLN1" s="1261"/>
      <c r="OLO1" s="1261"/>
      <c r="OLP1" s="1261"/>
      <c r="OLQ1" s="1261"/>
      <c r="OLR1" s="1261"/>
      <c r="OLS1" s="1261"/>
      <c r="OLT1" s="1261"/>
      <c r="OLU1" s="1261"/>
      <c r="OLV1" s="1261"/>
      <c r="OLW1" s="1261"/>
      <c r="OLX1" s="1261"/>
      <c r="OLY1" s="1261"/>
      <c r="OLZ1" s="1261"/>
      <c r="OMA1" s="1261"/>
      <c r="OMB1" s="1261"/>
      <c r="OMC1" s="1261"/>
      <c r="OMD1" s="1261"/>
      <c r="OME1" s="1261"/>
      <c r="OMF1" s="1261"/>
      <c r="OMG1" s="1261"/>
      <c r="OMH1" s="1261"/>
      <c r="OMI1" s="1261"/>
      <c r="OMJ1" s="1261"/>
      <c r="OMK1" s="1261"/>
      <c r="OML1" s="1261"/>
      <c r="OMM1" s="1261"/>
      <c r="OMN1" s="1261"/>
      <c r="OMO1" s="1261"/>
      <c r="OMP1" s="1261"/>
      <c r="OMQ1" s="1261"/>
      <c r="OMR1" s="1261"/>
      <c r="OMS1" s="1261"/>
      <c r="OMT1" s="1261"/>
      <c r="OMU1" s="1261"/>
      <c r="OMV1" s="1261"/>
      <c r="OMW1" s="1261"/>
      <c r="OMX1" s="1261"/>
      <c r="OMY1" s="1261"/>
      <c r="OMZ1" s="1261"/>
      <c r="ONA1" s="1261"/>
      <c r="ONB1" s="1261"/>
      <c r="ONC1" s="1261"/>
      <c r="OND1" s="1261"/>
      <c r="ONE1" s="1261"/>
      <c r="ONF1" s="1261"/>
      <c r="ONG1" s="1261"/>
      <c r="ONH1" s="1261"/>
      <c r="ONI1" s="1261"/>
      <c r="ONJ1" s="1261"/>
      <c r="ONK1" s="1261"/>
      <c r="ONL1" s="1261"/>
      <c r="ONM1" s="1261"/>
      <c r="ONN1" s="1261"/>
      <c r="ONO1" s="1261"/>
      <c r="ONP1" s="1261"/>
      <c r="ONQ1" s="1261"/>
      <c r="ONR1" s="1261"/>
      <c r="ONS1" s="1261"/>
      <c r="ONT1" s="1261"/>
      <c r="ONU1" s="1261"/>
      <c r="ONV1" s="1261"/>
      <c r="ONW1" s="1261"/>
      <c r="ONX1" s="1261"/>
      <c r="ONY1" s="1261"/>
      <c r="ONZ1" s="1261"/>
      <c r="OOA1" s="1261"/>
      <c r="OOB1" s="1261"/>
      <c r="OOC1" s="1261"/>
      <c r="OOD1" s="1261"/>
      <c r="OOE1" s="1261"/>
      <c r="OOF1" s="1261"/>
      <c r="OOG1" s="1261"/>
      <c r="OOH1" s="1261"/>
      <c r="OOI1" s="1261"/>
      <c r="OOJ1" s="1261"/>
      <c r="OOK1" s="1261"/>
      <c r="OOL1" s="1261"/>
      <c r="OOM1" s="1261"/>
      <c r="OON1" s="1261"/>
      <c r="OOO1" s="1261"/>
      <c r="OOP1" s="1261"/>
      <c r="OOQ1" s="1261"/>
      <c r="OOR1" s="1261"/>
      <c r="OOS1" s="1261"/>
      <c r="OOT1" s="1261"/>
      <c r="OOU1" s="1261"/>
      <c r="OOV1" s="1261"/>
      <c r="OOW1" s="1261"/>
      <c r="OOX1" s="1261"/>
      <c r="OOY1" s="1261"/>
      <c r="OOZ1" s="1261"/>
      <c r="OPA1" s="1261"/>
      <c r="OPB1" s="1261"/>
      <c r="OPC1" s="1261"/>
      <c r="OPD1" s="1261"/>
      <c r="OPE1" s="1261"/>
      <c r="OPF1" s="1261"/>
      <c r="OPG1" s="1261"/>
      <c r="OPH1" s="1261"/>
      <c r="OPI1" s="1261"/>
      <c r="OPJ1" s="1261"/>
      <c r="OPK1" s="1261"/>
      <c r="OPL1" s="1261"/>
      <c r="OPM1" s="1261"/>
      <c r="OPN1" s="1261"/>
      <c r="OPO1" s="1261"/>
      <c r="OPP1" s="1261"/>
      <c r="OPQ1" s="1261"/>
      <c r="OPR1" s="1261"/>
      <c r="OPS1" s="1261"/>
      <c r="OPT1" s="1261"/>
      <c r="OPU1" s="1261"/>
      <c r="OPV1" s="1261"/>
      <c r="OPW1" s="1261"/>
      <c r="OPX1" s="1261"/>
      <c r="OPY1" s="1261"/>
      <c r="OPZ1" s="1261"/>
      <c r="OQA1" s="1261"/>
      <c r="OQB1" s="1261"/>
      <c r="OQC1" s="1261"/>
      <c r="OQD1" s="1261"/>
      <c r="OQE1" s="1261"/>
      <c r="OQF1" s="1261"/>
      <c r="OQG1" s="1261"/>
      <c r="OQH1" s="1261"/>
      <c r="OQI1" s="1261"/>
      <c r="OQJ1" s="1261"/>
      <c r="OQK1" s="1261"/>
      <c r="OQL1" s="1261"/>
      <c r="OQM1" s="1261"/>
      <c r="OQN1" s="1261"/>
      <c r="OQO1" s="1261"/>
      <c r="OQP1" s="1261"/>
      <c r="OQQ1" s="1261"/>
      <c r="OQR1" s="1261"/>
      <c r="OQS1" s="1261"/>
      <c r="OQT1" s="1261"/>
      <c r="OQU1" s="1261"/>
      <c r="OQV1" s="1261"/>
      <c r="OQW1" s="1261"/>
      <c r="OQX1" s="1261"/>
      <c r="OQY1" s="1261"/>
      <c r="OQZ1" s="1261"/>
      <c r="ORA1" s="1261"/>
      <c r="ORB1" s="1261"/>
      <c r="ORC1" s="1261"/>
      <c r="ORD1" s="1261"/>
      <c r="ORE1" s="1261"/>
      <c r="ORF1" s="1261"/>
      <c r="ORG1" s="1261"/>
      <c r="ORH1" s="1261"/>
      <c r="ORI1" s="1261"/>
      <c r="ORJ1" s="1261"/>
      <c r="ORK1" s="1261"/>
      <c r="ORL1" s="1261"/>
      <c r="ORM1" s="1261"/>
      <c r="ORN1" s="1261"/>
      <c r="ORO1" s="1261"/>
      <c r="ORP1" s="1261"/>
      <c r="ORQ1" s="1261"/>
      <c r="ORR1" s="1261"/>
      <c r="ORS1" s="1261"/>
      <c r="ORT1" s="1261"/>
      <c r="ORU1" s="1261"/>
      <c r="ORV1" s="1261"/>
      <c r="ORW1" s="1261"/>
      <c r="ORX1" s="1261"/>
      <c r="ORY1" s="1261"/>
      <c r="ORZ1" s="1261"/>
      <c r="OSA1" s="1261"/>
      <c r="OSB1" s="1261"/>
      <c r="OSC1" s="1261"/>
      <c r="OSD1" s="1261"/>
      <c r="OSE1" s="1261"/>
      <c r="OSF1" s="1261"/>
      <c r="OSG1" s="1261"/>
      <c r="OSH1" s="1261"/>
      <c r="OSI1" s="1261"/>
      <c r="OSJ1" s="1261"/>
      <c r="OSK1" s="1261"/>
      <c r="OSL1" s="1261"/>
      <c r="OSM1" s="1261"/>
      <c r="OSN1" s="1261"/>
      <c r="OSO1" s="1261"/>
      <c r="OSP1" s="1261"/>
      <c r="OSQ1" s="1261"/>
      <c r="OSR1" s="1261"/>
      <c r="OSS1" s="1261"/>
      <c r="OST1" s="1261"/>
      <c r="OSU1" s="1261"/>
      <c r="OSV1" s="1261"/>
      <c r="OSW1" s="1261"/>
      <c r="OSX1" s="1261"/>
      <c r="OSY1" s="1261"/>
      <c r="OSZ1" s="1261"/>
      <c r="OTA1" s="1261"/>
      <c r="OTB1" s="1261"/>
      <c r="OTC1" s="1261"/>
      <c r="OTD1" s="1261"/>
      <c r="OTE1" s="1261"/>
      <c r="OTF1" s="1261"/>
      <c r="OTG1" s="1261"/>
      <c r="OTH1" s="1261"/>
      <c r="OTI1" s="1261"/>
      <c r="OTJ1" s="1261"/>
      <c r="OTK1" s="1261"/>
      <c r="OTL1" s="1261"/>
      <c r="OTM1" s="1261"/>
      <c r="OTN1" s="1261"/>
      <c r="OTO1" s="1261"/>
      <c r="OTP1" s="1261"/>
      <c r="OTQ1" s="1261"/>
      <c r="OTR1" s="1261"/>
      <c r="OTS1" s="1261"/>
      <c r="OTT1" s="1261"/>
      <c r="OTU1" s="1261"/>
      <c r="OTV1" s="1261"/>
      <c r="OTW1" s="1261"/>
      <c r="OTX1" s="1261"/>
      <c r="OTY1" s="1261"/>
      <c r="OTZ1" s="1261"/>
      <c r="OUA1" s="1261"/>
      <c r="OUB1" s="1261"/>
      <c r="OUC1" s="1261"/>
      <c r="OUD1" s="1261"/>
      <c r="OUE1" s="1261"/>
      <c r="OUF1" s="1261"/>
      <c r="OUG1" s="1261"/>
      <c r="OUH1" s="1261"/>
      <c r="OUI1" s="1261"/>
      <c r="OUJ1" s="1261"/>
      <c r="OUK1" s="1261"/>
      <c r="OUL1" s="1261"/>
      <c r="OUM1" s="1261"/>
      <c r="OUN1" s="1261"/>
      <c r="OUO1" s="1261"/>
      <c r="OUP1" s="1261"/>
      <c r="OUQ1" s="1261"/>
      <c r="OUR1" s="1261"/>
      <c r="OUS1" s="1261"/>
      <c r="OUT1" s="1261"/>
      <c r="OUU1" s="1261"/>
      <c r="OUV1" s="1261"/>
      <c r="OUW1" s="1261"/>
      <c r="OUX1" s="1261"/>
      <c r="OUY1" s="1261"/>
      <c r="OUZ1" s="1261"/>
      <c r="OVA1" s="1261"/>
      <c r="OVB1" s="1261"/>
      <c r="OVC1" s="1261"/>
      <c r="OVD1" s="1261"/>
      <c r="OVE1" s="1261"/>
      <c r="OVF1" s="1261"/>
      <c r="OVG1" s="1261"/>
      <c r="OVH1" s="1261"/>
      <c r="OVI1" s="1261"/>
      <c r="OVJ1" s="1261"/>
      <c r="OVK1" s="1261"/>
      <c r="OVL1" s="1261"/>
      <c r="OVM1" s="1261"/>
      <c r="OVN1" s="1261"/>
      <c r="OVO1" s="1261"/>
      <c r="OVP1" s="1261"/>
      <c r="OVQ1" s="1261"/>
      <c r="OVR1" s="1261"/>
      <c r="OVS1" s="1261"/>
      <c r="OVT1" s="1261"/>
      <c r="OVU1" s="1261"/>
      <c r="OVV1" s="1261"/>
      <c r="OVW1" s="1261"/>
      <c r="OVX1" s="1261"/>
      <c r="OVY1" s="1261"/>
      <c r="OVZ1" s="1261"/>
      <c r="OWA1" s="1261"/>
      <c r="OWB1" s="1261"/>
      <c r="OWC1" s="1261"/>
      <c r="OWD1" s="1261"/>
      <c r="OWE1" s="1261"/>
      <c r="OWF1" s="1261"/>
      <c r="OWG1" s="1261"/>
      <c r="OWH1" s="1261"/>
      <c r="OWI1" s="1261"/>
      <c r="OWJ1" s="1261"/>
      <c r="OWK1" s="1261"/>
      <c r="OWL1" s="1261"/>
      <c r="OWM1" s="1261"/>
      <c r="OWN1" s="1261"/>
      <c r="OWO1" s="1261"/>
      <c r="OWP1" s="1261"/>
      <c r="OWQ1" s="1261"/>
      <c r="OWR1" s="1261"/>
      <c r="OWS1" s="1261"/>
      <c r="OWT1" s="1261"/>
      <c r="OWU1" s="1261"/>
      <c r="OWV1" s="1261"/>
      <c r="OWW1" s="1261"/>
      <c r="OWX1" s="1261"/>
      <c r="OWY1" s="1261"/>
      <c r="OWZ1" s="1261"/>
      <c r="OXA1" s="1261"/>
      <c r="OXB1" s="1261"/>
      <c r="OXC1" s="1261"/>
      <c r="OXD1" s="1261"/>
      <c r="OXE1" s="1261"/>
      <c r="OXF1" s="1261"/>
      <c r="OXG1" s="1261"/>
      <c r="OXH1" s="1261"/>
      <c r="OXI1" s="1261"/>
      <c r="OXJ1" s="1261"/>
      <c r="OXK1" s="1261"/>
      <c r="OXL1" s="1261"/>
      <c r="OXM1" s="1261"/>
      <c r="OXN1" s="1261"/>
      <c r="OXO1" s="1261"/>
      <c r="OXP1" s="1261"/>
      <c r="OXQ1" s="1261"/>
      <c r="OXR1" s="1261"/>
      <c r="OXS1" s="1261"/>
      <c r="OXT1" s="1261"/>
      <c r="OXU1" s="1261"/>
      <c r="OXV1" s="1261"/>
      <c r="OXW1" s="1261"/>
      <c r="OXX1" s="1261"/>
      <c r="OXY1" s="1261"/>
      <c r="OXZ1" s="1261"/>
      <c r="OYA1" s="1261"/>
      <c r="OYB1" s="1261"/>
      <c r="OYC1" s="1261"/>
      <c r="OYD1" s="1261"/>
      <c r="OYE1" s="1261"/>
      <c r="OYF1" s="1261"/>
      <c r="OYG1" s="1261"/>
      <c r="OYH1" s="1261"/>
      <c r="OYI1" s="1261"/>
      <c r="OYJ1" s="1261"/>
      <c r="OYK1" s="1261"/>
      <c r="OYL1" s="1261"/>
      <c r="OYM1" s="1261"/>
      <c r="OYN1" s="1261"/>
      <c r="OYO1" s="1261"/>
      <c r="OYP1" s="1261"/>
      <c r="OYQ1" s="1261"/>
      <c r="OYR1" s="1261"/>
      <c r="OYS1" s="1261"/>
      <c r="OYT1" s="1261"/>
      <c r="OYU1" s="1261"/>
      <c r="OYV1" s="1261"/>
      <c r="OYW1" s="1261"/>
      <c r="OYX1" s="1261"/>
      <c r="OYY1" s="1261"/>
      <c r="OYZ1" s="1261"/>
      <c r="OZA1" s="1261"/>
      <c r="OZB1" s="1261"/>
      <c r="OZC1" s="1261"/>
      <c r="OZD1" s="1261"/>
      <c r="OZE1" s="1261"/>
      <c r="OZF1" s="1261"/>
      <c r="OZG1" s="1261"/>
      <c r="OZH1" s="1261"/>
      <c r="OZI1" s="1261"/>
      <c r="OZJ1" s="1261"/>
      <c r="OZK1" s="1261"/>
      <c r="OZL1" s="1261"/>
      <c r="OZM1" s="1261"/>
      <c r="OZN1" s="1261"/>
      <c r="OZO1" s="1261"/>
      <c r="OZP1" s="1261"/>
      <c r="OZQ1" s="1261"/>
      <c r="OZR1" s="1261"/>
      <c r="OZS1" s="1261"/>
      <c r="OZT1" s="1261"/>
      <c r="OZU1" s="1261"/>
      <c r="OZV1" s="1261"/>
      <c r="OZW1" s="1261"/>
      <c r="OZX1" s="1261"/>
      <c r="OZY1" s="1261"/>
      <c r="OZZ1" s="1261"/>
      <c r="PAA1" s="1261"/>
      <c r="PAB1" s="1261"/>
      <c r="PAC1" s="1261"/>
      <c r="PAD1" s="1261"/>
      <c r="PAE1" s="1261"/>
      <c r="PAF1" s="1261"/>
      <c r="PAG1" s="1261"/>
      <c r="PAH1" s="1261"/>
      <c r="PAI1" s="1261"/>
      <c r="PAJ1" s="1261"/>
      <c r="PAK1" s="1261"/>
      <c r="PAL1" s="1261"/>
      <c r="PAM1" s="1261"/>
      <c r="PAN1" s="1261"/>
      <c r="PAO1" s="1261"/>
      <c r="PAP1" s="1261"/>
      <c r="PAQ1" s="1261"/>
      <c r="PAR1" s="1261"/>
      <c r="PAS1" s="1261"/>
      <c r="PAT1" s="1261"/>
      <c r="PAU1" s="1261"/>
      <c r="PAV1" s="1261"/>
      <c r="PAW1" s="1261"/>
      <c r="PAX1" s="1261"/>
      <c r="PAY1" s="1261"/>
      <c r="PAZ1" s="1261"/>
      <c r="PBA1" s="1261"/>
      <c r="PBB1" s="1261"/>
      <c r="PBC1" s="1261"/>
      <c r="PBD1" s="1261"/>
      <c r="PBE1" s="1261"/>
      <c r="PBF1" s="1261"/>
      <c r="PBG1" s="1261"/>
      <c r="PBH1" s="1261"/>
      <c r="PBI1" s="1261"/>
      <c r="PBJ1" s="1261"/>
      <c r="PBK1" s="1261"/>
      <c r="PBL1" s="1261"/>
      <c r="PBM1" s="1261"/>
      <c r="PBN1" s="1261"/>
      <c r="PBO1" s="1261"/>
      <c r="PBP1" s="1261"/>
      <c r="PBQ1" s="1261"/>
      <c r="PBR1" s="1261"/>
      <c r="PBS1" s="1261"/>
      <c r="PBT1" s="1261"/>
      <c r="PBU1" s="1261"/>
      <c r="PBV1" s="1261"/>
      <c r="PBW1" s="1261"/>
      <c r="PBX1" s="1261"/>
      <c r="PBY1" s="1261"/>
      <c r="PBZ1" s="1261"/>
      <c r="PCA1" s="1261"/>
      <c r="PCB1" s="1261"/>
      <c r="PCC1" s="1261"/>
      <c r="PCD1" s="1261"/>
      <c r="PCE1" s="1261"/>
      <c r="PCF1" s="1261"/>
      <c r="PCG1" s="1261"/>
      <c r="PCH1" s="1261"/>
      <c r="PCI1" s="1261"/>
      <c r="PCJ1" s="1261"/>
      <c r="PCK1" s="1261"/>
      <c r="PCL1" s="1261"/>
      <c r="PCM1" s="1261"/>
      <c r="PCN1" s="1261"/>
      <c r="PCO1" s="1261"/>
      <c r="PCP1" s="1261"/>
      <c r="PCQ1" s="1261"/>
      <c r="PCR1" s="1261"/>
      <c r="PCS1" s="1261"/>
      <c r="PCT1" s="1261"/>
      <c r="PCU1" s="1261"/>
      <c r="PCV1" s="1261"/>
      <c r="PCW1" s="1261"/>
      <c r="PCX1" s="1261"/>
      <c r="PCY1" s="1261"/>
      <c r="PCZ1" s="1261"/>
      <c r="PDA1" s="1261"/>
      <c r="PDB1" s="1261"/>
      <c r="PDC1" s="1261"/>
      <c r="PDD1" s="1261"/>
      <c r="PDE1" s="1261"/>
      <c r="PDF1" s="1261"/>
      <c r="PDG1" s="1261"/>
      <c r="PDH1" s="1261"/>
      <c r="PDI1" s="1261"/>
      <c r="PDJ1" s="1261"/>
      <c r="PDK1" s="1261"/>
      <c r="PDL1" s="1261"/>
      <c r="PDM1" s="1261"/>
      <c r="PDN1" s="1261"/>
      <c r="PDO1" s="1261"/>
      <c r="PDP1" s="1261"/>
      <c r="PDQ1" s="1261"/>
      <c r="PDR1" s="1261"/>
      <c r="PDS1" s="1261"/>
      <c r="PDT1" s="1261"/>
      <c r="PDU1" s="1261"/>
      <c r="PDV1" s="1261"/>
      <c r="PDW1" s="1261"/>
      <c r="PDX1" s="1261"/>
      <c r="PDY1" s="1261"/>
      <c r="PDZ1" s="1261"/>
      <c r="PEA1" s="1261"/>
      <c r="PEB1" s="1261"/>
      <c r="PEC1" s="1261"/>
      <c r="PED1" s="1261"/>
      <c r="PEE1" s="1261"/>
      <c r="PEF1" s="1261"/>
      <c r="PEG1" s="1261"/>
      <c r="PEH1" s="1261"/>
      <c r="PEI1" s="1261"/>
      <c r="PEJ1" s="1261"/>
      <c r="PEK1" s="1261"/>
      <c r="PEL1" s="1261"/>
      <c r="PEM1" s="1261"/>
      <c r="PEN1" s="1261"/>
      <c r="PEO1" s="1261"/>
      <c r="PEP1" s="1261"/>
      <c r="PEQ1" s="1261"/>
      <c r="PER1" s="1261"/>
      <c r="PES1" s="1261"/>
      <c r="PET1" s="1261"/>
      <c r="PEU1" s="1261"/>
      <c r="PEV1" s="1261"/>
      <c r="PEW1" s="1261"/>
      <c r="PEX1" s="1261"/>
      <c r="PEY1" s="1261"/>
      <c r="PEZ1" s="1261"/>
      <c r="PFA1" s="1261"/>
      <c r="PFB1" s="1261"/>
      <c r="PFC1" s="1261"/>
      <c r="PFD1" s="1261"/>
      <c r="PFE1" s="1261"/>
      <c r="PFF1" s="1261"/>
      <c r="PFG1" s="1261"/>
      <c r="PFH1" s="1261"/>
      <c r="PFI1" s="1261"/>
      <c r="PFJ1" s="1261"/>
      <c r="PFK1" s="1261"/>
      <c r="PFL1" s="1261"/>
      <c r="PFM1" s="1261"/>
      <c r="PFN1" s="1261"/>
      <c r="PFO1" s="1261"/>
      <c r="PFP1" s="1261"/>
      <c r="PFQ1" s="1261"/>
      <c r="PFR1" s="1261"/>
      <c r="PFS1" s="1261"/>
      <c r="PFT1" s="1261"/>
      <c r="PFU1" s="1261"/>
      <c r="PFV1" s="1261"/>
      <c r="PFW1" s="1261"/>
      <c r="PFX1" s="1261"/>
      <c r="PFY1" s="1261"/>
      <c r="PFZ1" s="1261"/>
      <c r="PGA1" s="1261"/>
      <c r="PGB1" s="1261"/>
      <c r="PGC1" s="1261"/>
      <c r="PGD1" s="1261"/>
      <c r="PGE1" s="1261"/>
      <c r="PGF1" s="1261"/>
      <c r="PGG1" s="1261"/>
      <c r="PGH1" s="1261"/>
      <c r="PGI1" s="1261"/>
      <c r="PGJ1" s="1261"/>
      <c r="PGK1" s="1261"/>
      <c r="PGL1" s="1261"/>
      <c r="PGM1" s="1261"/>
      <c r="PGN1" s="1261"/>
      <c r="PGO1" s="1261"/>
      <c r="PGP1" s="1261"/>
      <c r="PGQ1" s="1261"/>
      <c r="PGR1" s="1261"/>
      <c r="PGS1" s="1261"/>
      <c r="PGT1" s="1261"/>
      <c r="PGU1" s="1261"/>
      <c r="PGV1" s="1261"/>
      <c r="PGW1" s="1261"/>
      <c r="PGX1" s="1261"/>
      <c r="PGY1" s="1261"/>
      <c r="PGZ1" s="1261"/>
      <c r="PHA1" s="1261"/>
      <c r="PHB1" s="1261"/>
      <c r="PHC1" s="1261"/>
      <c r="PHD1" s="1261"/>
      <c r="PHE1" s="1261"/>
      <c r="PHF1" s="1261"/>
      <c r="PHG1" s="1261"/>
      <c r="PHH1" s="1261"/>
      <c r="PHI1" s="1261"/>
      <c r="PHJ1" s="1261"/>
      <c r="PHK1" s="1261"/>
      <c r="PHL1" s="1261"/>
      <c r="PHM1" s="1261"/>
      <c r="PHN1" s="1261"/>
      <c r="PHO1" s="1261"/>
      <c r="PHP1" s="1261"/>
      <c r="PHQ1" s="1261"/>
      <c r="PHR1" s="1261"/>
      <c r="PHS1" s="1261"/>
      <c r="PHT1" s="1261"/>
      <c r="PHU1" s="1261"/>
      <c r="PHV1" s="1261"/>
      <c r="PHW1" s="1261"/>
      <c r="PHX1" s="1261"/>
      <c r="PHY1" s="1261"/>
      <c r="PHZ1" s="1261"/>
      <c r="PIA1" s="1261"/>
      <c r="PIB1" s="1261"/>
      <c r="PIC1" s="1261"/>
      <c r="PID1" s="1261"/>
      <c r="PIE1" s="1261"/>
      <c r="PIF1" s="1261"/>
      <c r="PIG1" s="1261"/>
      <c r="PIH1" s="1261"/>
      <c r="PII1" s="1261"/>
      <c r="PIJ1" s="1261"/>
      <c r="PIK1" s="1261"/>
      <c r="PIL1" s="1261"/>
      <c r="PIM1" s="1261"/>
      <c r="PIN1" s="1261"/>
      <c r="PIO1" s="1261"/>
      <c r="PIP1" s="1261"/>
      <c r="PIQ1" s="1261"/>
      <c r="PIR1" s="1261"/>
      <c r="PIS1" s="1261"/>
      <c r="PIT1" s="1261"/>
      <c r="PIU1" s="1261"/>
      <c r="PIV1" s="1261"/>
      <c r="PIW1" s="1261"/>
      <c r="PIX1" s="1261"/>
      <c r="PIY1" s="1261"/>
      <c r="PIZ1" s="1261"/>
      <c r="PJA1" s="1261"/>
      <c r="PJB1" s="1261"/>
      <c r="PJC1" s="1261"/>
      <c r="PJD1" s="1261"/>
      <c r="PJE1" s="1261"/>
      <c r="PJF1" s="1261"/>
      <c r="PJG1" s="1261"/>
      <c r="PJH1" s="1261"/>
      <c r="PJI1" s="1261"/>
      <c r="PJJ1" s="1261"/>
      <c r="PJK1" s="1261"/>
      <c r="PJL1" s="1261"/>
      <c r="PJM1" s="1261"/>
      <c r="PJN1" s="1261"/>
      <c r="PJO1" s="1261"/>
      <c r="PJP1" s="1261"/>
      <c r="PJQ1" s="1261"/>
      <c r="PJR1" s="1261"/>
      <c r="PJS1" s="1261"/>
      <c r="PJT1" s="1261"/>
      <c r="PJU1" s="1261"/>
      <c r="PJV1" s="1261"/>
      <c r="PJW1" s="1261"/>
      <c r="PJX1" s="1261"/>
      <c r="PJY1" s="1261"/>
      <c r="PJZ1" s="1261"/>
      <c r="PKA1" s="1261"/>
      <c r="PKB1" s="1261"/>
      <c r="PKC1" s="1261"/>
      <c r="PKD1" s="1261"/>
      <c r="PKE1" s="1261"/>
      <c r="PKF1" s="1261"/>
      <c r="PKG1" s="1261"/>
      <c r="PKH1" s="1261"/>
      <c r="PKI1" s="1261"/>
      <c r="PKJ1" s="1261"/>
      <c r="PKK1" s="1261"/>
      <c r="PKL1" s="1261"/>
      <c r="PKM1" s="1261"/>
      <c r="PKN1" s="1261"/>
      <c r="PKO1" s="1261"/>
      <c r="PKP1" s="1261"/>
      <c r="PKQ1" s="1261"/>
      <c r="PKR1" s="1261"/>
      <c r="PKS1" s="1261"/>
      <c r="PKT1" s="1261"/>
      <c r="PKU1" s="1261"/>
      <c r="PKV1" s="1261"/>
      <c r="PKW1" s="1261"/>
      <c r="PKX1" s="1261"/>
      <c r="PKY1" s="1261"/>
      <c r="PKZ1" s="1261"/>
      <c r="PLA1" s="1261"/>
      <c r="PLB1" s="1261"/>
      <c r="PLC1" s="1261"/>
      <c r="PLD1" s="1261"/>
      <c r="PLE1" s="1261"/>
      <c r="PLF1" s="1261"/>
      <c r="PLG1" s="1261"/>
      <c r="PLH1" s="1261"/>
      <c r="PLI1" s="1261"/>
      <c r="PLJ1" s="1261"/>
      <c r="PLK1" s="1261"/>
      <c r="PLL1" s="1261"/>
      <c r="PLM1" s="1261"/>
      <c r="PLN1" s="1261"/>
      <c r="PLO1" s="1261"/>
      <c r="PLP1" s="1261"/>
      <c r="PLQ1" s="1261"/>
      <c r="PLR1" s="1261"/>
      <c r="PLS1" s="1261"/>
      <c r="PLT1" s="1261"/>
      <c r="PLU1" s="1261"/>
      <c r="PLV1" s="1261"/>
      <c r="PLW1" s="1261"/>
      <c r="PLX1" s="1261"/>
      <c r="PLY1" s="1261"/>
      <c r="PLZ1" s="1261"/>
      <c r="PMA1" s="1261"/>
      <c r="PMB1" s="1261"/>
      <c r="PMC1" s="1261"/>
      <c r="PMD1" s="1261"/>
      <c r="PME1" s="1261"/>
      <c r="PMF1" s="1261"/>
      <c r="PMG1" s="1261"/>
      <c r="PMH1" s="1261"/>
      <c r="PMI1" s="1261"/>
      <c r="PMJ1" s="1261"/>
      <c r="PMK1" s="1261"/>
      <c r="PML1" s="1261"/>
      <c r="PMM1" s="1261"/>
      <c r="PMN1" s="1261"/>
      <c r="PMO1" s="1261"/>
      <c r="PMP1" s="1261"/>
      <c r="PMQ1" s="1261"/>
      <c r="PMR1" s="1261"/>
      <c r="PMS1" s="1261"/>
      <c r="PMT1" s="1261"/>
      <c r="PMU1" s="1261"/>
      <c r="PMV1" s="1261"/>
      <c r="PMW1" s="1261"/>
      <c r="PMX1" s="1261"/>
      <c r="PMY1" s="1261"/>
      <c r="PMZ1" s="1261"/>
      <c r="PNA1" s="1261"/>
      <c r="PNB1" s="1261"/>
      <c r="PNC1" s="1261"/>
      <c r="PND1" s="1261"/>
      <c r="PNE1" s="1261"/>
      <c r="PNF1" s="1261"/>
      <c r="PNG1" s="1261"/>
      <c r="PNH1" s="1261"/>
      <c r="PNI1" s="1261"/>
      <c r="PNJ1" s="1261"/>
      <c r="PNK1" s="1261"/>
      <c r="PNL1" s="1261"/>
      <c r="PNM1" s="1261"/>
      <c r="PNN1" s="1261"/>
      <c r="PNO1" s="1261"/>
      <c r="PNP1" s="1261"/>
      <c r="PNQ1" s="1261"/>
      <c r="PNR1" s="1261"/>
      <c r="PNS1" s="1261"/>
      <c r="PNT1" s="1261"/>
      <c r="PNU1" s="1261"/>
      <c r="PNV1" s="1261"/>
      <c r="PNW1" s="1261"/>
      <c r="PNX1" s="1261"/>
      <c r="PNY1" s="1261"/>
      <c r="PNZ1" s="1261"/>
      <c r="POA1" s="1261"/>
      <c r="POB1" s="1261"/>
      <c r="POC1" s="1261"/>
      <c r="POD1" s="1261"/>
      <c r="POE1" s="1261"/>
      <c r="POF1" s="1261"/>
      <c r="POG1" s="1261"/>
      <c r="POH1" s="1261"/>
      <c r="POI1" s="1261"/>
      <c r="POJ1" s="1261"/>
      <c r="POK1" s="1261"/>
      <c r="POL1" s="1261"/>
      <c r="POM1" s="1261"/>
      <c r="PON1" s="1261"/>
      <c r="POO1" s="1261"/>
      <c r="POP1" s="1261"/>
      <c r="POQ1" s="1261"/>
      <c r="POR1" s="1261"/>
      <c r="POS1" s="1261"/>
      <c r="POT1" s="1261"/>
      <c r="POU1" s="1261"/>
      <c r="POV1" s="1261"/>
      <c r="POW1" s="1261"/>
      <c r="POX1" s="1261"/>
      <c r="POY1" s="1261"/>
      <c r="POZ1" s="1261"/>
      <c r="PPA1" s="1261"/>
      <c r="PPB1" s="1261"/>
      <c r="PPC1" s="1261"/>
      <c r="PPD1" s="1261"/>
      <c r="PPE1" s="1261"/>
      <c r="PPF1" s="1261"/>
      <c r="PPG1" s="1261"/>
      <c r="PPH1" s="1261"/>
      <c r="PPI1" s="1261"/>
      <c r="PPJ1" s="1261"/>
      <c r="PPK1" s="1261"/>
      <c r="PPL1" s="1261"/>
      <c r="PPM1" s="1261"/>
      <c r="PPN1" s="1261"/>
      <c r="PPO1" s="1261"/>
      <c r="PPP1" s="1261"/>
      <c r="PPQ1" s="1261"/>
      <c r="PPR1" s="1261"/>
      <c r="PPS1" s="1261"/>
      <c r="PPT1" s="1261"/>
      <c r="PPU1" s="1261"/>
      <c r="PPV1" s="1261"/>
      <c r="PPW1" s="1261"/>
      <c r="PPX1" s="1261"/>
      <c r="PPY1" s="1261"/>
      <c r="PPZ1" s="1261"/>
      <c r="PQA1" s="1261"/>
      <c r="PQB1" s="1261"/>
      <c r="PQC1" s="1261"/>
      <c r="PQD1" s="1261"/>
      <c r="PQE1" s="1261"/>
      <c r="PQF1" s="1261"/>
      <c r="PQG1" s="1261"/>
      <c r="PQH1" s="1261"/>
      <c r="PQI1" s="1261"/>
      <c r="PQJ1" s="1261"/>
      <c r="PQK1" s="1261"/>
      <c r="PQL1" s="1261"/>
      <c r="PQM1" s="1261"/>
      <c r="PQN1" s="1261"/>
      <c r="PQO1" s="1261"/>
      <c r="PQP1" s="1261"/>
      <c r="PQQ1" s="1261"/>
      <c r="PQR1" s="1261"/>
      <c r="PQS1" s="1261"/>
      <c r="PQT1" s="1261"/>
      <c r="PQU1" s="1261"/>
      <c r="PQV1" s="1261"/>
      <c r="PQW1" s="1261"/>
      <c r="PQX1" s="1261"/>
      <c r="PQY1" s="1261"/>
      <c r="PQZ1" s="1261"/>
      <c r="PRA1" s="1261"/>
      <c r="PRB1" s="1261"/>
      <c r="PRC1" s="1261"/>
      <c r="PRD1" s="1261"/>
      <c r="PRE1" s="1261"/>
      <c r="PRF1" s="1261"/>
      <c r="PRG1" s="1261"/>
      <c r="PRH1" s="1261"/>
      <c r="PRI1" s="1261"/>
      <c r="PRJ1" s="1261"/>
      <c r="PRK1" s="1261"/>
      <c r="PRL1" s="1261"/>
      <c r="PRM1" s="1261"/>
      <c r="PRN1" s="1261"/>
      <c r="PRO1" s="1261"/>
      <c r="PRP1" s="1261"/>
      <c r="PRQ1" s="1261"/>
      <c r="PRR1" s="1261"/>
      <c r="PRS1" s="1261"/>
      <c r="PRT1" s="1261"/>
      <c r="PRU1" s="1261"/>
      <c r="PRV1" s="1261"/>
      <c r="PRW1" s="1261"/>
      <c r="PRX1" s="1261"/>
      <c r="PRY1" s="1261"/>
      <c r="PRZ1" s="1261"/>
      <c r="PSA1" s="1261"/>
      <c r="PSB1" s="1261"/>
      <c r="PSC1" s="1261"/>
      <c r="PSD1" s="1261"/>
      <c r="PSE1" s="1261"/>
      <c r="PSF1" s="1261"/>
      <c r="PSG1" s="1261"/>
      <c r="PSH1" s="1261"/>
      <c r="PSI1" s="1261"/>
      <c r="PSJ1" s="1261"/>
      <c r="PSK1" s="1261"/>
      <c r="PSL1" s="1261"/>
      <c r="PSM1" s="1261"/>
      <c r="PSN1" s="1261"/>
      <c r="PSO1" s="1261"/>
      <c r="PSP1" s="1261"/>
      <c r="PSQ1" s="1261"/>
      <c r="PSR1" s="1261"/>
      <c r="PSS1" s="1261"/>
      <c r="PST1" s="1261"/>
      <c r="PSU1" s="1261"/>
      <c r="PSV1" s="1261"/>
      <c r="PSW1" s="1261"/>
      <c r="PSX1" s="1261"/>
      <c r="PSY1" s="1261"/>
      <c r="PSZ1" s="1261"/>
      <c r="PTA1" s="1261"/>
      <c r="PTB1" s="1261"/>
      <c r="PTC1" s="1261"/>
      <c r="PTD1" s="1261"/>
      <c r="PTE1" s="1261"/>
      <c r="PTF1" s="1261"/>
      <c r="PTG1" s="1261"/>
      <c r="PTH1" s="1261"/>
      <c r="PTI1" s="1261"/>
      <c r="PTJ1" s="1261"/>
      <c r="PTK1" s="1261"/>
      <c r="PTL1" s="1261"/>
      <c r="PTM1" s="1261"/>
      <c r="PTN1" s="1261"/>
      <c r="PTO1" s="1261"/>
      <c r="PTP1" s="1261"/>
      <c r="PTQ1" s="1261"/>
      <c r="PTR1" s="1261"/>
      <c r="PTS1" s="1261"/>
      <c r="PTT1" s="1261"/>
      <c r="PTU1" s="1261"/>
      <c r="PTV1" s="1261"/>
      <c r="PTW1" s="1261"/>
      <c r="PTX1" s="1261"/>
      <c r="PTY1" s="1261"/>
      <c r="PTZ1" s="1261"/>
      <c r="PUA1" s="1261"/>
      <c r="PUB1" s="1261"/>
      <c r="PUC1" s="1261"/>
      <c r="PUD1" s="1261"/>
      <c r="PUE1" s="1261"/>
      <c r="PUF1" s="1261"/>
      <c r="PUG1" s="1261"/>
      <c r="PUH1" s="1261"/>
      <c r="PUI1" s="1261"/>
      <c r="PUJ1" s="1261"/>
      <c r="PUK1" s="1261"/>
      <c r="PUL1" s="1261"/>
      <c r="PUM1" s="1261"/>
      <c r="PUN1" s="1261"/>
      <c r="PUO1" s="1261"/>
      <c r="PUP1" s="1261"/>
      <c r="PUQ1" s="1261"/>
      <c r="PUR1" s="1261"/>
      <c r="PUS1" s="1261"/>
      <c r="PUT1" s="1261"/>
      <c r="PUU1" s="1261"/>
      <c r="PUV1" s="1261"/>
      <c r="PUW1" s="1261"/>
      <c r="PUX1" s="1261"/>
      <c r="PUY1" s="1261"/>
      <c r="PUZ1" s="1261"/>
      <c r="PVA1" s="1261"/>
      <c r="PVB1" s="1261"/>
      <c r="PVC1" s="1261"/>
      <c r="PVD1" s="1261"/>
      <c r="PVE1" s="1261"/>
      <c r="PVF1" s="1261"/>
      <c r="PVG1" s="1261"/>
      <c r="PVH1" s="1261"/>
      <c r="PVI1" s="1261"/>
      <c r="PVJ1" s="1261"/>
      <c r="PVK1" s="1261"/>
      <c r="PVL1" s="1261"/>
      <c r="PVM1" s="1261"/>
      <c r="PVN1" s="1261"/>
      <c r="PVO1" s="1261"/>
      <c r="PVP1" s="1261"/>
      <c r="PVQ1" s="1261"/>
      <c r="PVR1" s="1261"/>
      <c r="PVS1" s="1261"/>
      <c r="PVT1" s="1261"/>
      <c r="PVU1" s="1261"/>
      <c r="PVV1" s="1261"/>
      <c r="PVW1" s="1261"/>
      <c r="PVX1" s="1261"/>
      <c r="PVY1" s="1261"/>
      <c r="PVZ1" s="1261"/>
      <c r="PWA1" s="1261"/>
      <c r="PWB1" s="1261"/>
      <c r="PWC1" s="1261"/>
      <c r="PWD1" s="1261"/>
      <c r="PWE1" s="1261"/>
      <c r="PWF1" s="1261"/>
      <c r="PWG1" s="1261"/>
      <c r="PWH1" s="1261"/>
      <c r="PWI1" s="1261"/>
      <c r="PWJ1" s="1261"/>
      <c r="PWK1" s="1261"/>
      <c r="PWL1" s="1261"/>
      <c r="PWM1" s="1261"/>
      <c r="PWN1" s="1261"/>
      <c r="PWO1" s="1261"/>
      <c r="PWP1" s="1261"/>
      <c r="PWQ1" s="1261"/>
      <c r="PWR1" s="1261"/>
      <c r="PWS1" s="1261"/>
      <c r="PWT1" s="1261"/>
      <c r="PWU1" s="1261"/>
      <c r="PWV1" s="1261"/>
      <c r="PWW1" s="1261"/>
      <c r="PWX1" s="1261"/>
      <c r="PWY1" s="1261"/>
      <c r="PWZ1" s="1261"/>
      <c r="PXA1" s="1261"/>
      <c r="PXB1" s="1261"/>
      <c r="PXC1" s="1261"/>
      <c r="PXD1" s="1261"/>
      <c r="PXE1" s="1261"/>
      <c r="PXF1" s="1261"/>
      <c r="PXG1" s="1261"/>
      <c r="PXH1" s="1261"/>
      <c r="PXI1" s="1261"/>
      <c r="PXJ1" s="1261"/>
      <c r="PXK1" s="1261"/>
      <c r="PXL1" s="1261"/>
      <c r="PXM1" s="1261"/>
      <c r="PXN1" s="1261"/>
      <c r="PXO1" s="1261"/>
      <c r="PXP1" s="1261"/>
      <c r="PXQ1" s="1261"/>
      <c r="PXR1" s="1261"/>
      <c r="PXS1" s="1261"/>
      <c r="PXT1" s="1261"/>
      <c r="PXU1" s="1261"/>
      <c r="PXV1" s="1261"/>
      <c r="PXW1" s="1261"/>
      <c r="PXX1" s="1261"/>
      <c r="PXY1" s="1261"/>
      <c r="PXZ1" s="1261"/>
      <c r="PYA1" s="1261"/>
      <c r="PYB1" s="1261"/>
      <c r="PYC1" s="1261"/>
      <c r="PYD1" s="1261"/>
      <c r="PYE1" s="1261"/>
      <c r="PYF1" s="1261"/>
      <c r="PYG1" s="1261"/>
      <c r="PYH1" s="1261"/>
      <c r="PYI1" s="1261"/>
      <c r="PYJ1" s="1261"/>
      <c r="PYK1" s="1261"/>
      <c r="PYL1" s="1261"/>
      <c r="PYM1" s="1261"/>
      <c r="PYN1" s="1261"/>
      <c r="PYO1" s="1261"/>
      <c r="PYP1" s="1261"/>
      <c r="PYQ1" s="1261"/>
      <c r="PYR1" s="1261"/>
      <c r="PYS1" s="1261"/>
      <c r="PYT1" s="1261"/>
      <c r="PYU1" s="1261"/>
      <c r="PYV1" s="1261"/>
      <c r="PYW1" s="1261"/>
      <c r="PYX1" s="1261"/>
      <c r="PYY1" s="1261"/>
      <c r="PYZ1" s="1261"/>
      <c r="PZA1" s="1261"/>
      <c r="PZB1" s="1261"/>
      <c r="PZC1" s="1261"/>
      <c r="PZD1" s="1261"/>
      <c r="PZE1" s="1261"/>
      <c r="PZF1" s="1261"/>
      <c r="PZG1" s="1261"/>
      <c r="PZH1" s="1261"/>
      <c r="PZI1" s="1261"/>
      <c r="PZJ1" s="1261"/>
      <c r="PZK1" s="1261"/>
      <c r="PZL1" s="1261"/>
      <c r="PZM1" s="1261"/>
      <c r="PZN1" s="1261"/>
      <c r="PZO1" s="1261"/>
      <c r="PZP1" s="1261"/>
      <c r="PZQ1" s="1261"/>
      <c r="PZR1" s="1261"/>
      <c r="PZS1" s="1261"/>
      <c r="PZT1" s="1261"/>
      <c r="PZU1" s="1261"/>
      <c r="PZV1" s="1261"/>
      <c r="PZW1" s="1261"/>
      <c r="PZX1" s="1261"/>
      <c r="PZY1" s="1261"/>
      <c r="PZZ1" s="1261"/>
      <c r="QAA1" s="1261"/>
      <c r="QAB1" s="1261"/>
      <c r="QAC1" s="1261"/>
      <c r="QAD1" s="1261"/>
      <c r="QAE1" s="1261"/>
      <c r="QAF1" s="1261"/>
      <c r="QAG1" s="1261"/>
      <c r="QAH1" s="1261"/>
      <c r="QAI1" s="1261"/>
      <c r="QAJ1" s="1261"/>
      <c r="QAK1" s="1261"/>
      <c r="QAL1" s="1261"/>
      <c r="QAM1" s="1261"/>
      <c r="QAN1" s="1261"/>
      <c r="QAO1" s="1261"/>
      <c r="QAP1" s="1261"/>
      <c r="QAQ1" s="1261"/>
      <c r="QAR1" s="1261"/>
      <c r="QAS1" s="1261"/>
      <c r="QAT1" s="1261"/>
      <c r="QAU1" s="1261"/>
      <c r="QAV1" s="1261"/>
      <c r="QAW1" s="1261"/>
      <c r="QAX1" s="1261"/>
      <c r="QAY1" s="1261"/>
      <c r="QAZ1" s="1261"/>
      <c r="QBA1" s="1261"/>
      <c r="QBB1" s="1261"/>
      <c r="QBC1" s="1261"/>
      <c r="QBD1" s="1261"/>
      <c r="QBE1" s="1261"/>
      <c r="QBF1" s="1261"/>
      <c r="QBG1" s="1261"/>
      <c r="QBH1" s="1261"/>
      <c r="QBI1" s="1261"/>
      <c r="QBJ1" s="1261"/>
      <c r="QBK1" s="1261"/>
      <c r="QBL1" s="1261"/>
      <c r="QBM1" s="1261"/>
      <c r="QBN1" s="1261"/>
      <c r="QBO1" s="1261"/>
      <c r="QBP1" s="1261"/>
      <c r="QBQ1" s="1261"/>
      <c r="QBR1" s="1261"/>
      <c r="QBS1" s="1261"/>
      <c r="QBT1" s="1261"/>
      <c r="QBU1" s="1261"/>
      <c r="QBV1" s="1261"/>
      <c r="QBW1" s="1261"/>
      <c r="QBX1" s="1261"/>
      <c r="QBY1" s="1261"/>
      <c r="QBZ1" s="1261"/>
      <c r="QCA1" s="1261"/>
      <c r="QCB1" s="1261"/>
      <c r="QCC1" s="1261"/>
      <c r="QCD1" s="1261"/>
      <c r="QCE1" s="1261"/>
      <c r="QCF1" s="1261"/>
      <c r="QCG1" s="1261"/>
      <c r="QCH1" s="1261"/>
      <c r="QCI1" s="1261"/>
      <c r="QCJ1" s="1261"/>
      <c r="QCK1" s="1261"/>
      <c r="QCL1" s="1261"/>
      <c r="QCM1" s="1261"/>
      <c r="QCN1" s="1261"/>
      <c r="QCO1" s="1261"/>
      <c r="QCP1" s="1261"/>
      <c r="QCQ1" s="1261"/>
      <c r="QCR1" s="1261"/>
      <c r="QCS1" s="1261"/>
      <c r="QCT1" s="1261"/>
      <c r="QCU1" s="1261"/>
      <c r="QCV1" s="1261"/>
      <c r="QCW1" s="1261"/>
      <c r="QCX1" s="1261"/>
      <c r="QCY1" s="1261"/>
      <c r="QCZ1" s="1261"/>
      <c r="QDA1" s="1261"/>
      <c r="QDB1" s="1261"/>
      <c r="QDC1" s="1261"/>
      <c r="QDD1" s="1261"/>
      <c r="QDE1" s="1261"/>
      <c r="QDF1" s="1261"/>
      <c r="QDG1" s="1261"/>
      <c r="QDH1" s="1261"/>
      <c r="QDI1" s="1261"/>
      <c r="QDJ1" s="1261"/>
      <c r="QDK1" s="1261"/>
      <c r="QDL1" s="1261"/>
      <c r="QDM1" s="1261"/>
      <c r="QDN1" s="1261"/>
      <c r="QDO1" s="1261"/>
      <c r="QDP1" s="1261"/>
      <c r="QDQ1" s="1261"/>
      <c r="QDR1" s="1261"/>
      <c r="QDS1" s="1261"/>
      <c r="QDT1" s="1261"/>
      <c r="QDU1" s="1261"/>
      <c r="QDV1" s="1261"/>
      <c r="QDW1" s="1261"/>
      <c r="QDX1" s="1261"/>
      <c r="QDY1" s="1261"/>
      <c r="QDZ1" s="1261"/>
      <c r="QEA1" s="1261"/>
      <c r="QEB1" s="1261"/>
      <c r="QEC1" s="1261"/>
      <c r="QED1" s="1261"/>
      <c r="QEE1" s="1261"/>
      <c r="QEF1" s="1261"/>
      <c r="QEG1" s="1261"/>
      <c r="QEH1" s="1261"/>
      <c r="QEI1" s="1261"/>
      <c r="QEJ1" s="1261"/>
      <c r="QEK1" s="1261"/>
      <c r="QEL1" s="1261"/>
      <c r="QEM1" s="1261"/>
      <c r="QEN1" s="1261"/>
      <c r="QEO1" s="1261"/>
      <c r="QEP1" s="1261"/>
      <c r="QEQ1" s="1261"/>
      <c r="QER1" s="1261"/>
      <c r="QES1" s="1261"/>
      <c r="QET1" s="1261"/>
      <c r="QEU1" s="1261"/>
      <c r="QEV1" s="1261"/>
      <c r="QEW1" s="1261"/>
      <c r="QEX1" s="1261"/>
      <c r="QEY1" s="1261"/>
      <c r="QEZ1" s="1261"/>
      <c r="QFA1" s="1261"/>
      <c r="QFB1" s="1261"/>
      <c r="QFC1" s="1261"/>
      <c r="QFD1" s="1261"/>
      <c r="QFE1" s="1261"/>
      <c r="QFF1" s="1261"/>
      <c r="QFG1" s="1261"/>
      <c r="QFH1" s="1261"/>
      <c r="QFI1" s="1261"/>
      <c r="QFJ1" s="1261"/>
      <c r="QFK1" s="1261"/>
      <c r="QFL1" s="1261"/>
      <c r="QFM1" s="1261"/>
      <c r="QFN1" s="1261"/>
      <c r="QFO1" s="1261"/>
      <c r="QFP1" s="1261"/>
      <c r="QFQ1" s="1261"/>
      <c r="QFR1" s="1261"/>
      <c r="QFS1" s="1261"/>
      <c r="QFT1" s="1261"/>
      <c r="QFU1" s="1261"/>
      <c r="QFV1" s="1261"/>
      <c r="QFW1" s="1261"/>
      <c r="QFX1" s="1261"/>
      <c r="QFY1" s="1261"/>
      <c r="QFZ1" s="1261"/>
      <c r="QGA1" s="1261"/>
      <c r="QGB1" s="1261"/>
      <c r="QGC1" s="1261"/>
      <c r="QGD1" s="1261"/>
      <c r="QGE1" s="1261"/>
      <c r="QGF1" s="1261"/>
      <c r="QGG1" s="1261"/>
      <c r="QGH1" s="1261"/>
      <c r="QGI1" s="1261"/>
      <c r="QGJ1" s="1261"/>
      <c r="QGK1" s="1261"/>
      <c r="QGL1" s="1261"/>
      <c r="QGM1" s="1261"/>
      <c r="QGN1" s="1261"/>
      <c r="QGO1" s="1261"/>
      <c r="QGP1" s="1261"/>
      <c r="QGQ1" s="1261"/>
      <c r="QGR1" s="1261"/>
      <c r="QGS1" s="1261"/>
      <c r="QGT1" s="1261"/>
      <c r="QGU1" s="1261"/>
      <c r="QGV1" s="1261"/>
      <c r="QGW1" s="1261"/>
      <c r="QGX1" s="1261"/>
      <c r="QGY1" s="1261"/>
      <c r="QGZ1" s="1261"/>
      <c r="QHA1" s="1261"/>
      <c r="QHB1" s="1261"/>
      <c r="QHC1" s="1261"/>
      <c r="QHD1" s="1261"/>
      <c r="QHE1" s="1261"/>
      <c r="QHF1" s="1261"/>
      <c r="QHG1" s="1261"/>
      <c r="QHH1" s="1261"/>
      <c r="QHI1" s="1261"/>
      <c r="QHJ1" s="1261"/>
      <c r="QHK1" s="1261"/>
      <c r="QHL1" s="1261"/>
      <c r="QHM1" s="1261"/>
      <c r="QHN1" s="1261"/>
      <c r="QHO1" s="1261"/>
      <c r="QHP1" s="1261"/>
      <c r="QHQ1" s="1261"/>
      <c r="QHR1" s="1261"/>
      <c r="QHS1" s="1261"/>
      <c r="QHT1" s="1261"/>
      <c r="QHU1" s="1261"/>
      <c r="QHV1" s="1261"/>
      <c r="QHW1" s="1261"/>
      <c r="QHX1" s="1261"/>
      <c r="QHY1" s="1261"/>
      <c r="QHZ1" s="1261"/>
      <c r="QIA1" s="1261"/>
      <c r="QIB1" s="1261"/>
      <c r="QIC1" s="1261"/>
      <c r="QID1" s="1261"/>
      <c r="QIE1" s="1261"/>
      <c r="QIF1" s="1261"/>
      <c r="QIG1" s="1261"/>
      <c r="QIH1" s="1261"/>
      <c r="QII1" s="1261"/>
      <c r="QIJ1" s="1261"/>
      <c r="QIK1" s="1261"/>
      <c r="QIL1" s="1261"/>
      <c r="QIM1" s="1261"/>
      <c r="QIN1" s="1261"/>
      <c r="QIO1" s="1261"/>
      <c r="QIP1" s="1261"/>
      <c r="QIQ1" s="1261"/>
      <c r="QIR1" s="1261"/>
      <c r="QIS1" s="1261"/>
      <c r="QIT1" s="1261"/>
      <c r="QIU1" s="1261"/>
      <c r="QIV1" s="1261"/>
      <c r="QIW1" s="1261"/>
      <c r="QIX1" s="1261"/>
      <c r="QIY1" s="1261"/>
      <c r="QIZ1" s="1261"/>
      <c r="QJA1" s="1261"/>
      <c r="QJB1" s="1261"/>
      <c r="QJC1" s="1261"/>
      <c r="QJD1" s="1261"/>
      <c r="QJE1" s="1261"/>
      <c r="QJF1" s="1261"/>
      <c r="QJG1" s="1261"/>
      <c r="QJH1" s="1261"/>
      <c r="QJI1" s="1261"/>
      <c r="QJJ1" s="1261"/>
      <c r="QJK1" s="1261"/>
      <c r="QJL1" s="1261"/>
      <c r="QJM1" s="1261"/>
      <c r="QJN1" s="1261"/>
      <c r="QJO1" s="1261"/>
      <c r="QJP1" s="1261"/>
      <c r="QJQ1" s="1261"/>
      <c r="QJR1" s="1261"/>
      <c r="QJS1" s="1261"/>
      <c r="QJT1" s="1261"/>
      <c r="QJU1" s="1261"/>
      <c r="QJV1" s="1261"/>
      <c r="QJW1" s="1261"/>
      <c r="QJX1" s="1261"/>
      <c r="QJY1" s="1261"/>
      <c r="QJZ1" s="1261"/>
      <c r="QKA1" s="1261"/>
      <c r="QKB1" s="1261"/>
      <c r="QKC1" s="1261"/>
      <c r="QKD1" s="1261"/>
      <c r="QKE1" s="1261"/>
      <c r="QKF1" s="1261"/>
      <c r="QKG1" s="1261"/>
      <c r="QKH1" s="1261"/>
      <c r="QKI1" s="1261"/>
      <c r="QKJ1" s="1261"/>
      <c r="QKK1" s="1261"/>
      <c r="QKL1" s="1261"/>
      <c r="QKM1" s="1261"/>
      <c r="QKN1" s="1261"/>
      <c r="QKO1" s="1261"/>
      <c r="QKP1" s="1261"/>
      <c r="QKQ1" s="1261"/>
      <c r="QKR1" s="1261"/>
      <c r="QKS1" s="1261"/>
      <c r="QKT1" s="1261"/>
      <c r="QKU1" s="1261"/>
      <c r="QKV1" s="1261"/>
      <c r="QKW1" s="1261"/>
      <c r="QKX1" s="1261"/>
      <c r="QKY1" s="1261"/>
      <c r="QKZ1" s="1261"/>
      <c r="QLA1" s="1261"/>
      <c r="QLB1" s="1261"/>
      <c r="QLC1" s="1261"/>
      <c r="QLD1" s="1261"/>
      <c r="QLE1" s="1261"/>
      <c r="QLF1" s="1261"/>
      <c r="QLG1" s="1261"/>
      <c r="QLH1" s="1261"/>
      <c r="QLI1" s="1261"/>
      <c r="QLJ1" s="1261"/>
      <c r="QLK1" s="1261"/>
      <c r="QLL1" s="1261"/>
      <c r="QLM1" s="1261"/>
      <c r="QLN1" s="1261"/>
      <c r="QLO1" s="1261"/>
      <c r="QLP1" s="1261"/>
      <c r="QLQ1" s="1261"/>
      <c r="QLR1" s="1261"/>
      <c r="QLS1" s="1261"/>
      <c r="QLT1" s="1261"/>
      <c r="QLU1" s="1261"/>
      <c r="QLV1" s="1261"/>
      <c r="QLW1" s="1261"/>
      <c r="QLX1" s="1261"/>
      <c r="QLY1" s="1261"/>
      <c r="QLZ1" s="1261"/>
      <c r="QMA1" s="1261"/>
      <c r="QMB1" s="1261"/>
      <c r="QMC1" s="1261"/>
      <c r="QMD1" s="1261"/>
      <c r="QME1" s="1261"/>
      <c r="QMF1" s="1261"/>
      <c r="QMG1" s="1261"/>
      <c r="QMH1" s="1261"/>
      <c r="QMI1" s="1261"/>
      <c r="QMJ1" s="1261"/>
      <c r="QMK1" s="1261"/>
      <c r="QML1" s="1261"/>
      <c r="QMM1" s="1261"/>
      <c r="QMN1" s="1261"/>
      <c r="QMO1" s="1261"/>
      <c r="QMP1" s="1261"/>
      <c r="QMQ1" s="1261"/>
      <c r="QMR1" s="1261"/>
      <c r="QMS1" s="1261"/>
      <c r="QMT1" s="1261"/>
      <c r="QMU1" s="1261"/>
      <c r="QMV1" s="1261"/>
      <c r="QMW1" s="1261"/>
      <c r="QMX1" s="1261"/>
      <c r="QMY1" s="1261"/>
      <c r="QMZ1" s="1261"/>
      <c r="QNA1" s="1261"/>
      <c r="QNB1" s="1261"/>
      <c r="QNC1" s="1261"/>
      <c r="QND1" s="1261"/>
      <c r="QNE1" s="1261"/>
      <c r="QNF1" s="1261"/>
      <c r="QNG1" s="1261"/>
      <c r="QNH1" s="1261"/>
      <c r="QNI1" s="1261"/>
      <c r="QNJ1" s="1261"/>
      <c r="QNK1" s="1261"/>
      <c r="QNL1" s="1261"/>
      <c r="QNM1" s="1261"/>
      <c r="QNN1" s="1261"/>
      <c r="QNO1" s="1261"/>
      <c r="QNP1" s="1261"/>
      <c r="QNQ1" s="1261"/>
      <c r="QNR1" s="1261"/>
      <c r="QNS1" s="1261"/>
      <c r="QNT1" s="1261"/>
      <c r="QNU1" s="1261"/>
      <c r="QNV1" s="1261"/>
      <c r="QNW1" s="1261"/>
      <c r="QNX1" s="1261"/>
      <c r="QNY1" s="1261"/>
      <c r="QNZ1" s="1261"/>
      <c r="QOA1" s="1261"/>
      <c r="QOB1" s="1261"/>
      <c r="QOC1" s="1261"/>
      <c r="QOD1" s="1261"/>
      <c r="QOE1" s="1261"/>
      <c r="QOF1" s="1261"/>
      <c r="QOG1" s="1261"/>
      <c r="QOH1" s="1261"/>
      <c r="QOI1" s="1261"/>
      <c r="QOJ1" s="1261"/>
      <c r="QOK1" s="1261"/>
      <c r="QOL1" s="1261"/>
      <c r="QOM1" s="1261"/>
      <c r="QON1" s="1261"/>
      <c r="QOO1" s="1261"/>
      <c r="QOP1" s="1261"/>
      <c r="QOQ1" s="1261"/>
      <c r="QOR1" s="1261"/>
      <c r="QOS1" s="1261"/>
      <c r="QOT1" s="1261"/>
      <c r="QOU1" s="1261"/>
      <c r="QOV1" s="1261"/>
      <c r="QOW1" s="1261"/>
      <c r="QOX1" s="1261"/>
      <c r="QOY1" s="1261"/>
      <c r="QOZ1" s="1261"/>
      <c r="QPA1" s="1261"/>
      <c r="QPB1" s="1261"/>
      <c r="QPC1" s="1261"/>
      <c r="QPD1" s="1261"/>
      <c r="QPE1" s="1261"/>
      <c r="QPF1" s="1261"/>
      <c r="QPG1" s="1261"/>
      <c r="QPH1" s="1261"/>
      <c r="QPI1" s="1261"/>
      <c r="QPJ1" s="1261"/>
      <c r="QPK1" s="1261"/>
      <c r="QPL1" s="1261"/>
      <c r="QPM1" s="1261"/>
      <c r="QPN1" s="1261"/>
      <c r="QPO1" s="1261"/>
      <c r="QPP1" s="1261"/>
      <c r="QPQ1" s="1261"/>
      <c r="QPR1" s="1261"/>
      <c r="QPS1" s="1261"/>
      <c r="QPT1" s="1261"/>
      <c r="QPU1" s="1261"/>
      <c r="QPV1" s="1261"/>
      <c r="QPW1" s="1261"/>
      <c r="QPX1" s="1261"/>
      <c r="QPY1" s="1261"/>
      <c r="QPZ1" s="1261"/>
      <c r="QQA1" s="1261"/>
      <c r="QQB1" s="1261"/>
      <c r="QQC1" s="1261"/>
      <c r="QQD1" s="1261"/>
      <c r="QQE1" s="1261"/>
      <c r="QQF1" s="1261"/>
      <c r="QQG1" s="1261"/>
      <c r="QQH1" s="1261"/>
      <c r="QQI1" s="1261"/>
      <c r="QQJ1" s="1261"/>
      <c r="QQK1" s="1261"/>
      <c r="QQL1" s="1261"/>
      <c r="QQM1" s="1261"/>
      <c r="QQN1" s="1261"/>
      <c r="QQO1" s="1261"/>
      <c r="QQP1" s="1261"/>
      <c r="QQQ1" s="1261"/>
      <c r="QQR1" s="1261"/>
      <c r="QQS1" s="1261"/>
      <c r="QQT1" s="1261"/>
      <c r="QQU1" s="1261"/>
      <c r="QQV1" s="1261"/>
      <c r="QQW1" s="1261"/>
      <c r="QQX1" s="1261"/>
      <c r="QQY1" s="1261"/>
      <c r="QQZ1" s="1261"/>
      <c r="QRA1" s="1261"/>
      <c r="QRB1" s="1261"/>
      <c r="QRC1" s="1261"/>
      <c r="QRD1" s="1261"/>
      <c r="QRE1" s="1261"/>
      <c r="QRF1" s="1261"/>
      <c r="QRG1" s="1261"/>
      <c r="QRH1" s="1261"/>
      <c r="QRI1" s="1261"/>
      <c r="QRJ1" s="1261"/>
      <c r="QRK1" s="1261"/>
      <c r="QRL1" s="1261"/>
      <c r="QRM1" s="1261"/>
      <c r="QRN1" s="1261"/>
      <c r="QRO1" s="1261"/>
      <c r="QRP1" s="1261"/>
      <c r="QRQ1" s="1261"/>
      <c r="QRR1" s="1261"/>
      <c r="QRS1" s="1261"/>
      <c r="QRT1" s="1261"/>
      <c r="QRU1" s="1261"/>
      <c r="QRV1" s="1261"/>
      <c r="QRW1" s="1261"/>
      <c r="QRX1" s="1261"/>
      <c r="QRY1" s="1261"/>
      <c r="QRZ1" s="1261"/>
      <c r="QSA1" s="1261"/>
      <c r="QSB1" s="1261"/>
      <c r="QSC1" s="1261"/>
      <c r="QSD1" s="1261"/>
      <c r="QSE1" s="1261"/>
      <c r="QSF1" s="1261"/>
      <c r="QSG1" s="1261"/>
      <c r="QSH1" s="1261"/>
      <c r="QSI1" s="1261"/>
      <c r="QSJ1" s="1261"/>
      <c r="QSK1" s="1261"/>
      <c r="QSL1" s="1261"/>
      <c r="QSM1" s="1261"/>
      <c r="QSN1" s="1261"/>
      <c r="QSO1" s="1261"/>
      <c r="QSP1" s="1261"/>
      <c r="QSQ1" s="1261"/>
      <c r="QSR1" s="1261"/>
      <c r="QSS1" s="1261"/>
      <c r="QST1" s="1261"/>
      <c r="QSU1" s="1261"/>
      <c r="QSV1" s="1261"/>
      <c r="QSW1" s="1261"/>
      <c r="QSX1" s="1261"/>
      <c r="QSY1" s="1261"/>
      <c r="QSZ1" s="1261"/>
      <c r="QTA1" s="1261"/>
      <c r="QTB1" s="1261"/>
      <c r="QTC1" s="1261"/>
      <c r="QTD1" s="1261"/>
      <c r="QTE1" s="1261"/>
      <c r="QTF1" s="1261"/>
      <c r="QTG1" s="1261"/>
      <c r="QTH1" s="1261"/>
      <c r="QTI1" s="1261"/>
      <c r="QTJ1" s="1261"/>
      <c r="QTK1" s="1261"/>
      <c r="QTL1" s="1261"/>
      <c r="QTM1" s="1261"/>
      <c r="QTN1" s="1261"/>
      <c r="QTO1" s="1261"/>
      <c r="QTP1" s="1261"/>
      <c r="QTQ1" s="1261"/>
      <c r="QTR1" s="1261"/>
      <c r="QTS1" s="1261"/>
      <c r="QTT1" s="1261"/>
      <c r="QTU1" s="1261"/>
      <c r="QTV1" s="1261"/>
      <c r="QTW1" s="1261"/>
      <c r="QTX1" s="1261"/>
      <c r="QTY1" s="1261"/>
      <c r="QTZ1" s="1261"/>
      <c r="QUA1" s="1261"/>
      <c r="QUB1" s="1261"/>
      <c r="QUC1" s="1261"/>
      <c r="QUD1" s="1261"/>
      <c r="QUE1" s="1261"/>
      <c r="QUF1" s="1261"/>
      <c r="QUG1" s="1261"/>
      <c r="QUH1" s="1261"/>
      <c r="QUI1" s="1261"/>
      <c r="QUJ1" s="1261"/>
      <c r="QUK1" s="1261"/>
      <c r="QUL1" s="1261"/>
      <c r="QUM1" s="1261"/>
      <c r="QUN1" s="1261"/>
      <c r="QUO1" s="1261"/>
      <c r="QUP1" s="1261"/>
      <c r="QUQ1" s="1261"/>
      <c r="QUR1" s="1261"/>
      <c r="QUS1" s="1261"/>
      <c r="QUT1" s="1261"/>
      <c r="QUU1" s="1261"/>
      <c r="QUV1" s="1261"/>
      <c r="QUW1" s="1261"/>
      <c r="QUX1" s="1261"/>
      <c r="QUY1" s="1261"/>
      <c r="QUZ1" s="1261"/>
      <c r="QVA1" s="1261"/>
      <c r="QVB1" s="1261"/>
      <c r="QVC1" s="1261"/>
      <c r="QVD1" s="1261"/>
      <c r="QVE1" s="1261"/>
      <c r="QVF1" s="1261"/>
      <c r="QVG1" s="1261"/>
      <c r="QVH1" s="1261"/>
      <c r="QVI1" s="1261"/>
      <c r="QVJ1" s="1261"/>
      <c r="QVK1" s="1261"/>
      <c r="QVL1" s="1261"/>
      <c r="QVM1" s="1261"/>
      <c r="QVN1" s="1261"/>
      <c r="QVO1" s="1261"/>
      <c r="QVP1" s="1261"/>
      <c r="QVQ1" s="1261"/>
      <c r="QVR1" s="1261"/>
      <c r="QVS1" s="1261"/>
      <c r="QVT1" s="1261"/>
      <c r="QVU1" s="1261"/>
      <c r="QVV1" s="1261"/>
      <c r="QVW1" s="1261"/>
      <c r="QVX1" s="1261"/>
      <c r="QVY1" s="1261"/>
      <c r="QVZ1" s="1261"/>
      <c r="QWA1" s="1261"/>
      <c r="QWB1" s="1261"/>
      <c r="QWC1" s="1261"/>
      <c r="QWD1" s="1261"/>
      <c r="QWE1" s="1261"/>
      <c r="QWF1" s="1261"/>
      <c r="QWG1" s="1261"/>
      <c r="QWH1" s="1261"/>
      <c r="QWI1" s="1261"/>
      <c r="QWJ1" s="1261"/>
      <c r="QWK1" s="1261"/>
      <c r="QWL1" s="1261"/>
      <c r="QWM1" s="1261"/>
      <c r="QWN1" s="1261"/>
      <c r="QWO1" s="1261"/>
      <c r="QWP1" s="1261"/>
      <c r="QWQ1" s="1261"/>
      <c r="QWR1" s="1261"/>
      <c r="QWS1" s="1261"/>
      <c r="QWT1" s="1261"/>
      <c r="QWU1" s="1261"/>
      <c r="QWV1" s="1261"/>
      <c r="QWW1" s="1261"/>
      <c r="QWX1" s="1261"/>
      <c r="QWY1" s="1261"/>
      <c r="QWZ1" s="1261"/>
      <c r="QXA1" s="1261"/>
      <c r="QXB1" s="1261"/>
      <c r="QXC1" s="1261"/>
      <c r="QXD1" s="1261"/>
      <c r="QXE1" s="1261"/>
      <c r="QXF1" s="1261"/>
      <c r="QXG1" s="1261"/>
      <c r="QXH1" s="1261"/>
      <c r="QXI1" s="1261"/>
      <c r="QXJ1" s="1261"/>
      <c r="QXK1" s="1261"/>
      <c r="QXL1" s="1261"/>
      <c r="QXM1" s="1261"/>
      <c r="QXN1" s="1261"/>
      <c r="QXO1" s="1261"/>
      <c r="QXP1" s="1261"/>
      <c r="QXQ1" s="1261"/>
      <c r="QXR1" s="1261"/>
      <c r="QXS1" s="1261"/>
      <c r="QXT1" s="1261"/>
      <c r="QXU1" s="1261"/>
      <c r="QXV1" s="1261"/>
      <c r="QXW1" s="1261"/>
      <c r="QXX1" s="1261"/>
      <c r="QXY1" s="1261"/>
      <c r="QXZ1" s="1261"/>
      <c r="QYA1" s="1261"/>
      <c r="QYB1" s="1261"/>
      <c r="QYC1" s="1261"/>
      <c r="QYD1" s="1261"/>
      <c r="QYE1" s="1261"/>
      <c r="QYF1" s="1261"/>
      <c r="QYG1" s="1261"/>
      <c r="QYH1" s="1261"/>
      <c r="QYI1" s="1261"/>
      <c r="QYJ1" s="1261"/>
      <c r="QYK1" s="1261"/>
      <c r="QYL1" s="1261"/>
      <c r="QYM1" s="1261"/>
      <c r="QYN1" s="1261"/>
      <c r="QYO1" s="1261"/>
      <c r="QYP1" s="1261"/>
      <c r="QYQ1" s="1261"/>
      <c r="QYR1" s="1261"/>
      <c r="QYS1" s="1261"/>
      <c r="QYT1" s="1261"/>
      <c r="QYU1" s="1261"/>
      <c r="QYV1" s="1261"/>
      <c r="QYW1" s="1261"/>
      <c r="QYX1" s="1261"/>
      <c r="QYY1" s="1261"/>
      <c r="QYZ1" s="1261"/>
      <c r="QZA1" s="1261"/>
      <c r="QZB1" s="1261"/>
      <c r="QZC1" s="1261"/>
      <c r="QZD1" s="1261"/>
      <c r="QZE1" s="1261"/>
      <c r="QZF1" s="1261"/>
      <c r="QZG1" s="1261"/>
      <c r="QZH1" s="1261"/>
      <c r="QZI1" s="1261"/>
      <c r="QZJ1" s="1261"/>
      <c r="QZK1" s="1261"/>
      <c r="QZL1" s="1261"/>
      <c r="QZM1" s="1261"/>
      <c r="QZN1" s="1261"/>
      <c r="QZO1" s="1261"/>
      <c r="QZP1" s="1261"/>
      <c r="QZQ1" s="1261"/>
      <c r="QZR1" s="1261"/>
      <c r="QZS1" s="1261"/>
      <c r="QZT1" s="1261"/>
      <c r="QZU1" s="1261"/>
      <c r="QZV1" s="1261"/>
      <c r="QZW1" s="1261"/>
      <c r="QZX1" s="1261"/>
      <c r="QZY1" s="1261"/>
      <c r="QZZ1" s="1261"/>
      <c r="RAA1" s="1261"/>
      <c r="RAB1" s="1261"/>
      <c r="RAC1" s="1261"/>
      <c r="RAD1" s="1261"/>
      <c r="RAE1" s="1261"/>
      <c r="RAF1" s="1261"/>
      <c r="RAG1" s="1261"/>
      <c r="RAH1" s="1261"/>
      <c r="RAI1" s="1261"/>
      <c r="RAJ1" s="1261"/>
      <c r="RAK1" s="1261"/>
      <c r="RAL1" s="1261"/>
      <c r="RAM1" s="1261"/>
      <c r="RAN1" s="1261"/>
      <c r="RAO1" s="1261"/>
      <c r="RAP1" s="1261"/>
      <c r="RAQ1" s="1261"/>
      <c r="RAR1" s="1261"/>
      <c r="RAS1" s="1261"/>
      <c r="RAT1" s="1261"/>
      <c r="RAU1" s="1261"/>
      <c r="RAV1" s="1261"/>
      <c r="RAW1" s="1261"/>
      <c r="RAX1" s="1261"/>
      <c r="RAY1" s="1261"/>
      <c r="RAZ1" s="1261"/>
      <c r="RBA1" s="1261"/>
      <c r="RBB1" s="1261"/>
      <c r="RBC1" s="1261"/>
      <c r="RBD1" s="1261"/>
      <c r="RBE1" s="1261"/>
      <c r="RBF1" s="1261"/>
      <c r="RBG1" s="1261"/>
      <c r="RBH1" s="1261"/>
      <c r="RBI1" s="1261"/>
      <c r="RBJ1" s="1261"/>
      <c r="RBK1" s="1261"/>
      <c r="RBL1" s="1261"/>
      <c r="RBM1" s="1261"/>
      <c r="RBN1" s="1261"/>
      <c r="RBO1" s="1261"/>
      <c r="RBP1" s="1261"/>
      <c r="RBQ1" s="1261"/>
      <c r="RBR1" s="1261"/>
      <c r="RBS1" s="1261"/>
      <c r="RBT1" s="1261"/>
      <c r="RBU1" s="1261"/>
      <c r="RBV1" s="1261"/>
      <c r="RBW1" s="1261"/>
      <c r="RBX1" s="1261"/>
      <c r="RBY1" s="1261"/>
      <c r="RBZ1" s="1261"/>
      <c r="RCA1" s="1261"/>
      <c r="RCB1" s="1261"/>
      <c r="RCC1" s="1261"/>
      <c r="RCD1" s="1261"/>
      <c r="RCE1" s="1261"/>
      <c r="RCF1" s="1261"/>
      <c r="RCG1" s="1261"/>
      <c r="RCH1" s="1261"/>
      <c r="RCI1" s="1261"/>
      <c r="RCJ1" s="1261"/>
      <c r="RCK1" s="1261"/>
      <c r="RCL1" s="1261"/>
      <c r="RCM1" s="1261"/>
      <c r="RCN1" s="1261"/>
      <c r="RCO1" s="1261"/>
      <c r="RCP1" s="1261"/>
      <c r="RCQ1" s="1261"/>
      <c r="RCR1" s="1261"/>
      <c r="RCS1" s="1261"/>
      <c r="RCT1" s="1261"/>
      <c r="RCU1" s="1261"/>
      <c r="RCV1" s="1261"/>
      <c r="RCW1" s="1261"/>
      <c r="RCX1" s="1261"/>
      <c r="RCY1" s="1261"/>
      <c r="RCZ1" s="1261"/>
      <c r="RDA1" s="1261"/>
      <c r="RDB1" s="1261"/>
      <c r="RDC1" s="1261"/>
      <c r="RDD1" s="1261"/>
      <c r="RDE1" s="1261"/>
      <c r="RDF1" s="1261"/>
      <c r="RDG1" s="1261"/>
      <c r="RDH1" s="1261"/>
      <c r="RDI1" s="1261"/>
      <c r="RDJ1" s="1261"/>
      <c r="RDK1" s="1261"/>
      <c r="RDL1" s="1261"/>
      <c r="RDM1" s="1261"/>
      <c r="RDN1" s="1261"/>
      <c r="RDO1" s="1261"/>
      <c r="RDP1" s="1261"/>
      <c r="RDQ1" s="1261"/>
      <c r="RDR1" s="1261"/>
      <c r="RDS1" s="1261"/>
      <c r="RDT1" s="1261"/>
      <c r="RDU1" s="1261"/>
      <c r="RDV1" s="1261"/>
      <c r="RDW1" s="1261"/>
      <c r="RDX1" s="1261"/>
      <c r="RDY1" s="1261"/>
      <c r="RDZ1" s="1261"/>
      <c r="REA1" s="1261"/>
      <c r="REB1" s="1261"/>
      <c r="REC1" s="1261"/>
      <c r="RED1" s="1261"/>
      <c r="REE1" s="1261"/>
      <c r="REF1" s="1261"/>
      <c r="REG1" s="1261"/>
      <c r="REH1" s="1261"/>
      <c r="REI1" s="1261"/>
      <c r="REJ1" s="1261"/>
      <c r="REK1" s="1261"/>
      <c r="REL1" s="1261"/>
      <c r="REM1" s="1261"/>
      <c r="REN1" s="1261"/>
      <c r="REO1" s="1261"/>
      <c r="REP1" s="1261"/>
      <c r="REQ1" s="1261"/>
      <c r="RER1" s="1261"/>
      <c r="RES1" s="1261"/>
      <c r="RET1" s="1261"/>
      <c r="REU1" s="1261"/>
      <c r="REV1" s="1261"/>
      <c r="REW1" s="1261"/>
      <c r="REX1" s="1261"/>
      <c r="REY1" s="1261"/>
      <c r="REZ1" s="1261"/>
      <c r="RFA1" s="1261"/>
      <c r="RFB1" s="1261"/>
      <c r="RFC1" s="1261"/>
      <c r="RFD1" s="1261"/>
      <c r="RFE1" s="1261"/>
      <c r="RFF1" s="1261"/>
      <c r="RFG1" s="1261"/>
      <c r="RFH1" s="1261"/>
      <c r="RFI1" s="1261"/>
      <c r="RFJ1" s="1261"/>
      <c r="RFK1" s="1261"/>
      <c r="RFL1" s="1261"/>
      <c r="RFM1" s="1261"/>
      <c r="RFN1" s="1261"/>
      <c r="RFO1" s="1261"/>
      <c r="RFP1" s="1261"/>
      <c r="RFQ1" s="1261"/>
      <c r="RFR1" s="1261"/>
      <c r="RFS1" s="1261"/>
      <c r="RFT1" s="1261"/>
      <c r="RFU1" s="1261"/>
      <c r="RFV1" s="1261"/>
      <c r="RFW1" s="1261"/>
      <c r="RFX1" s="1261"/>
      <c r="RFY1" s="1261"/>
      <c r="RFZ1" s="1261"/>
      <c r="RGA1" s="1261"/>
      <c r="RGB1" s="1261"/>
      <c r="RGC1" s="1261"/>
      <c r="RGD1" s="1261"/>
      <c r="RGE1" s="1261"/>
      <c r="RGF1" s="1261"/>
      <c r="RGG1" s="1261"/>
      <c r="RGH1" s="1261"/>
      <c r="RGI1" s="1261"/>
      <c r="RGJ1" s="1261"/>
      <c r="RGK1" s="1261"/>
      <c r="RGL1" s="1261"/>
      <c r="RGM1" s="1261"/>
      <c r="RGN1" s="1261"/>
      <c r="RGO1" s="1261"/>
      <c r="RGP1" s="1261"/>
      <c r="RGQ1" s="1261"/>
      <c r="RGR1" s="1261"/>
      <c r="RGS1" s="1261"/>
      <c r="RGT1" s="1261"/>
      <c r="RGU1" s="1261"/>
      <c r="RGV1" s="1261"/>
      <c r="RGW1" s="1261"/>
      <c r="RGX1" s="1261"/>
      <c r="RGY1" s="1261"/>
      <c r="RGZ1" s="1261"/>
      <c r="RHA1" s="1261"/>
      <c r="RHB1" s="1261"/>
      <c r="RHC1" s="1261"/>
      <c r="RHD1" s="1261"/>
      <c r="RHE1" s="1261"/>
      <c r="RHF1" s="1261"/>
      <c r="RHG1" s="1261"/>
      <c r="RHH1" s="1261"/>
      <c r="RHI1" s="1261"/>
      <c r="RHJ1" s="1261"/>
      <c r="RHK1" s="1261"/>
      <c r="RHL1" s="1261"/>
      <c r="RHM1" s="1261"/>
      <c r="RHN1" s="1261"/>
      <c r="RHO1" s="1261"/>
      <c r="RHP1" s="1261"/>
      <c r="RHQ1" s="1261"/>
      <c r="RHR1" s="1261"/>
      <c r="RHS1" s="1261"/>
      <c r="RHT1" s="1261"/>
      <c r="RHU1" s="1261"/>
      <c r="RHV1" s="1261"/>
      <c r="RHW1" s="1261"/>
      <c r="RHX1" s="1261"/>
      <c r="RHY1" s="1261"/>
      <c r="RHZ1" s="1261"/>
      <c r="RIA1" s="1261"/>
      <c r="RIB1" s="1261"/>
      <c r="RIC1" s="1261"/>
      <c r="RID1" s="1261"/>
      <c r="RIE1" s="1261"/>
      <c r="RIF1" s="1261"/>
      <c r="RIG1" s="1261"/>
      <c r="RIH1" s="1261"/>
      <c r="RII1" s="1261"/>
      <c r="RIJ1" s="1261"/>
      <c r="RIK1" s="1261"/>
      <c r="RIL1" s="1261"/>
      <c r="RIM1" s="1261"/>
      <c r="RIN1" s="1261"/>
      <c r="RIO1" s="1261"/>
      <c r="RIP1" s="1261"/>
      <c r="RIQ1" s="1261"/>
      <c r="RIR1" s="1261"/>
      <c r="RIS1" s="1261"/>
      <c r="RIT1" s="1261"/>
      <c r="RIU1" s="1261"/>
      <c r="RIV1" s="1261"/>
      <c r="RIW1" s="1261"/>
      <c r="RIX1" s="1261"/>
      <c r="RIY1" s="1261"/>
      <c r="RIZ1" s="1261"/>
      <c r="RJA1" s="1261"/>
      <c r="RJB1" s="1261"/>
      <c r="RJC1" s="1261"/>
      <c r="RJD1" s="1261"/>
      <c r="RJE1" s="1261"/>
      <c r="RJF1" s="1261"/>
      <c r="RJG1" s="1261"/>
      <c r="RJH1" s="1261"/>
      <c r="RJI1" s="1261"/>
      <c r="RJJ1" s="1261"/>
      <c r="RJK1" s="1261"/>
      <c r="RJL1" s="1261"/>
      <c r="RJM1" s="1261"/>
      <c r="RJN1" s="1261"/>
      <c r="RJO1" s="1261"/>
      <c r="RJP1" s="1261"/>
      <c r="RJQ1" s="1261"/>
      <c r="RJR1" s="1261"/>
      <c r="RJS1" s="1261"/>
      <c r="RJT1" s="1261"/>
      <c r="RJU1" s="1261"/>
      <c r="RJV1" s="1261"/>
      <c r="RJW1" s="1261"/>
      <c r="RJX1" s="1261"/>
      <c r="RJY1" s="1261"/>
      <c r="RJZ1" s="1261"/>
      <c r="RKA1" s="1261"/>
      <c r="RKB1" s="1261"/>
      <c r="RKC1" s="1261"/>
      <c r="RKD1" s="1261"/>
      <c r="RKE1" s="1261"/>
      <c r="RKF1" s="1261"/>
      <c r="RKG1" s="1261"/>
      <c r="RKH1" s="1261"/>
      <c r="RKI1" s="1261"/>
      <c r="RKJ1" s="1261"/>
      <c r="RKK1" s="1261"/>
      <c r="RKL1" s="1261"/>
      <c r="RKM1" s="1261"/>
      <c r="RKN1" s="1261"/>
      <c r="RKO1" s="1261"/>
      <c r="RKP1" s="1261"/>
      <c r="RKQ1" s="1261"/>
      <c r="RKR1" s="1261"/>
      <c r="RKS1" s="1261"/>
      <c r="RKT1" s="1261"/>
      <c r="RKU1" s="1261"/>
      <c r="RKV1" s="1261"/>
      <c r="RKW1" s="1261"/>
      <c r="RKX1" s="1261"/>
      <c r="RKY1" s="1261"/>
      <c r="RKZ1" s="1261"/>
      <c r="RLA1" s="1261"/>
      <c r="RLB1" s="1261"/>
      <c r="RLC1" s="1261"/>
      <c r="RLD1" s="1261"/>
      <c r="RLE1" s="1261"/>
      <c r="RLF1" s="1261"/>
      <c r="RLG1" s="1261"/>
      <c r="RLH1" s="1261"/>
      <c r="RLI1" s="1261"/>
      <c r="RLJ1" s="1261"/>
      <c r="RLK1" s="1261"/>
      <c r="RLL1" s="1261"/>
      <c r="RLM1" s="1261"/>
      <c r="RLN1" s="1261"/>
      <c r="RLO1" s="1261"/>
      <c r="RLP1" s="1261"/>
      <c r="RLQ1" s="1261"/>
      <c r="RLR1" s="1261"/>
      <c r="RLS1" s="1261"/>
      <c r="RLT1" s="1261"/>
      <c r="RLU1" s="1261"/>
      <c r="RLV1" s="1261"/>
      <c r="RLW1" s="1261"/>
      <c r="RLX1" s="1261"/>
      <c r="RLY1" s="1261"/>
      <c r="RLZ1" s="1261"/>
      <c r="RMA1" s="1261"/>
      <c r="RMB1" s="1261"/>
      <c r="RMC1" s="1261"/>
      <c r="RMD1" s="1261"/>
      <c r="RME1" s="1261"/>
      <c r="RMF1" s="1261"/>
      <c r="RMG1" s="1261"/>
      <c r="RMH1" s="1261"/>
      <c r="RMI1" s="1261"/>
      <c r="RMJ1" s="1261"/>
      <c r="RMK1" s="1261"/>
      <c r="RML1" s="1261"/>
      <c r="RMM1" s="1261"/>
      <c r="RMN1" s="1261"/>
      <c r="RMO1" s="1261"/>
      <c r="RMP1" s="1261"/>
      <c r="RMQ1" s="1261"/>
      <c r="RMR1" s="1261"/>
      <c r="RMS1" s="1261"/>
      <c r="RMT1" s="1261"/>
      <c r="RMU1" s="1261"/>
      <c r="RMV1" s="1261"/>
      <c r="RMW1" s="1261"/>
      <c r="RMX1" s="1261"/>
      <c r="RMY1" s="1261"/>
      <c r="RMZ1" s="1261"/>
      <c r="RNA1" s="1261"/>
      <c r="RNB1" s="1261"/>
      <c r="RNC1" s="1261"/>
      <c r="RND1" s="1261"/>
      <c r="RNE1" s="1261"/>
      <c r="RNF1" s="1261"/>
      <c r="RNG1" s="1261"/>
      <c r="RNH1" s="1261"/>
      <c r="RNI1" s="1261"/>
      <c r="RNJ1" s="1261"/>
      <c r="RNK1" s="1261"/>
      <c r="RNL1" s="1261"/>
      <c r="RNM1" s="1261"/>
      <c r="RNN1" s="1261"/>
      <c r="RNO1" s="1261"/>
      <c r="RNP1" s="1261"/>
      <c r="RNQ1" s="1261"/>
      <c r="RNR1" s="1261"/>
      <c r="RNS1" s="1261"/>
      <c r="RNT1" s="1261"/>
      <c r="RNU1" s="1261"/>
      <c r="RNV1" s="1261"/>
      <c r="RNW1" s="1261"/>
      <c r="RNX1" s="1261"/>
      <c r="RNY1" s="1261"/>
      <c r="RNZ1" s="1261"/>
      <c r="ROA1" s="1261"/>
      <c r="ROB1" s="1261"/>
      <c r="ROC1" s="1261"/>
      <c r="ROD1" s="1261"/>
      <c r="ROE1" s="1261"/>
      <c r="ROF1" s="1261"/>
      <c r="ROG1" s="1261"/>
      <c r="ROH1" s="1261"/>
      <c r="ROI1" s="1261"/>
      <c r="ROJ1" s="1261"/>
      <c r="ROK1" s="1261"/>
      <c r="ROL1" s="1261"/>
      <c r="ROM1" s="1261"/>
      <c r="RON1" s="1261"/>
      <c r="ROO1" s="1261"/>
      <c r="ROP1" s="1261"/>
      <c r="ROQ1" s="1261"/>
      <c r="ROR1" s="1261"/>
      <c r="ROS1" s="1261"/>
      <c r="ROT1" s="1261"/>
      <c r="ROU1" s="1261"/>
      <c r="ROV1" s="1261"/>
      <c r="ROW1" s="1261"/>
      <c r="ROX1" s="1261"/>
      <c r="ROY1" s="1261"/>
      <c r="ROZ1" s="1261"/>
      <c r="RPA1" s="1261"/>
      <c r="RPB1" s="1261"/>
      <c r="RPC1" s="1261"/>
      <c r="RPD1" s="1261"/>
      <c r="RPE1" s="1261"/>
      <c r="RPF1" s="1261"/>
      <c r="RPG1" s="1261"/>
      <c r="RPH1" s="1261"/>
      <c r="RPI1" s="1261"/>
      <c r="RPJ1" s="1261"/>
      <c r="RPK1" s="1261"/>
      <c r="RPL1" s="1261"/>
      <c r="RPM1" s="1261"/>
      <c r="RPN1" s="1261"/>
      <c r="RPO1" s="1261"/>
      <c r="RPP1" s="1261"/>
      <c r="RPQ1" s="1261"/>
      <c r="RPR1" s="1261"/>
      <c r="RPS1" s="1261"/>
      <c r="RPT1" s="1261"/>
      <c r="RPU1" s="1261"/>
      <c r="RPV1" s="1261"/>
      <c r="RPW1" s="1261"/>
      <c r="RPX1" s="1261"/>
      <c r="RPY1" s="1261"/>
      <c r="RPZ1" s="1261"/>
      <c r="RQA1" s="1261"/>
      <c r="RQB1" s="1261"/>
      <c r="RQC1" s="1261"/>
      <c r="RQD1" s="1261"/>
      <c r="RQE1" s="1261"/>
      <c r="RQF1" s="1261"/>
      <c r="RQG1" s="1261"/>
      <c r="RQH1" s="1261"/>
      <c r="RQI1" s="1261"/>
      <c r="RQJ1" s="1261"/>
      <c r="RQK1" s="1261"/>
      <c r="RQL1" s="1261"/>
      <c r="RQM1" s="1261"/>
      <c r="RQN1" s="1261"/>
      <c r="RQO1" s="1261"/>
      <c r="RQP1" s="1261"/>
      <c r="RQQ1" s="1261"/>
      <c r="RQR1" s="1261"/>
      <c r="RQS1" s="1261"/>
      <c r="RQT1" s="1261"/>
      <c r="RQU1" s="1261"/>
      <c r="RQV1" s="1261"/>
      <c r="RQW1" s="1261"/>
      <c r="RQX1" s="1261"/>
      <c r="RQY1" s="1261"/>
      <c r="RQZ1" s="1261"/>
      <c r="RRA1" s="1261"/>
      <c r="RRB1" s="1261"/>
      <c r="RRC1" s="1261"/>
      <c r="RRD1" s="1261"/>
      <c r="RRE1" s="1261"/>
      <c r="RRF1" s="1261"/>
      <c r="RRG1" s="1261"/>
      <c r="RRH1" s="1261"/>
      <c r="RRI1" s="1261"/>
      <c r="RRJ1" s="1261"/>
      <c r="RRK1" s="1261"/>
      <c r="RRL1" s="1261"/>
      <c r="RRM1" s="1261"/>
      <c r="RRN1" s="1261"/>
      <c r="RRO1" s="1261"/>
      <c r="RRP1" s="1261"/>
      <c r="RRQ1" s="1261"/>
      <c r="RRR1" s="1261"/>
      <c r="RRS1" s="1261"/>
      <c r="RRT1" s="1261"/>
      <c r="RRU1" s="1261"/>
      <c r="RRV1" s="1261"/>
      <c r="RRW1" s="1261"/>
      <c r="RRX1" s="1261"/>
      <c r="RRY1" s="1261"/>
      <c r="RRZ1" s="1261"/>
      <c r="RSA1" s="1261"/>
      <c r="RSB1" s="1261"/>
      <c r="RSC1" s="1261"/>
      <c r="RSD1" s="1261"/>
      <c r="RSE1" s="1261"/>
      <c r="RSF1" s="1261"/>
      <c r="RSG1" s="1261"/>
      <c r="RSH1" s="1261"/>
      <c r="RSI1" s="1261"/>
      <c r="RSJ1" s="1261"/>
      <c r="RSK1" s="1261"/>
      <c r="RSL1" s="1261"/>
      <c r="RSM1" s="1261"/>
      <c r="RSN1" s="1261"/>
      <c r="RSO1" s="1261"/>
      <c r="RSP1" s="1261"/>
      <c r="RSQ1" s="1261"/>
      <c r="RSR1" s="1261"/>
      <c r="RSS1" s="1261"/>
      <c r="RST1" s="1261"/>
      <c r="RSU1" s="1261"/>
      <c r="RSV1" s="1261"/>
      <c r="RSW1" s="1261"/>
      <c r="RSX1" s="1261"/>
      <c r="RSY1" s="1261"/>
      <c r="RSZ1" s="1261"/>
      <c r="RTA1" s="1261"/>
      <c r="RTB1" s="1261"/>
      <c r="RTC1" s="1261"/>
      <c r="RTD1" s="1261"/>
      <c r="RTE1" s="1261"/>
      <c r="RTF1" s="1261"/>
      <c r="RTG1" s="1261"/>
      <c r="RTH1" s="1261"/>
      <c r="RTI1" s="1261"/>
      <c r="RTJ1" s="1261"/>
      <c r="RTK1" s="1261"/>
      <c r="RTL1" s="1261"/>
      <c r="RTM1" s="1261"/>
      <c r="RTN1" s="1261"/>
      <c r="RTO1" s="1261"/>
      <c r="RTP1" s="1261"/>
      <c r="RTQ1" s="1261"/>
      <c r="RTR1" s="1261"/>
      <c r="RTS1" s="1261"/>
      <c r="RTT1" s="1261"/>
      <c r="RTU1" s="1261"/>
      <c r="RTV1" s="1261"/>
      <c r="RTW1" s="1261"/>
      <c r="RTX1" s="1261"/>
      <c r="RTY1" s="1261"/>
      <c r="RTZ1" s="1261"/>
      <c r="RUA1" s="1261"/>
      <c r="RUB1" s="1261"/>
      <c r="RUC1" s="1261"/>
      <c r="RUD1" s="1261"/>
      <c r="RUE1" s="1261"/>
      <c r="RUF1" s="1261"/>
      <c r="RUG1" s="1261"/>
      <c r="RUH1" s="1261"/>
      <c r="RUI1" s="1261"/>
      <c r="RUJ1" s="1261"/>
      <c r="RUK1" s="1261"/>
      <c r="RUL1" s="1261"/>
      <c r="RUM1" s="1261"/>
      <c r="RUN1" s="1261"/>
      <c r="RUO1" s="1261"/>
      <c r="RUP1" s="1261"/>
      <c r="RUQ1" s="1261"/>
      <c r="RUR1" s="1261"/>
      <c r="RUS1" s="1261"/>
      <c r="RUT1" s="1261"/>
      <c r="RUU1" s="1261"/>
      <c r="RUV1" s="1261"/>
      <c r="RUW1" s="1261"/>
      <c r="RUX1" s="1261"/>
      <c r="RUY1" s="1261"/>
      <c r="RUZ1" s="1261"/>
      <c r="RVA1" s="1261"/>
      <c r="RVB1" s="1261"/>
      <c r="RVC1" s="1261"/>
      <c r="RVD1" s="1261"/>
      <c r="RVE1" s="1261"/>
      <c r="RVF1" s="1261"/>
      <c r="RVG1" s="1261"/>
      <c r="RVH1" s="1261"/>
      <c r="RVI1" s="1261"/>
      <c r="RVJ1" s="1261"/>
      <c r="RVK1" s="1261"/>
      <c r="RVL1" s="1261"/>
      <c r="RVM1" s="1261"/>
      <c r="RVN1" s="1261"/>
      <c r="RVO1" s="1261"/>
      <c r="RVP1" s="1261"/>
      <c r="RVQ1" s="1261"/>
      <c r="RVR1" s="1261"/>
      <c r="RVS1" s="1261"/>
      <c r="RVT1" s="1261"/>
      <c r="RVU1" s="1261"/>
      <c r="RVV1" s="1261"/>
      <c r="RVW1" s="1261"/>
      <c r="RVX1" s="1261"/>
      <c r="RVY1" s="1261"/>
      <c r="RVZ1" s="1261"/>
      <c r="RWA1" s="1261"/>
      <c r="RWB1" s="1261"/>
      <c r="RWC1" s="1261"/>
      <c r="RWD1" s="1261"/>
      <c r="RWE1" s="1261"/>
      <c r="RWF1" s="1261"/>
      <c r="RWG1" s="1261"/>
      <c r="RWH1" s="1261"/>
      <c r="RWI1" s="1261"/>
      <c r="RWJ1" s="1261"/>
      <c r="RWK1" s="1261"/>
      <c r="RWL1" s="1261"/>
      <c r="RWM1" s="1261"/>
      <c r="RWN1" s="1261"/>
      <c r="RWO1" s="1261"/>
      <c r="RWP1" s="1261"/>
      <c r="RWQ1" s="1261"/>
      <c r="RWR1" s="1261"/>
      <c r="RWS1" s="1261"/>
      <c r="RWT1" s="1261"/>
      <c r="RWU1" s="1261"/>
      <c r="RWV1" s="1261"/>
      <c r="RWW1" s="1261"/>
      <c r="RWX1" s="1261"/>
      <c r="RWY1" s="1261"/>
      <c r="RWZ1" s="1261"/>
      <c r="RXA1" s="1261"/>
      <c r="RXB1" s="1261"/>
      <c r="RXC1" s="1261"/>
      <c r="RXD1" s="1261"/>
      <c r="RXE1" s="1261"/>
      <c r="RXF1" s="1261"/>
      <c r="RXG1" s="1261"/>
      <c r="RXH1" s="1261"/>
      <c r="RXI1" s="1261"/>
      <c r="RXJ1" s="1261"/>
      <c r="RXK1" s="1261"/>
      <c r="RXL1" s="1261"/>
      <c r="RXM1" s="1261"/>
      <c r="RXN1" s="1261"/>
      <c r="RXO1" s="1261"/>
      <c r="RXP1" s="1261"/>
      <c r="RXQ1" s="1261"/>
      <c r="RXR1" s="1261"/>
      <c r="RXS1" s="1261"/>
      <c r="RXT1" s="1261"/>
      <c r="RXU1" s="1261"/>
      <c r="RXV1" s="1261"/>
      <c r="RXW1" s="1261"/>
      <c r="RXX1" s="1261"/>
      <c r="RXY1" s="1261"/>
      <c r="RXZ1" s="1261"/>
      <c r="RYA1" s="1261"/>
      <c r="RYB1" s="1261"/>
      <c r="RYC1" s="1261"/>
      <c r="RYD1" s="1261"/>
      <c r="RYE1" s="1261"/>
      <c r="RYF1" s="1261"/>
      <c r="RYG1" s="1261"/>
      <c r="RYH1" s="1261"/>
      <c r="RYI1" s="1261"/>
      <c r="RYJ1" s="1261"/>
      <c r="RYK1" s="1261"/>
      <c r="RYL1" s="1261"/>
      <c r="RYM1" s="1261"/>
      <c r="RYN1" s="1261"/>
      <c r="RYO1" s="1261"/>
      <c r="RYP1" s="1261"/>
      <c r="RYQ1" s="1261"/>
      <c r="RYR1" s="1261"/>
      <c r="RYS1" s="1261"/>
      <c r="RYT1" s="1261"/>
      <c r="RYU1" s="1261"/>
      <c r="RYV1" s="1261"/>
      <c r="RYW1" s="1261"/>
      <c r="RYX1" s="1261"/>
      <c r="RYY1" s="1261"/>
      <c r="RYZ1" s="1261"/>
      <c r="RZA1" s="1261"/>
      <c r="RZB1" s="1261"/>
      <c r="RZC1" s="1261"/>
      <c r="RZD1" s="1261"/>
      <c r="RZE1" s="1261"/>
      <c r="RZF1" s="1261"/>
      <c r="RZG1" s="1261"/>
      <c r="RZH1" s="1261"/>
      <c r="RZI1" s="1261"/>
      <c r="RZJ1" s="1261"/>
      <c r="RZK1" s="1261"/>
      <c r="RZL1" s="1261"/>
      <c r="RZM1" s="1261"/>
      <c r="RZN1" s="1261"/>
      <c r="RZO1" s="1261"/>
      <c r="RZP1" s="1261"/>
      <c r="RZQ1" s="1261"/>
      <c r="RZR1" s="1261"/>
      <c r="RZS1" s="1261"/>
      <c r="RZT1" s="1261"/>
      <c r="RZU1" s="1261"/>
      <c r="RZV1" s="1261"/>
      <c r="RZW1" s="1261"/>
      <c r="RZX1" s="1261"/>
      <c r="RZY1" s="1261"/>
      <c r="RZZ1" s="1261"/>
      <c r="SAA1" s="1261"/>
      <c r="SAB1" s="1261"/>
      <c r="SAC1" s="1261"/>
      <c r="SAD1" s="1261"/>
      <c r="SAE1" s="1261"/>
      <c r="SAF1" s="1261"/>
      <c r="SAG1" s="1261"/>
      <c r="SAH1" s="1261"/>
      <c r="SAI1" s="1261"/>
      <c r="SAJ1" s="1261"/>
      <c r="SAK1" s="1261"/>
      <c r="SAL1" s="1261"/>
      <c r="SAM1" s="1261"/>
      <c r="SAN1" s="1261"/>
      <c r="SAO1" s="1261"/>
      <c r="SAP1" s="1261"/>
      <c r="SAQ1" s="1261"/>
      <c r="SAR1" s="1261"/>
      <c r="SAS1" s="1261"/>
      <c r="SAT1" s="1261"/>
      <c r="SAU1" s="1261"/>
      <c r="SAV1" s="1261"/>
      <c r="SAW1" s="1261"/>
      <c r="SAX1" s="1261"/>
      <c r="SAY1" s="1261"/>
      <c r="SAZ1" s="1261"/>
      <c r="SBA1" s="1261"/>
      <c r="SBB1" s="1261"/>
      <c r="SBC1" s="1261"/>
      <c r="SBD1" s="1261"/>
      <c r="SBE1" s="1261"/>
      <c r="SBF1" s="1261"/>
      <c r="SBG1" s="1261"/>
      <c r="SBH1" s="1261"/>
      <c r="SBI1" s="1261"/>
      <c r="SBJ1" s="1261"/>
      <c r="SBK1" s="1261"/>
      <c r="SBL1" s="1261"/>
      <c r="SBM1" s="1261"/>
      <c r="SBN1" s="1261"/>
      <c r="SBO1" s="1261"/>
      <c r="SBP1" s="1261"/>
      <c r="SBQ1" s="1261"/>
      <c r="SBR1" s="1261"/>
      <c r="SBS1" s="1261"/>
      <c r="SBT1" s="1261"/>
      <c r="SBU1" s="1261"/>
      <c r="SBV1" s="1261"/>
      <c r="SBW1" s="1261"/>
      <c r="SBX1" s="1261"/>
      <c r="SBY1" s="1261"/>
      <c r="SBZ1" s="1261"/>
      <c r="SCA1" s="1261"/>
      <c r="SCB1" s="1261"/>
      <c r="SCC1" s="1261"/>
      <c r="SCD1" s="1261"/>
      <c r="SCE1" s="1261"/>
      <c r="SCF1" s="1261"/>
      <c r="SCG1" s="1261"/>
      <c r="SCH1" s="1261"/>
      <c r="SCI1" s="1261"/>
      <c r="SCJ1" s="1261"/>
      <c r="SCK1" s="1261"/>
      <c r="SCL1" s="1261"/>
      <c r="SCM1" s="1261"/>
      <c r="SCN1" s="1261"/>
      <c r="SCO1" s="1261"/>
      <c r="SCP1" s="1261"/>
      <c r="SCQ1" s="1261"/>
      <c r="SCR1" s="1261"/>
      <c r="SCS1" s="1261"/>
      <c r="SCT1" s="1261"/>
      <c r="SCU1" s="1261"/>
      <c r="SCV1" s="1261"/>
      <c r="SCW1" s="1261"/>
      <c r="SCX1" s="1261"/>
      <c r="SCY1" s="1261"/>
      <c r="SCZ1" s="1261"/>
      <c r="SDA1" s="1261"/>
      <c r="SDB1" s="1261"/>
      <c r="SDC1" s="1261"/>
      <c r="SDD1" s="1261"/>
      <c r="SDE1" s="1261"/>
      <c r="SDF1" s="1261"/>
      <c r="SDG1" s="1261"/>
      <c r="SDH1" s="1261"/>
      <c r="SDI1" s="1261"/>
      <c r="SDJ1" s="1261"/>
      <c r="SDK1" s="1261"/>
      <c r="SDL1" s="1261"/>
      <c r="SDM1" s="1261"/>
      <c r="SDN1" s="1261"/>
      <c r="SDO1" s="1261"/>
      <c r="SDP1" s="1261"/>
      <c r="SDQ1" s="1261"/>
      <c r="SDR1" s="1261"/>
      <c r="SDS1" s="1261"/>
      <c r="SDT1" s="1261"/>
      <c r="SDU1" s="1261"/>
      <c r="SDV1" s="1261"/>
      <c r="SDW1" s="1261"/>
      <c r="SDX1" s="1261"/>
      <c r="SDY1" s="1261"/>
      <c r="SDZ1" s="1261"/>
      <c r="SEA1" s="1261"/>
      <c r="SEB1" s="1261"/>
      <c r="SEC1" s="1261"/>
      <c r="SED1" s="1261"/>
      <c r="SEE1" s="1261"/>
      <c r="SEF1" s="1261"/>
      <c r="SEG1" s="1261"/>
      <c r="SEH1" s="1261"/>
      <c r="SEI1" s="1261"/>
      <c r="SEJ1" s="1261"/>
      <c r="SEK1" s="1261"/>
      <c r="SEL1" s="1261"/>
      <c r="SEM1" s="1261"/>
      <c r="SEN1" s="1261"/>
      <c r="SEO1" s="1261"/>
      <c r="SEP1" s="1261"/>
      <c r="SEQ1" s="1261"/>
      <c r="SER1" s="1261"/>
      <c r="SES1" s="1261"/>
      <c r="SET1" s="1261"/>
      <c r="SEU1" s="1261"/>
      <c r="SEV1" s="1261"/>
      <c r="SEW1" s="1261"/>
      <c r="SEX1" s="1261"/>
      <c r="SEY1" s="1261"/>
      <c r="SEZ1" s="1261"/>
      <c r="SFA1" s="1261"/>
      <c r="SFB1" s="1261"/>
      <c r="SFC1" s="1261"/>
      <c r="SFD1" s="1261"/>
      <c r="SFE1" s="1261"/>
      <c r="SFF1" s="1261"/>
      <c r="SFG1" s="1261"/>
      <c r="SFH1" s="1261"/>
      <c r="SFI1" s="1261"/>
      <c r="SFJ1" s="1261"/>
      <c r="SFK1" s="1261"/>
      <c r="SFL1" s="1261"/>
      <c r="SFM1" s="1261"/>
      <c r="SFN1" s="1261"/>
      <c r="SFO1" s="1261"/>
      <c r="SFP1" s="1261"/>
      <c r="SFQ1" s="1261"/>
      <c r="SFR1" s="1261"/>
      <c r="SFS1" s="1261"/>
      <c r="SFT1" s="1261"/>
      <c r="SFU1" s="1261"/>
      <c r="SFV1" s="1261"/>
      <c r="SFW1" s="1261"/>
      <c r="SFX1" s="1261"/>
      <c r="SFY1" s="1261"/>
      <c r="SFZ1" s="1261"/>
      <c r="SGA1" s="1261"/>
      <c r="SGB1" s="1261"/>
      <c r="SGC1" s="1261"/>
      <c r="SGD1" s="1261"/>
      <c r="SGE1" s="1261"/>
      <c r="SGF1" s="1261"/>
      <c r="SGG1" s="1261"/>
      <c r="SGH1" s="1261"/>
      <c r="SGI1" s="1261"/>
      <c r="SGJ1" s="1261"/>
      <c r="SGK1" s="1261"/>
      <c r="SGL1" s="1261"/>
      <c r="SGM1" s="1261"/>
      <c r="SGN1" s="1261"/>
      <c r="SGO1" s="1261"/>
      <c r="SGP1" s="1261"/>
      <c r="SGQ1" s="1261"/>
      <c r="SGR1" s="1261"/>
      <c r="SGS1" s="1261"/>
      <c r="SGT1" s="1261"/>
      <c r="SGU1" s="1261"/>
      <c r="SGV1" s="1261"/>
      <c r="SGW1" s="1261"/>
      <c r="SGX1" s="1261"/>
      <c r="SGY1" s="1261"/>
      <c r="SGZ1" s="1261"/>
      <c r="SHA1" s="1261"/>
      <c r="SHB1" s="1261"/>
      <c r="SHC1" s="1261"/>
      <c r="SHD1" s="1261"/>
      <c r="SHE1" s="1261"/>
      <c r="SHF1" s="1261"/>
      <c r="SHG1" s="1261"/>
      <c r="SHH1" s="1261"/>
      <c r="SHI1" s="1261"/>
      <c r="SHJ1" s="1261"/>
      <c r="SHK1" s="1261"/>
      <c r="SHL1" s="1261"/>
      <c r="SHM1" s="1261"/>
      <c r="SHN1" s="1261"/>
      <c r="SHO1" s="1261"/>
      <c r="SHP1" s="1261"/>
      <c r="SHQ1" s="1261"/>
      <c r="SHR1" s="1261"/>
      <c r="SHS1" s="1261"/>
      <c r="SHT1" s="1261"/>
      <c r="SHU1" s="1261"/>
      <c r="SHV1" s="1261"/>
      <c r="SHW1" s="1261"/>
      <c r="SHX1" s="1261"/>
      <c r="SHY1" s="1261"/>
      <c r="SHZ1" s="1261"/>
      <c r="SIA1" s="1261"/>
      <c r="SIB1" s="1261"/>
      <c r="SIC1" s="1261"/>
      <c r="SID1" s="1261"/>
      <c r="SIE1" s="1261"/>
      <c r="SIF1" s="1261"/>
      <c r="SIG1" s="1261"/>
      <c r="SIH1" s="1261"/>
      <c r="SII1" s="1261"/>
      <c r="SIJ1" s="1261"/>
      <c r="SIK1" s="1261"/>
      <c r="SIL1" s="1261"/>
      <c r="SIM1" s="1261"/>
      <c r="SIN1" s="1261"/>
      <c r="SIO1" s="1261"/>
      <c r="SIP1" s="1261"/>
      <c r="SIQ1" s="1261"/>
      <c r="SIR1" s="1261"/>
      <c r="SIS1" s="1261"/>
      <c r="SIT1" s="1261"/>
      <c r="SIU1" s="1261"/>
      <c r="SIV1" s="1261"/>
      <c r="SIW1" s="1261"/>
      <c r="SIX1" s="1261"/>
      <c r="SIY1" s="1261"/>
      <c r="SIZ1" s="1261"/>
      <c r="SJA1" s="1261"/>
      <c r="SJB1" s="1261"/>
      <c r="SJC1" s="1261"/>
      <c r="SJD1" s="1261"/>
      <c r="SJE1" s="1261"/>
      <c r="SJF1" s="1261"/>
      <c r="SJG1" s="1261"/>
      <c r="SJH1" s="1261"/>
      <c r="SJI1" s="1261"/>
      <c r="SJJ1" s="1261"/>
      <c r="SJK1" s="1261"/>
      <c r="SJL1" s="1261"/>
      <c r="SJM1" s="1261"/>
      <c r="SJN1" s="1261"/>
      <c r="SJO1" s="1261"/>
      <c r="SJP1" s="1261"/>
      <c r="SJQ1" s="1261"/>
      <c r="SJR1" s="1261"/>
      <c r="SJS1" s="1261"/>
      <c r="SJT1" s="1261"/>
      <c r="SJU1" s="1261"/>
      <c r="SJV1" s="1261"/>
      <c r="SJW1" s="1261"/>
      <c r="SJX1" s="1261"/>
      <c r="SJY1" s="1261"/>
      <c r="SJZ1" s="1261"/>
      <c r="SKA1" s="1261"/>
      <c r="SKB1" s="1261"/>
      <c r="SKC1" s="1261"/>
      <c r="SKD1" s="1261"/>
      <c r="SKE1" s="1261"/>
      <c r="SKF1" s="1261"/>
      <c r="SKG1" s="1261"/>
      <c r="SKH1" s="1261"/>
      <c r="SKI1" s="1261"/>
      <c r="SKJ1" s="1261"/>
      <c r="SKK1" s="1261"/>
      <c r="SKL1" s="1261"/>
      <c r="SKM1" s="1261"/>
      <c r="SKN1" s="1261"/>
      <c r="SKO1" s="1261"/>
      <c r="SKP1" s="1261"/>
      <c r="SKQ1" s="1261"/>
      <c r="SKR1" s="1261"/>
      <c r="SKS1" s="1261"/>
      <c r="SKT1" s="1261"/>
      <c r="SKU1" s="1261"/>
      <c r="SKV1" s="1261"/>
      <c r="SKW1" s="1261"/>
      <c r="SKX1" s="1261"/>
      <c r="SKY1" s="1261"/>
      <c r="SKZ1" s="1261"/>
      <c r="SLA1" s="1261"/>
      <c r="SLB1" s="1261"/>
      <c r="SLC1" s="1261"/>
      <c r="SLD1" s="1261"/>
      <c r="SLE1" s="1261"/>
      <c r="SLF1" s="1261"/>
      <c r="SLG1" s="1261"/>
      <c r="SLH1" s="1261"/>
      <c r="SLI1" s="1261"/>
      <c r="SLJ1" s="1261"/>
      <c r="SLK1" s="1261"/>
      <c r="SLL1" s="1261"/>
      <c r="SLM1" s="1261"/>
      <c r="SLN1" s="1261"/>
      <c r="SLO1" s="1261"/>
      <c r="SLP1" s="1261"/>
      <c r="SLQ1" s="1261"/>
      <c r="SLR1" s="1261"/>
      <c r="SLS1" s="1261"/>
      <c r="SLT1" s="1261"/>
      <c r="SLU1" s="1261"/>
      <c r="SLV1" s="1261"/>
      <c r="SLW1" s="1261"/>
      <c r="SLX1" s="1261"/>
      <c r="SLY1" s="1261"/>
      <c r="SLZ1" s="1261"/>
      <c r="SMA1" s="1261"/>
      <c r="SMB1" s="1261"/>
      <c r="SMC1" s="1261"/>
      <c r="SMD1" s="1261"/>
      <c r="SME1" s="1261"/>
      <c r="SMF1" s="1261"/>
      <c r="SMG1" s="1261"/>
      <c r="SMH1" s="1261"/>
      <c r="SMI1" s="1261"/>
      <c r="SMJ1" s="1261"/>
      <c r="SMK1" s="1261"/>
      <c r="SML1" s="1261"/>
      <c r="SMM1" s="1261"/>
      <c r="SMN1" s="1261"/>
      <c r="SMO1" s="1261"/>
      <c r="SMP1" s="1261"/>
      <c r="SMQ1" s="1261"/>
      <c r="SMR1" s="1261"/>
      <c r="SMS1" s="1261"/>
      <c r="SMT1" s="1261"/>
      <c r="SMU1" s="1261"/>
      <c r="SMV1" s="1261"/>
      <c r="SMW1" s="1261"/>
      <c r="SMX1" s="1261"/>
      <c r="SMY1" s="1261"/>
      <c r="SMZ1" s="1261"/>
      <c r="SNA1" s="1261"/>
      <c r="SNB1" s="1261"/>
      <c r="SNC1" s="1261"/>
      <c r="SND1" s="1261"/>
      <c r="SNE1" s="1261"/>
      <c r="SNF1" s="1261"/>
      <c r="SNG1" s="1261"/>
      <c r="SNH1" s="1261"/>
      <c r="SNI1" s="1261"/>
      <c r="SNJ1" s="1261"/>
      <c r="SNK1" s="1261"/>
      <c r="SNL1" s="1261"/>
      <c r="SNM1" s="1261"/>
      <c r="SNN1" s="1261"/>
      <c r="SNO1" s="1261"/>
      <c r="SNP1" s="1261"/>
      <c r="SNQ1" s="1261"/>
      <c r="SNR1" s="1261"/>
      <c r="SNS1" s="1261"/>
      <c r="SNT1" s="1261"/>
      <c r="SNU1" s="1261"/>
      <c r="SNV1" s="1261"/>
      <c r="SNW1" s="1261"/>
      <c r="SNX1" s="1261"/>
      <c r="SNY1" s="1261"/>
      <c r="SNZ1" s="1261"/>
      <c r="SOA1" s="1261"/>
      <c r="SOB1" s="1261"/>
      <c r="SOC1" s="1261"/>
      <c r="SOD1" s="1261"/>
      <c r="SOE1" s="1261"/>
      <c r="SOF1" s="1261"/>
      <c r="SOG1" s="1261"/>
      <c r="SOH1" s="1261"/>
      <c r="SOI1" s="1261"/>
      <c r="SOJ1" s="1261"/>
      <c r="SOK1" s="1261"/>
      <c r="SOL1" s="1261"/>
      <c r="SOM1" s="1261"/>
      <c r="SON1" s="1261"/>
      <c r="SOO1" s="1261"/>
      <c r="SOP1" s="1261"/>
      <c r="SOQ1" s="1261"/>
      <c r="SOR1" s="1261"/>
      <c r="SOS1" s="1261"/>
      <c r="SOT1" s="1261"/>
      <c r="SOU1" s="1261"/>
      <c r="SOV1" s="1261"/>
      <c r="SOW1" s="1261"/>
      <c r="SOX1" s="1261"/>
      <c r="SOY1" s="1261"/>
      <c r="SOZ1" s="1261"/>
      <c r="SPA1" s="1261"/>
      <c r="SPB1" s="1261"/>
      <c r="SPC1" s="1261"/>
      <c r="SPD1" s="1261"/>
      <c r="SPE1" s="1261"/>
      <c r="SPF1" s="1261"/>
      <c r="SPG1" s="1261"/>
      <c r="SPH1" s="1261"/>
      <c r="SPI1" s="1261"/>
      <c r="SPJ1" s="1261"/>
      <c r="SPK1" s="1261"/>
      <c r="SPL1" s="1261"/>
      <c r="SPM1" s="1261"/>
      <c r="SPN1" s="1261"/>
      <c r="SPO1" s="1261"/>
      <c r="SPP1" s="1261"/>
      <c r="SPQ1" s="1261"/>
      <c r="SPR1" s="1261"/>
      <c r="SPS1" s="1261"/>
      <c r="SPT1" s="1261"/>
      <c r="SPU1" s="1261"/>
      <c r="SPV1" s="1261"/>
      <c r="SPW1" s="1261"/>
      <c r="SPX1" s="1261"/>
      <c r="SPY1" s="1261"/>
      <c r="SPZ1" s="1261"/>
      <c r="SQA1" s="1261"/>
      <c r="SQB1" s="1261"/>
      <c r="SQC1" s="1261"/>
      <c r="SQD1" s="1261"/>
      <c r="SQE1" s="1261"/>
      <c r="SQF1" s="1261"/>
      <c r="SQG1" s="1261"/>
      <c r="SQH1" s="1261"/>
      <c r="SQI1" s="1261"/>
      <c r="SQJ1" s="1261"/>
      <c r="SQK1" s="1261"/>
      <c r="SQL1" s="1261"/>
      <c r="SQM1" s="1261"/>
      <c r="SQN1" s="1261"/>
      <c r="SQO1" s="1261"/>
      <c r="SQP1" s="1261"/>
      <c r="SQQ1" s="1261"/>
      <c r="SQR1" s="1261"/>
      <c r="SQS1" s="1261"/>
      <c r="SQT1" s="1261"/>
      <c r="SQU1" s="1261"/>
      <c r="SQV1" s="1261"/>
      <c r="SQW1" s="1261"/>
      <c r="SQX1" s="1261"/>
      <c r="SQY1" s="1261"/>
      <c r="SQZ1" s="1261"/>
      <c r="SRA1" s="1261"/>
      <c r="SRB1" s="1261"/>
      <c r="SRC1" s="1261"/>
      <c r="SRD1" s="1261"/>
      <c r="SRE1" s="1261"/>
      <c r="SRF1" s="1261"/>
      <c r="SRG1" s="1261"/>
      <c r="SRH1" s="1261"/>
      <c r="SRI1" s="1261"/>
      <c r="SRJ1" s="1261"/>
      <c r="SRK1" s="1261"/>
      <c r="SRL1" s="1261"/>
      <c r="SRM1" s="1261"/>
      <c r="SRN1" s="1261"/>
      <c r="SRO1" s="1261"/>
      <c r="SRP1" s="1261"/>
      <c r="SRQ1" s="1261"/>
      <c r="SRR1" s="1261"/>
      <c r="SRS1" s="1261"/>
      <c r="SRT1" s="1261"/>
      <c r="SRU1" s="1261"/>
      <c r="SRV1" s="1261"/>
      <c r="SRW1" s="1261"/>
      <c r="SRX1" s="1261"/>
      <c r="SRY1" s="1261"/>
      <c r="SRZ1" s="1261"/>
      <c r="SSA1" s="1261"/>
      <c r="SSB1" s="1261"/>
      <c r="SSC1" s="1261"/>
      <c r="SSD1" s="1261"/>
      <c r="SSE1" s="1261"/>
      <c r="SSF1" s="1261"/>
      <c r="SSG1" s="1261"/>
      <c r="SSH1" s="1261"/>
      <c r="SSI1" s="1261"/>
      <c r="SSJ1" s="1261"/>
      <c r="SSK1" s="1261"/>
      <c r="SSL1" s="1261"/>
      <c r="SSM1" s="1261"/>
      <c r="SSN1" s="1261"/>
      <c r="SSO1" s="1261"/>
      <c r="SSP1" s="1261"/>
      <c r="SSQ1" s="1261"/>
      <c r="SSR1" s="1261"/>
      <c r="SSS1" s="1261"/>
      <c r="SST1" s="1261"/>
      <c r="SSU1" s="1261"/>
      <c r="SSV1" s="1261"/>
      <c r="SSW1" s="1261"/>
      <c r="SSX1" s="1261"/>
      <c r="SSY1" s="1261"/>
      <c r="SSZ1" s="1261"/>
      <c r="STA1" s="1261"/>
      <c r="STB1" s="1261"/>
      <c r="STC1" s="1261"/>
      <c r="STD1" s="1261"/>
      <c r="STE1" s="1261"/>
      <c r="STF1" s="1261"/>
      <c r="STG1" s="1261"/>
      <c r="STH1" s="1261"/>
      <c r="STI1" s="1261"/>
      <c r="STJ1" s="1261"/>
      <c r="STK1" s="1261"/>
      <c r="STL1" s="1261"/>
      <c r="STM1" s="1261"/>
      <c r="STN1" s="1261"/>
      <c r="STO1" s="1261"/>
      <c r="STP1" s="1261"/>
      <c r="STQ1" s="1261"/>
      <c r="STR1" s="1261"/>
      <c r="STS1" s="1261"/>
      <c r="STT1" s="1261"/>
      <c r="STU1" s="1261"/>
      <c r="STV1" s="1261"/>
      <c r="STW1" s="1261"/>
      <c r="STX1" s="1261"/>
      <c r="STY1" s="1261"/>
      <c r="STZ1" s="1261"/>
      <c r="SUA1" s="1261"/>
      <c r="SUB1" s="1261"/>
      <c r="SUC1" s="1261"/>
      <c r="SUD1" s="1261"/>
      <c r="SUE1" s="1261"/>
      <c r="SUF1" s="1261"/>
      <c r="SUG1" s="1261"/>
      <c r="SUH1" s="1261"/>
      <c r="SUI1" s="1261"/>
      <c r="SUJ1" s="1261"/>
      <c r="SUK1" s="1261"/>
      <c r="SUL1" s="1261"/>
      <c r="SUM1" s="1261"/>
      <c r="SUN1" s="1261"/>
      <c r="SUO1" s="1261"/>
      <c r="SUP1" s="1261"/>
      <c r="SUQ1" s="1261"/>
      <c r="SUR1" s="1261"/>
      <c r="SUS1" s="1261"/>
      <c r="SUT1" s="1261"/>
      <c r="SUU1" s="1261"/>
      <c r="SUV1" s="1261"/>
      <c r="SUW1" s="1261"/>
      <c r="SUX1" s="1261"/>
      <c r="SUY1" s="1261"/>
      <c r="SUZ1" s="1261"/>
      <c r="SVA1" s="1261"/>
      <c r="SVB1" s="1261"/>
      <c r="SVC1" s="1261"/>
      <c r="SVD1" s="1261"/>
      <c r="SVE1" s="1261"/>
      <c r="SVF1" s="1261"/>
      <c r="SVG1" s="1261"/>
      <c r="SVH1" s="1261"/>
      <c r="SVI1" s="1261"/>
      <c r="SVJ1" s="1261"/>
      <c r="SVK1" s="1261"/>
      <c r="SVL1" s="1261"/>
      <c r="SVM1" s="1261"/>
      <c r="SVN1" s="1261"/>
      <c r="SVO1" s="1261"/>
      <c r="SVP1" s="1261"/>
      <c r="SVQ1" s="1261"/>
      <c r="SVR1" s="1261"/>
      <c r="SVS1" s="1261"/>
      <c r="SVT1" s="1261"/>
      <c r="SVU1" s="1261"/>
      <c r="SVV1" s="1261"/>
      <c r="SVW1" s="1261"/>
      <c r="SVX1" s="1261"/>
      <c r="SVY1" s="1261"/>
      <c r="SVZ1" s="1261"/>
      <c r="SWA1" s="1261"/>
      <c r="SWB1" s="1261"/>
      <c r="SWC1" s="1261"/>
      <c r="SWD1" s="1261"/>
      <c r="SWE1" s="1261"/>
      <c r="SWF1" s="1261"/>
      <c r="SWG1" s="1261"/>
      <c r="SWH1" s="1261"/>
      <c r="SWI1" s="1261"/>
      <c r="SWJ1" s="1261"/>
      <c r="SWK1" s="1261"/>
      <c r="SWL1" s="1261"/>
      <c r="SWM1" s="1261"/>
      <c r="SWN1" s="1261"/>
      <c r="SWO1" s="1261"/>
      <c r="SWP1" s="1261"/>
      <c r="SWQ1" s="1261"/>
      <c r="SWR1" s="1261"/>
      <c r="SWS1" s="1261"/>
      <c r="SWT1" s="1261"/>
      <c r="SWU1" s="1261"/>
      <c r="SWV1" s="1261"/>
      <c r="SWW1" s="1261"/>
      <c r="SWX1" s="1261"/>
      <c r="SWY1" s="1261"/>
      <c r="SWZ1" s="1261"/>
      <c r="SXA1" s="1261"/>
      <c r="SXB1" s="1261"/>
      <c r="SXC1" s="1261"/>
      <c r="SXD1" s="1261"/>
      <c r="SXE1" s="1261"/>
      <c r="SXF1" s="1261"/>
      <c r="SXG1" s="1261"/>
      <c r="SXH1" s="1261"/>
      <c r="SXI1" s="1261"/>
      <c r="SXJ1" s="1261"/>
      <c r="SXK1" s="1261"/>
      <c r="SXL1" s="1261"/>
      <c r="SXM1" s="1261"/>
      <c r="SXN1" s="1261"/>
      <c r="SXO1" s="1261"/>
      <c r="SXP1" s="1261"/>
      <c r="SXQ1" s="1261"/>
      <c r="SXR1" s="1261"/>
      <c r="SXS1" s="1261"/>
      <c r="SXT1" s="1261"/>
      <c r="SXU1" s="1261"/>
      <c r="SXV1" s="1261"/>
      <c r="SXW1" s="1261"/>
      <c r="SXX1" s="1261"/>
      <c r="SXY1" s="1261"/>
      <c r="SXZ1" s="1261"/>
      <c r="SYA1" s="1261"/>
      <c r="SYB1" s="1261"/>
      <c r="SYC1" s="1261"/>
      <c r="SYD1" s="1261"/>
      <c r="SYE1" s="1261"/>
      <c r="SYF1" s="1261"/>
      <c r="SYG1" s="1261"/>
      <c r="SYH1" s="1261"/>
      <c r="SYI1" s="1261"/>
      <c r="SYJ1" s="1261"/>
      <c r="SYK1" s="1261"/>
      <c r="SYL1" s="1261"/>
      <c r="SYM1" s="1261"/>
      <c r="SYN1" s="1261"/>
      <c r="SYO1" s="1261"/>
      <c r="SYP1" s="1261"/>
      <c r="SYQ1" s="1261"/>
      <c r="SYR1" s="1261"/>
      <c r="SYS1" s="1261"/>
      <c r="SYT1" s="1261"/>
      <c r="SYU1" s="1261"/>
      <c r="SYV1" s="1261"/>
      <c r="SYW1" s="1261"/>
      <c r="SYX1" s="1261"/>
      <c r="SYY1" s="1261"/>
      <c r="SYZ1" s="1261"/>
      <c r="SZA1" s="1261"/>
      <c r="SZB1" s="1261"/>
      <c r="SZC1" s="1261"/>
      <c r="SZD1" s="1261"/>
      <c r="SZE1" s="1261"/>
      <c r="SZF1" s="1261"/>
      <c r="SZG1" s="1261"/>
      <c r="SZH1" s="1261"/>
      <c r="SZI1" s="1261"/>
      <c r="SZJ1" s="1261"/>
      <c r="SZK1" s="1261"/>
      <c r="SZL1" s="1261"/>
      <c r="SZM1" s="1261"/>
      <c r="SZN1" s="1261"/>
      <c r="SZO1" s="1261"/>
      <c r="SZP1" s="1261"/>
      <c r="SZQ1" s="1261"/>
      <c r="SZR1" s="1261"/>
      <c r="SZS1" s="1261"/>
      <c r="SZT1" s="1261"/>
      <c r="SZU1" s="1261"/>
      <c r="SZV1" s="1261"/>
      <c r="SZW1" s="1261"/>
      <c r="SZX1" s="1261"/>
      <c r="SZY1" s="1261"/>
      <c r="SZZ1" s="1261"/>
      <c r="TAA1" s="1261"/>
      <c r="TAB1" s="1261"/>
      <c r="TAC1" s="1261"/>
      <c r="TAD1" s="1261"/>
      <c r="TAE1" s="1261"/>
      <c r="TAF1" s="1261"/>
      <c r="TAG1" s="1261"/>
      <c r="TAH1" s="1261"/>
      <c r="TAI1" s="1261"/>
      <c r="TAJ1" s="1261"/>
      <c r="TAK1" s="1261"/>
      <c r="TAL1" s="1261"/>
      <c r="TAM1" s="1261"/>
      <c r="TAN1" s="1261"/>
      <c r="TAO1" s="1261"/>
      <c r="TAP1" s="1261"/>
      <c r="TAQ1" s="1261"/>
      <c r="TAR1" s="1261"/>
      <c r="TAS1" s="1261"/>
      <c r="TAT1" s="1261"/>
      <c r="TAU1" s="1261"/>
      <c r="TAV1" s="1261"/>
      <c r="TAW1" s="1261"/>
      <c r="TAX1" s="1261"/>
      <c r="TAY1" s="1261"/>
      <c r="TAZ1" s="1261"/>
      <c r="TBA1" s="1261"/>
      <c r="TBB1" s="1261"/>
      <c r="TBC1" s="1261"/>
      <c r="TBD1" s="1261"/>
      <c r="TBE1" s="1261"/>
      <c r="TBF1" s="1261"/>
      <c r="TBG1" s="1261"/>
      <c r="TBH1" s="1261"/>
      <c r="TBI1" s="1261"/>
      <c r="TBJ1" s="1261"/>
      <c r="TBK1" s="1261"/>
      <c r="TBL1" s="1261"/>
      <c r="TBM1" s="1261"/>
      <c r="TBN1" s="1261"/>
      <c r="TBO1" s="1261"/>
      <c r="TBP1" s="1261"/>
      <c r="TBQ1" s="1261"/>
      <c r="TBR1" s="1261"/>
      <c r="TBS1" s="1261"/>
      <c r="TBT1" s="1261"/>
      <c r="TBU1" s="1261"/>
      <c r="TBV1" s="1261"/>
      <c r="TBW1" s="1261"/>
      <c r="TBX1" s="1261"/>
      <c r="TBY1" s="1261"/>
      <c r="TBZ1" s="1261"/>
      <c r="TCA1" s="1261"/>
      <c r="TCB1" s="1261"/>
      <c r="TCC1" s="1261"/>
      <c r="TCD1" s="1261"/>
      <c r="TCE1" s="1261"/>
      <c r="TCF1" s="1261"/>
      <c r="TCG1" s="1261"/>
      <c r="TCH1" s="1261"/>
      <c r="TCI1" s="1261"/>
      <c r="TCJ1" s="1261"/>
      <c r="TCK1" s="1261"/>
      <c r="TCL1" s="1261"/>
      <c r="TCM1" s="1261"/>
      <c r="TCN1" s="1261"/>
      <c r="TCO1" s="1261"/>
      <c r="TCP1" s="1261"/>
      <c r="TCQ1" s="1261"/>
      <c r="TCR1" s="1261"/>
      <c r="TCS1" s="1261"/>
      <c r="TCT1" s="1261"/>
      <c r="TCU1" s="1261"/>
      <c r="TCV1" s="1261"/>
      <c r="TCW1" s="1261"/>
      <c r="TCX1" s="1261"/>
      <c r="TCY1" s="1261"/>
      <c r="TCZ1" s="1261"/>
      <c r="TDA1" s="1261"/>
      <c r="TDB1" s="1261"/>
      <c r="TDC1" s="1261"/>
      <c r="TDD1" s="1261"/>
      <c r="TDE1" s="1261"/>
      <c r="TDF1" s="1261"/>
      <c r="TDG1" s="1261"/>
      <c r="TDH1" s="1261"/>
      <c r="TDI1" s="1261"/>
      <c r="TDJ1" s="1261"/>
      <c r="TDK1" s="1261"/>
      <c r="TDL1" s="1261"/>
      <c r="TDM1" s="1261"/>
      <c r="TDN1" s="1261"/>
      <c r="TDO1" s="1261"/>
      <c r="TDP1" s="1261"/>
      <c r="TDQ1" s="1261"/>
      <c r="TDR1" s="1261"/>
      <c r="TDS1" s="1261"/>
      <c r="TDT1" s="1261"/>
      <c r="TDU1" s="1261"/>
      <c r="TDV1" s="1261"/>
      <c r="TDW1" s="1261"/>
      <c r="TDX1" s="1261"/>
      <c r="TDY1" s="1261"/>
      <c r="TDZ1" s="1261"/>
      <c r="TEA1" s="1261"/>
      <c r="TEB1" s="1261"/>
      <c r="TEC1" s="1261"/>
      <c r="TED1" s="1261"/>
      <c r="TEE1" s="1261"/>
      <c r="TEF1" s="1261"/>
      <c r="TEG1" s="1261"/>
      <c r="TEH1" s="1261"/>
      <c r="TEI1" s="1261"/>
      <c r="TEJ1" s="1261"/>
      <c r="TEK1" s="1261"/>
      <c r="TEL1" s="1261"/>
      <c r="TEM1" s="1261"/>
      <c r="TEN1" s="1261"/>
      <c r="TEO1" s="1261"/>
      <c r="TEP1" s="1261"/>
      <c r="TEQ1" s="1261"/>
      <c r="TER1" s="1261"/>
      <c r="TES1" s="1261"/>
      <c r="TET1" s="1261"/>
      <c r="TEU1" s="1261"/>
      <c r="TEV1" s="1261"/>
      <c r="TEW1" s="1261"/>
      <c r="TEX1" s="1261"/>
      <c r="TEY1" s="1261"/>
      <c r="TEZ1" s="1261"/>
      <c r="TFA1" s="1261"/>
      <c r="TFB1" s="1261"/>
      <c r="TFC1" s="1261"/>
      <c r="TFD1" s="1261"/>
      <c r="TFE1" s="1261"/>
      <c r="TFF1" s="1261"/>
      <c r="TFG1" s="1261"/>
      <c r="TFH1" s="1261"/>
      <c r="TFI1" s="1261"/>
      <c r="TFJ1" s="1261"/>
      <c r="TFK1" s="1261"/>
      <c r="TFL1" s="1261"/>
      <c r="TFM1" s="1261"/>
      <c r="TFN1" s="1261"/>
      <c r="TFO1" s="1261"/>
      <c r="TFP1" s="1261"/>
      <c r="TFQ1" s="1261"/>
      <c r="TFR1" s="1261"/>
      <c r="TFS1" s="1261"/>
      <c r="TFT1" s="1261"/>
      <c r="TFU1" s="1261"/>
      <c r="TFV1" s="1261"/>
      <c r="TFW1" s="1261"/>
      <c r="TFX1" s="1261"/>
      <c r="TFY1" s="1261"/>
      <c r="TFZ1" s="1261"/>
      <c r="TGA1" s="1261"/>
      <c r="TGB1" s="1261"/>
      <c r="TGC1" s="1261"/>
      <c r="TGD1" s="1261"/>
      <c r="TGE1" s="1261"/>
      <c r="TGF1" s="1261"/>
      <c r="TGG1" s="1261"/>
      <c r="TGH1" s="1261"/>
      <c r="TGI1" s="1261"/>
      <c r="TGJ1" s="1261"/>
      <c r="TGK1" s="1261"/>
      <c r="TGL1" s="1261"/>
      <c r="TGM1" s="1261"/>
      <c r="TGN1" s="1261"/>
      <c r="TGO1" s="1261"/>
      <c r="TGP1" s="1261"/>
      <c r="TGQ1" s="1261"/>
      <c r="TGR1" s="1261"/>
      <c r="TGS1" s="1261"/>
      <c r="TGT1" s="1261"/>
      <c r="TGU1" s="1261"/>
      <c r="TGV1" s="1261"/>
      <c r="TGW1" s="1261"/>
      <c r="TGX1" s="1261"/>
      <c r="TGY1" s="1261"/>
      <c r="TGZ1" s="1261"/>
      <c r="THA1" s="1261"/>
      <c r="THB1" s="1261"/>
      <c r="THC1" s="1261"/>
      <c r="THD1" s="1261"/>
      <c r="THE1" s="1261"/>
      <c r="THF1" s="1261"/>
      <c r="THG1" s="1261"/>
      <c r="THH1" s="1261"/>
      <c r="THI1" s="1261"/>
      <c r="THJ1" s="1261"/>
      <c r="THK1" s="1261"/>
      <c r="THL1" s="1261"/>
      <c r="THM1" s="1261"/>
      <c r="THN1" s="1261"/>
      <c r="THO1" s="1261"/>
      <c r="THP1" s="1261"/>
      <c r="THQ1" s="1261"/>
      <c r="THR1" s="1261"/>
      <c r="THS1" s="1261"/>
      <c r="THT1" s="1261"/>
      <c r="THU1" s="1261"/>
      <c r="THV1" s="1261"/>
      <c r="THW1" s="1261"/>
      <c r="THX1" s="1261"/>
      <c r="THY1" s="1261"/>
      <c r="THZ1" s="1261"/>
      <c r="TIA1" s="1261"/>
      <c r="TIB1" s="1261"/>
      <c r="TIC1" s="1261"/>
      <c r="TID1" s="1261"/>
      <c r="TIE1" s="1261"/>
      <c r="TIF1" s="1261"/>
      <c r="TIG1" s="1261"/>
      <c r="TIH1" s="1261"/>
      <c r="TII1" s="1261"/>
      <c r="TIJ1" s="1261"/>
      <c r="TIK1" s="1261"/>
      <c r="TIL1" s="1261"/>
      <c r="TIM1" s="1261"/>
      <c r="TIN1" s="1261"/>
      <c r="TIO1" s="1261"/>
      <c r="TIP1" s="1261"/>
      <c r="TIQ1" s="1261"/>
      <c r="TIR1" s="1261"/>
      <c r="TIS1" s="1261"/>
      <c r="TIT1" s="1261"/>
      <c r="TIU1" s="1261"/>
      <c r="TIV1" s="1261"/>
      <c r="TIW1" s="1261"/>
      <c r="TIX1" s="1261"/>
      <c r="TIY1" s="1261"/>
      <c r="TIZ1" s="1261"/>
      <c r="TJA1" s="1261"/>
      <c r="TJB1" s="1261"/>
      <c r="TJC1" s="1261"/>
      <c r="TJD1" s="1261"/>
      <c r="TJE1" s="1261"/>
      <c r="TJF1" s="1261"/>
      <c r="TJG1" s="1261"/>
      <c r="TJH1" s="1261"/>
      <c r="TJI1" s="1261"/>
      <c r="TJJ1" s="1261"/>
      <c r="TJK1" s="1261"/>
      <c r="TJL1" s="1261"/>
      <c r="TJM1" s="1261"/>
      <c r="TJN1" s="1261"/>
      <c r="TJO1" s="1261"/>
      <c r="TJP1" s="1261"/>
      <c r="TJQ1" s="1261"/>
      <c r="TJR1" s="1261"/>
      <c r="TJS1" s="1261"/>
      <c r="TJT1" s="1261"/>
      <c r="TJU1" s="1261"/>
      <c r="TJV1" s="1261"/>
      <c r="TJW1" s="1261"/>
      <c r="TJX1" s="1261"/>
      <c r="TJY1" s="1261"/>
      <c r="TJZ1" s="1261"/>
      <c r="TKA1" s="1261"/>
      <c r="TKB1" s="1261"/>
      <c r="TKC1" s="1261"/>
      <c r="TKD1" s="1261"/>
      <c r="TKE1" s="1261"/>
      <c r="TKF1" s="1261"/>
      <c r="TKG1" s="1261"/>
      <c r="TKH1" s="1261"/>
      <c r="TKI1" s="1261"/>
      <c r="TKJ1" s="1261"/>
      <c r="TKK1" s="1261"/>
      <c r="TKL1" s="1261"/>
      <c r="TKM1" s="1261"/>
      <c r="TKN1" s="1261"/>
      <c r="TKO1" s="1261"/>
      <c r="TKP1" s="1261"/>
      <c r="TKQ1" s="1261"/>
      <c r="TKR1" s="1261"/>
      <c r="TKS1" s="1261"/>
      <c r="TKT1" s="1261"/>
      <c r="TKU1" s="1261"/>
      <c r="TKV1" s="1261"/>
      <c r="TKW1" s="1261"/>
      <c r="TKX1" s="1261"/>
      <c r="TKY1" s="1261"/>
      <c r="TKZ1" s="1261"/>
      <c r="TLA1" s="1261"/>
      <c r="TLB1" s="1261"/>
      <c r="TLC1" s="1261"/>
      <c r="TLD1" s="1261"/>
      <c r="TLE1" s="1261"/>
      <c r="TLF1" s="1261"/>
      <c r="TLG1" s="1261"/>
      <c r="TLH1" s="1261"/>
      <c r="TLI1" s="1261"/>
      <c r="TLJ1" s="1261"/>
      <c r="TLK1" s="1261"/>
      <c r="TLL1" s="1261"/>
      <c r="TLM1" s="1261"/>
      <c r="TLN1" s="1261"/>
      <c r="TLO1" s="1261"/>
      <c r="TLP1" s="1261"/>
      <c r="TLQ1" s="1261"/>
      <c r="TLR1" s="1261"/>
      <c r="TLS1" s="1261"/>
      <c r="TLT1" s="1261"/>
      <c r="TLU1" s="1261"/>
      <c r="TLV1" s="1261"/>
      <c r="TLW1" s="1261"/>
      <c r="TLX1" s="1261"/>
      <c r="TLY1" s="1261"/>
      <c r="TLZ1" s="1261"/>
      <c r="TMA1" s="1261"/>
      <c r="TMB1" s="1261"/>
      <c r="TMC1" s="1261"/>
      <c r="TMD1" s="1261"/>
      <c r="TME1" s="1261"/>
      <c r="TMF1" s="1261"/>
      <c r="TMG1" s="1261"/>
      <c r="TMH1" s="1261"/>
      <c r="TMI1" s="1261"/>
      <c r="TMJ1" s="1261"/>
      <c r="TMK1" s="1261"/>
      <c r="TML1" s="1261"/>
      <c r="TMM1" s="1261"/>
      <c r="TMN1" s="1261"/>
      <c r="TMO1" s="1261"/>
      <c r="TMP1" s="1261"/>
      <c r="TMQ1" s="1261"/>
      <c r="TMR1" s="1261"/>
      <c r="TMS1" s="1261"/>
      <c r="TMT1" s="1261"/>
      <c r="TMU1" s="1261"/>
      <c r="TMV1" s="1261"/>
      <c r="TMW1" s="1261"/>
      <c r="TMX1" s="1261"/>
      <c r="TMY1" s="1261"/>
      <c r="TMZ1" s="1261"/>
      <c r="TNA1" s="1261"/>
      <c r="TNB1" s="1261"/>
      <c r="TNC1" s="1261"/>
      <c r="TND1" s="1261"/>
      <c r="TNE1" s="1261"/>
      <c r="TNF1" s="1261"/>
      <c r="TNG1" s="1261"/>
      <c r="TNH1" s="1261"/>
      <c r="TNI1" s="1261"/>
      <c r="TNJ1" s="1261"/>
      <c r="TNK1" s="1261"/>
      <c r="TNL1" s="1261"/>
      <c r="TNM1" s="1261"/>
      <c r="TNN1" s="1261"/>
      <c r="TNO1" s="1261"/>
      <c r="TNP1" s="1261"/>
      <c r="TNQ1" s="1261"/>
      <c r="TNR1" s="1261"/>
      <c r="TNS1" s="1261"/>
      <c r="TNT1" s="1261"/>
      <c r="TNU1" s="1261"/>
      <c r="TNV1" s="1261"/>
      <c r="TNW1" s="1261"/>
      <c r="TNX1" s="1261"/>
      <c r="TNY1" s="1261"/>
      <c r="TNZ1" s="1261"/>
      <c r="TOA1" s="1261"/>
      <c r="TOB1" s="1261"/>
      <c r="TOC1" s="1261"/>
      <c r="TOD1" s="1261"/>
      <c r="TOE1" s="1261"/>
      <c r="TOF1" s="1261"/>
      <c r="TOG1" s="1261"/>
      <c r="TOH1" s="1261"/>
      <c r="TOI1" s="1261"/>
      <c r="TOJ1" s="1261"/>
      <c r="TOK1" s="1261"/>
      <c r="TOL1" s="1261"/>
      <c r="TOM1" s="1261"/>
      <c r="TON1" s="1261"/>
      <c r="TOO1" s="1261"/>
      <c r="TOP1" s="1261"/>
      <c r="TOQ1" s="1261"/>
      <c r="TOR1" s="1261"/>
      <c r="TOS1" s="1261"/>
      <c r="TOT1" s="1261"/>
      <c r="TOU1" s="1261"/>
      <c r="TOV1" s="1261"/>
      <c r="TOW1" s="1261"/>
      <c r="TOX1" s="1261"/>
      <c r="TOY1" s="1261"/>
      <c r="TOZ1" s="1261"/>
      <c r="TPA1" s="1261"/>
      <c r="TPB1" s="1261"/>
      <c r="TPC1" s="1261"/>
      <c r="TPD1" s="1261"/>
      <c r="TPE1" s="1261"/>
      <c r="TPF1" s="1261"/>
      <c r="TPG1" s="1261"/>
      <c r="TPH1" s="1261"/>
      <c r="TPI1" s="1261"/>
      <c r="TPJ1" s="1261"/>
      <c r="TPK1" s="1261"/>
      <c r="TPL1" s="1261"/>
      <c r="TPM1" s="1261"/>
      <c r="TPN1" s="1261"/>
      <c r="TPO1" s="1261"/>
      <c r="TPP1" s="1261"/>
      <c r="TPQ1" s="1261"/>
      <c r="TPR1" s="1261"/>
      <c r="TPS1" s="1261"/>
      <c r="TPT1" s="1261"/>
      <c r="TPU1" s="1261"/>
      <c r="TPV1" s="1261"/>
      <c r="TPW1" s="1261"/>
      <c r="TPX1" s="1261"/>
      <c r="TPY1" s="1261"/>
      <c r="TPZ1" s="1261"/>
      <c r="TQA1" s="1261"/>
      <c r="TQB1" s="1261"/>
      <c r="TQC1" s="1261"/>
      <c r="TQD1" s="1261"/>
      <c r="TQE1" s="1261"/>
      <c r="TQF1" s="1261"/>
      <c r="TQG1" s="1261"/>
      <c r="TQH1" s="1261"/>
      <c r="TQI1" s="1261"/>
      <c r="TQJ1" s="1261"/>
      <c r="TQK1" s="1261"/>
      <c r="TQL1" s="1261"/>
      <c r="TQM1" s="1261"/>
      <c r="TQN1" s="1261"/>
      <c r="TQO1" s="1261"/>
      <c r="TQP1" s="1261"/>
      <c r="TQQ1" s="1261"/>
      <c r="TQR1" s="1261"/>
      <c r="TQS1" s="1261"/>
      <c r="TQT1" s="1261"/>
      <c r="TQU1" s="1261"/>
      <c r="TQV1" s="1261"/>
      <c r="TQW1" s="1261"/>
      <c r="TQX1" s="1261"/>
      <c r="TQY1" s="1261"/>
      <c r="TQZ1" s="1261"/>
      <c r="TRA1" s="1261"/>
      <c r="TRB1" s="1261"/>
      <c r="TRC1" s="1261"/>
      <c r="TRD1" s="1261"/>
      <c r="TRE1" s="1261"/>
      <c r="TRF1" s="1261"/>
      <c r="TRG1" s="1261"/>
      <c r="TRH1" s="1261"/>
      <c r="TRI1" s="1261"/>
      <c r="TRJ1" s="1261"/>
      <c r="TRK1" s="1261"/>
      <c r="TRL1" s="1261"/>
      <c r="TRM1" s="1261"/>
      <c r="TRN1" s="1261"/>
      <c r="TRO1" s="1261"/>
      <c r="TRP1" s="1261"/>
      <c r="TRQ1" s="1261"/>
      <c r="TRR1" s="1261"/>
      <c r="TRS1" s="1261"/>
      <c r="TRT1" s="1261"/>
      <c r="TRU1" s="1261"/>
      <c r="TRV1" s="1261"/>
      <c r="TRW1" s="1261"/>
      <c r="TRX1" s="1261"/>
      <c r="TRY1" s="1261"/>
      <c r="TRZ1" s="1261"/>
      <c r="TSA1" s="1261"/>
      <c r="TSB1" s="1261"/>
      <c r="TSC1" s="1261"/>
      <c r="TSD1" s="1261"/>
      <c r="TSE1" s="1261"/>
      <c r="TSF1" s="1261"/>
      <c r="TSG1" s="1261"/>
      <c r="TSH1" s="1261"/>
      <c r="TSI1" s="1261"/>
      <c r="TSJ1" s="1261"/>
      <c r="TSK1" s="1261"/>
      <c r="TSL1" s="1261"/>
      <c r="TSM1" s="1261"/>
      <c r="TSN1" s="1261"/>
      <c r="TSO1" s="1261"/>
      <c r="TSP1" s="1261"/>
      <c r="TSQ1" s="1261"/>
      <c r="TSR1" s="1261"/>
      <c r="TSS1" s="1261"/>
      <c r="TST1" s="1261"/>
      <c r="TSU1" s="1261"/>
      <c r="TSV1" s="1261"/>
      <c r="TSW1" s="1261"/>
      <c r="TSX1" s="1261"/>
      <c r="TSY1" s="1261"/>
      <c r="TSZ1" s="1261"/>
      <c r="TTA1" s="1261"/>
      <c r="TTB1" s="1261"/>
      <c r="TTC1" s="1261"/>
      <c r="TTD1" s="1261"/>
      <c r="TTE1" s="1261"/>
      <c r="TTF1" s="1261"/>
      <c r="TTG1" s="1261"/>
      <c r="TTH1" s="1261"/>
      <c r="TTI1" s="1261"/>
      <c r="TTJ1" s="1261"/>
      <c r="TTK1" s="1261"/>
      <c r="TTL1" s="1261"/>
      <c r="TTM1" s="1261"/>
      <c r="TTN1" s="1261"/>
      <c r="TTO1" s="1261"/>
      <c r="TTP1" s="1261"/>
      <c r="TTQ1" s="1261"/>
      <c r="TTR1" s="1261"/>
      <c r="TTS1" s="1261"/>
      <c r="TTT1" s="1261"/>
      <c r="TTU1" s="1261"/>
      <c r="TTV1" s="1261"/>
      <c r="TTW1" s="1261"/>
      <c r="TTX1" s="1261"/>
      <c r="TTY1" s="1261"/>
      <c r="TTZ1" s="1261"/>
      <c r="TUA1" s="1261"/>
      <c r="TUB1" s="1261"/>
      <c r="TUC1" s="1261"/>
      <c r="TUD1" s="1261"/>
      <c r="TUE1" s="1261"/>
      <c r="TUF1" s="1261"/>
      <c r="TUG1" s="1261"/>
      <c r="TUH1" s="1261"/>
      <c r="TUI1" s="1261"/>
      <c r="TUJ1" s="1261"/>
      <c r="TUK1" s="1261"/>
      <c r="TUL1" s="1261"/>
      <c r="TUM1" s="1261"/>
      <c r="TUN1" s="1261"/>
      <c r="TUO1" s="1261"/>
      <c r="TUP1" s="1261"/>
      <c r="TUQ1" s="1261"/>
      <c r="TUR1" s="1261"/>
      <c r="TUS1" s="1261"/>
      <c r="TUT1" s="1261"/>
      <c r="TUU1" s="1261"/>
      <c r="TUV1" s="1261"/>
      <c r="TUW1" s="1261"/>
      <c r="TUX1" s="1261"/>
      <c r="TUY1" s="1261"/>
      <c r="TUZ1" s="1261"/>
      <c r="TVA1" s="1261"/>
      <c r="TVB1" s="1261"/>
      <c r="TVC1" s="1261"/>
      <c r="TVD1" s="1261"/>
      <c r="TVE1" s="1261"/>
      <c r="TVF1" s="1261"/>
      <c r="TVG1" s="1261"/>
      <c r="TVH1" s="1261"/>
      <c r="TVI1" s="1261"/>
      <c r="TVJ1" s="1261"/>
      <c r="TVK1" s="1261"/>
      <c r="TVL1" s="1261"/>
      <c r="TVM1" s="1261"/>
      <c r="TVN1" s="1261"/>
      <c r="TVO1" s="1261"/>
      <c r="TVP1" s="1261"/>
      <c r="TVQ1" s="1261"/>
      <c r="TVR1" s="1261"/>
      <c r="TVS1" s="1261"/>
      <c r="TVT1" s="1261"/>
      <c r="TVU1" s="1261"/>
      <c r="TVV1" s="1261"/>
      <c r="TVW1" s="1261"/>
      <c r="TVX1" s="1261"/>
      <c r="TVY1" s="1261"/>
      <c r="TVZ1" s="1261"/>
      <c r="TWA1" s="1261"/>
      <c r="TWB1" s="1261"/>
      <c r="TWC1" s="1261"/>
      <c r="TWD1" s="1261"/>
      <c r="TWE1" s="1261"/>
      <c r="TWF1" s="1261"/>
      <c r="TWG1" s="1261"/>
      <c r="TWH1" s="1261"/>
      <c r="TWI1" s="1261"/>
      <c r="TWJ1" s="1261"/>
      <c r="TWK1" s="1261"/>
      <c r="TWL1" s="1261"/>
      <c r="TWM1" s="1261"/>
      <c r="TWN1" s="1261"/>
      <c r="TWO1" s="1261"/>
      <c r="TWP1" s="1261"/>
      <c r="TWQ1" s="1261"/>
      <c r="TWR1" s="1261"/>
      <c r="TWS1" s="1261"/>
      <c r="TWT1" s="1261"/>
      <c r="TWU1" s="1261"/>
      <c r="TWV1" s="1261"/>
      <c r="TWW1" s="1261"/>
      <c r="TWX1" s="1261"/>
      <c r="TWY1" s="1261"/>
      <c r="TWZ1" s="1261"/>
      <c r="TXA1" s="1261"/>
      <c r="TXB1" s="1261"/>
      <c r="TXC1" s="1261"/>
      <c r="TXD1" s="1261"/>
      <c r="TXE1" s="1261"/>
      <c r="TXF1" s="1261"/>
      <c r="TXG1" s="1261"/>
      <c r="TXH1" s="1261"/>
      <c r="TXI1" s="1261"/>
      <c r="TXJ1" s="1261"/>
      <c r="TXK1" s="1261"/>
      <c r="TXL1" s="1261"/>
      <c r="TXM1" s="1261"/>
      <c r="TXN1" s="1261"/>
      <c r="TXO1" s="1261"/>
      <c r="TXP1" s="1261"/>
      <c r="TXQ1" s="1261"/>
      <c r="TXR1" s="1261"/>
      <c r="TXS1" s="1261"/>
      <c r="TXT1" s="1261"/>
      <c r="TXU1" s="1261"/>
      <c r="TXV1" s="1261"/>
      <c r="TXW1" s="1261"/>
      <c r="TXX1" s="1261"/>
      <c r="TXY1" s="1261"/>
      <c r="TXZ1" s="1261"/>
      <c r="TYA1" s="1261"/>
      <c r="TYB1" s="1261"/>
      <c r="TYC1" s="1261"/>
      <c r="TYD1" s="1261"/>
      <c r="TYE1" s="1261"/>
      <c r="TYF1" s="1261"/>
      <c r="TYG1" s="1261"/>
      <c r="TYH1" s="1261"/>
      <c r="TYI1" s="1261"/>
      <c r="TYJ1" s="1261"/>
      <c r="TYK1" s="1261"/>
      <c r="TYL1" s="1261"/>
      <c r="TYM1" s="1261"/>
      <c r="TYN1" s="1261"/>
      <c r="TYO1" s="1261"/>
      <c r="TYP1" s="1261"/>
      <c r="TYQ1" s="1261"/>
      <c r="TYR1" s="1261"/>
      <c r="TYS1" s="1261"/>
      <c r="TYT1" s="1261"/>
      <c r="TYU1" s="1261"/>
      <c r="TYV1" s="1261"/>
      <c r="TYW1" s="1261"/>
      <c r="TYX1" s="1261"/>
      <c r="TYY1" s="1261"/>
      <c r="TYZ1" s="1261"/>
      <c r="TZA1" s="1261"/>
      <c r="TZB1" s="1261"/>
      <c r="TZC1" s="1261"/>
      <c r="TZD1" s="1261"/>
      <c r="TZE1" s="1261"/>
      <c r="TZF1" s="1261"/>
      <c r="TZG1" s="1261"/>
      <c r="TZH1" s="1261"/>
      <c r="TZI1" s="1261"/>
      <c r="TZJ1" s="1261"/>
      <c r="TZK1" s="1261"/>
      <c r="TZL1" s="1261"/>
      <c r="TZM1" s="1261"/>
      <c r="TZN1" s="1261"/>
      <c r="TZO1" s="1261"/>
      <c r="TZP1" s="1261"/>
      <c r="TZQ1" s="1261"/>
      <c r="TZR1" s="1261"/>
      <c r="TZS1" s="1261"/>
      <c r="TZT1" s="1261"/>
      <c r="TZU1" s="1261"/>
      <c r="TZV1" s="1261"/>
      <c r="TZW1" s="1261"/>
      <c r="TZX1" s="1261"/>
      <c r="TZY1" s="1261"/>
      <c r="TZZ1" s="1261"/>
      <c r="UAA1" s="1261"/>
      <c r="UAB1" s="1261"/>
      <c r="UAC1" s="1261"/>
      <c r="UAD1" s="1261"/>
      <c r="UAE1" s="1261"/>
      <c r="UAF1" s="1261"/>
      <c r="UAG1" s="1261"/>
      <c r="UAH1" s="1261"/>
      <c r="UAI1" s="1261"/>
      <c r="UAJ1" s="1261"/>
      <c r="UAK1" s="1261"/>
      <c r="UAL1" s="1261"/>
      <c r="UAM1" s="1261"/>
      <c r="UAN1" s="1261"/>
      <c r="UAO1" s="1261"/>
      <c r="UAP1" s="1261"/>
      <c r="UAQ1" s="1261"/>
      <c r="UAR1" s="1261"/>
      <c r="UAS1" s="1261"/>
      <c r="UAT1" s="1261"/>
      <c r="UAU1" s="1261"/>
      <c r="UAV1" s="1261"/>
      <c r="UAW1" s="1261"/>
      <c r="UAX1" s="1261"/>
      <c r="UAY1" s="1261"/>
      <c r="UAZ1" s="1261"/>
      <c r="UBA1" s="1261"/>
      <c r="UBB1" s="1261"/>
      <c r="UBC1" s="1261"/>
      <c r="UBD1" s="1261"/>
      <c r="UBE1" s="1261"/>
      <c r="UBF1" s="1261"/>
      <c r="UBG1" s="1261"/>
      <c r="UBH1" s="1261"/>
      <c r="UBI1" s="1261"/>
      <c r="UBJ1" s="1261"/>
      <c r="UBK1" s="1261"/>
      <c r="UBL1" s="1261"/>
      <c r="UBM1" s="1261"/>
      <c r="UBN1" s="1261"/>
      <c r="UBO1" s="1261"/>
      <c r="UBP1" s="1261"/>
      <c r="UBQ1" s="1261"/>
      <c r="UBR1" s="1261"/>
      <c r="UBS1" s="1261"/>
      <c r="UBT1" s="1261"/>
      <c r="UBU1" s="1261"/>
      <c r="UBV1" s="1261"/>
      <c r="UBW1" s="1261"/>
      <c r="UBX1" s="1261"/>
      <c r="UBY1" s="1261"/>
      <c r="UBZ1" s="1261"/>
      <c r="UCA1" s="1261"/>
      <c r="UCB1" s="1261"/>
      <c r="UCC1" s="1261"/>
      <c r="UCD1" s="1261"/>
      <c r="UCE1" s="1261"/>
      <c r="UCF1" s="1261"/>
      <c r="UCG1" s="1261"/>
      <c r="UCH1" s="1261"/>
      <c r="UCI1" s="1261"/>
      <c r="UCJ1" s="1261"/>
      <c r="UCK1" s="1261"/>
      <c r="UCL1" s="1261"/>
      <c r="UCM1" s="1261"/>
      <c r="UCN1" s="1261"/>
      <c r="UCO1" s="1261"/>
      <c r="UCP1" s="1261"/>
      <c r="UCQ1" s="1261"/>
      <c r="UCR1" s="1261"/>
      <c r="UCS1" s="1261"/>
      <c r="UCT1" s="1261"/>
      <c r="UCU1" s="1261"/>
      <c r="UCV1" s="1261"/>
      <c r="UCW1" s="1261"/>
      <c r="UCX1" s="1261"/>
      <c r="UCY1" s="1261"/>
      <c r="UCZ1" s="1261"/>
      <c r="UDA1" s="1261"/>
      <c r="UDB1" s="1261"/>
      <c r="UDC1" s="1261"/>
      <c r="UDD1" s="1261"/>
      <c r="UDE1" s="1261"/>
      <c r="UDF1" s="1261"/>
      <c r="UDG1" s="1261"/>
      <c r="UDH1" s="1261"/>
      <c r="UDI1" s="1261"/>
      <c r="UDJ1" s="1261"/>
      <c r="UDK1" s="1261"/>
      <c r="UDL1" s="1261"/>
      <c r="UDM1" s="1261"/>
      <c r="UDN1" s="1261"/>
      <c r="UDO1" s="1261"/>
      <c r="UDP1" s="1261"/>
      <c r="UDQ1" s="1261"/>
      <c r="UDR1" s="1261"/>
      <c r="UDS1" s="1261"/>
      <c r="UDT1" s="1261"/>
      <c r="UDU1" s="1261"/>
      <c r="UDV1" s="1261"/>
      <c r="UDW1" s="1261"/>
      <c r="UDX1" s="1261"/>
      <c r="UDY1" s="1261"/>
      <c r="UDZ1" s="1261"/>
      <c r="UEA1" s="1261"/>
      <c r="UEB1" s="1261"/>
      <c r="UEC1" s="1261"/>
      <c r="UED1" s="1261"/>
      <c r="UEE1" s="1261"/>
      <c r="UEF1" s="1261"/>
      <c r="UEG1" s="1261"/>
      <c r="UEH1" s="1261"/>
      <c r="UEI1" s="1261"/>
      <c r="UEJ1" s="1261"/>
      <c r="UEK1" s="1261"/>
      <c r="UEL1" s="1261"/>
      <c r="UEM1" s="1261"/>
      <c r="UEN1" s="1261"/>
      <c r="UEO1" s="1261"/>
      <c r="UEP1" s="1261"/>
      <c r="UEQ1" s="1261"/>
      <c r="UER1" s="1261"/>
      <c r="UES1" s="1261"/>
      <c r="UET1" s="1261"/>
      <c r="UEU1" s="1261"/>
      <c r="UEV1" s="1261"/>
      <c r="UEW1" s="1261"/>
      <c r="UEX1" s="1261"/>
      <c r="UEY1" s="1261"/>
      <c r="UEZ1" s="1261"/>
      <c r="UFA1" s="1261"/>
      <c r="UFB1" s="1261"/>
      <c r="UFC1" s="1261"/>
      <c r="UFD1" s="1261"/>
      <c r="UFE1" s="1261"/>
      <c r="UFF1" s="1261"/>
      <c r="UFG1" s="1261"/>
      <c r="UFH1" s="1261"/>
      <c r="UFI1" s="1261"/>
      <c r="UFJ1" s="1261"/>
      <c r="UFK1" s="1261"/>
      <c r="UFL1" s="1261"/>
      <c r="UFM1" s="1261"/>
      <c r="UFN1" s="1261"/>
      <c r="UFO1" s="1261"/>
      <c r="UFP1" s="1261"/>
      <c r="UFQ1" s="1261"/>
      <c r="UFR1" s="1261"/>
      <c r="UFS1" s="1261"/>
      <c r="UFT1" s="1261"/>
      <c r="UFU1" s="1261"/>
      <c r="UFV1" s="1261"/>
      <c r="UFW1" s="1261"/>
      <c r="UFX1" s="1261"/>
      <c r="UFY1" s="1261"/>
      <c r="UFZ1" s="1261"/>
      <c r="UGA1" s="1261"/>
      <c r="UGB1" s="1261"/>
      <c r="UGC1" s="1261"/>
      <c r="UGD1" s="1261"/>
      <c r="UGE1" s="1261"/>
      <c r="UGF1" s="1261"/>
      <c r="UGG1" s="1261"/>
      <c r="UGH1" s="1261"/>
      <c r="UGI1" s="1261"/>
      <c r="UGJ1" s="1261"/>
      <c r="UGK1" s="1261"/>
      <c r="UGL1" s="1261"/>
      <c r="UGM1" s="1261"/>
      <c r="UGN1" s="1261"/>
      <c r="UGO1" s="1261"/>
      <c r="UGP1" s="1261"/>
      <c r="UGQ1" s="1261"/>
      <c r="UGR1" s="1261"/>
      <c r="UGS1" s="1261"/>
      <c r="UGT1" s="1261"/>
      <c r="UGU1" s="1261"/>
      <c r="UGV1" s="1261"/>
      <c r="UGW1" s="1261"/>
      <c r="UGX1" s="1261"/>
      <c r="UGY1" s="1261"/>
      <c r="UGZ1" s="1261"/>
      <c r="UHA1" s="1261"/>
      <c r="UHB1" s="1261"/>
      <c r="UHC1" s="1261"/>
      <c r="UHD1" s="1261"/>
      <c r="UHE1" s="1261"/>
      <c r="UHF1" s="1261"/>
      <c r="UHG1" s="1261"/>
      <c r="UHH1" s="1261"/>
      <c r="UHI1" s="1261"/>
      <c r="UHJ1" s="1261"/>
      <c r="UHK1" s="1261"/>
      <c r="UHL1" s="1261"/>
      <c r="UHM1" s="1261"/>
      <c r="UHN1" s="1261"/>
      <c r="UHO1" s="1261"/>
      <c r="UHP1" s="1261"/>
      <c r="UHQ1" s="1261"/>
      <c r="UHR1" s="1261"/>
      <c r="UHS1" s="1261"/>
      <c r="UHT1" s="1261"/>
      <c r="UHU1" s="1261"/>
      <c r="UHV1" s="1261"/>
      <c r="UHW1" s="1261"/>
      <c r="UHX1" s="1261"/>
      <c r="UHY1" s="1261"/>
      <c r="UHZ1" s="1261"/>
      <c r="UIA1" s="1261"/>
      <c r="UIB1" s="1261"/>
      <c r="UIC1" s="1261"/>
      <c r="UID1" s="1261"/>
      <c r="UIE1" s="1261"/>
      <c r="UIF1" s="1261"/>
      <c r="UIG1" s="1261"/>
      <c r="UIH1" s="1261"/>
      <c r="UII1" s="1261"/>
      <c r="UIJ1" s="1261"/>
      <c r="UIK1" s="1261"/>
      <c r="UIL1" s="1261"/>
      <c r="UIM1" s="1261"/>
      <c r="UIN1" s="1261"/>
      <c r="UIO1" s="1261"/>
      <c r="UIP1" s="1261"/>
      <c r="UIQ1" s="1261"/>
      <c r="UIR1" s="1261"/>
      <c r="UIS1" s="1261"/>
      <c r="UIT1" s="1261"/>
      <c r="UIU1" s="1261"/>
      <c r="UIV1" s="1261"/>
      <c r="UIW1" s="1261"/>
      <c r="UIX1" s="1261"/>
      <c r="UIY1" s="1261"/>
      <c r="UIZ1" s="1261"/>
      <c r="UJA1" s="1261"/>
      <c r="UJB1" s="1261"/>
      <c r="UJC1" s="1261"/>
      <c r="UJD1" s="1261"/>
      <c r="UJE1" s="1261"/>
      <c r="UJF1" s="1261"/>
      <c r="UJG1" s="1261"/>
      <c r="UJH1" s="1261"/>
      <c r="UJI1" s="1261"/>
      <c r="UJJ1" s="1261"/>
      <c r="UJK1" s="1261"/>
      <c r="UJL1" s="1261"/>
      <c r="UJM1" s="1261"/>
      <c r="UJN1" s="1261"/>
      <c r="UJO1" s="1261"/>
      <c r="UJP1" s="1261"/>
      <c r="UJQ1" s="1261"/>
      <c r="UJR1" s="1261"/>
      <c r="UJS1" s="1261"/>
      <c r="UJT1" s="1261"/>
      <c r="UJU1" s="1261"/>
      <c r="UJV1" s="1261"/>
      <c r="UJW1" s="1261"/>
      <c r="UJX1" s="1261"/>
      <c r="UJY1" s="1261"/>
      <c r="UJZ1" s="1261"/>
      <c r="UKA1" s="1261"/>
      <c r="UKB1" s="1261"/>
      <c r="UKC1" s="1261"/>
      <c r="UKD1" s="1261"/>
      <c r="UKE1" s="1261"/>
      <c r="UKF1" s="1261"/>
      <c r="UKG1" s="1261"/>
      <c r="UKH1" s="1261"/>
      <c r="UKI1" s="1261"/>
      <c r="UKJ1" s="1261"/>
      <c r="UKK1" s="1261"/>
      <c r="UKL1" s="1261"/>
      <c r="UKM1" s="1261"/>
      <c r="UKN1" s="1261"/>
      <c r="UKO1" s="1261"/>
      <c r="UKP1" s="1261"/>
      <c r="UKQ1" s="1261"/>
      <c r="UKR1" s="1261"/>
      <c r="UKS1" s="1261"/>
      <c r="UKT1" s="1261"/>
      <c r="UKU1" s="1261"/>
      <c r="UKV1" s="1261"/>
      <c r="UKW1" s="1261"/>
      <c r="UKX1" s="1261"/>
      <c r="UKY1" s="1261"/>
      <c r="UKZ1" s="1261"/>
      <c r="ULA1" s="1261"/>
      <c r="ULB1" s="1261"/>
      <c r="ULC1" s="1261"/>
      <c r="ULD1" s="1261"/>
      <c r="ULE1" s="1261"/>
      <c r="ULF1" s="1261"/>
      <c r="ULG1" s="1261"/>
      <c r="ULH1" s="1261"/>
      <c r="ULI1" s="1261"/>
      <c r="ULJ1" s="1261"/>
      <c r="ULK1" s="1261"/>
      <c r="ULL1" s="1261"/>
      <c r="ULM1" s="1261"/>
      <c r="ULN1" s="1261"/>
      <c r="ULO1" s="1261"/>
      <c r="ULP1" s="1261"/>
      <c r="ULQ1" s="1261"/>
      <c r="ULR1" s="1261"/>
      <c r="ULS1" s="1261"/>
      <c r="ULT1" s="1261"/>
      <c r="ULU1" s="1261"/>
      <c r="ULV1" s="1261"/>
      <c r="ULW1" s="1261"/>
      <c r="ULX1" s="1261"/>
      <c r="ULY1" s="1261"/>
      <c r="ULZ1" s="1261"/>
      <c r="UMA1" s="1261"/>
      <c r="UMB1" s="1261"/>
      <c r="UMC1" s="1261"/>
      <c r="UMD1" s="1261"/>
      <c r="UME1" s="1261"/>
      <c r="UMF1" s="1261"/>
      <c r="UMG1" s="1261"/>
      <c r="UMH1" s="1261"/>
      <c r="UMI1" s="1261"/>
      <c r="UMJ1" s="1261"/>
      <c r="UMK1" s="1261"/>
      <c r="UML1" s="1261"/>
      <c r="UMM1" s="1261"/>
      <c r="UMN1" s="1261"/>
      <c r="UMO1" s="1261"/>
      <c r="UMP1" s="1261"/>
      <c r="UMQ1" s="1261"/>
      <c r="UMR1" s="1261"/>
      <c r="UMS1" s="1261"/>
      <c r="UMT1" s="1261"/>
      <c r="UMU1" s="1261"/>
      <c r="UMV1" s="1261"/>
      <c r="UMW1" s="1261"/>
      <c r="UMX1" s="1261"/>
      <c r="UMY1" s="1261"/>
      <c r="UMZ1" s="1261"/>
      <c r="UNA1" s="1261"/>
      <c r="UNB1" s="1261"/>
      <c r="UNC1" s="1261"/>
      <c r="UND1" s="1261"/>
      <c r="UNE1" s="1261"/>
      <c r="UNF1" s="1261"/>
      <c r="UNG1" s="1261"/>
      <c r="UNH1" s="1261"/>
      <c r="UNI1" s="1261"/>
      <c r="UNJ1" s="1261"/>
      <c r="UNK1" s="1261"/>
      <c r="UNL1" s="1261"/>
      <c r="UNM1" s="1261"/>
      <c r="UNN1" s="1261"/>
      <c r="UNO1" s="1261"/>
      <c r="UNP1" s="1261"/>
      <c r="UNQ1" s="1261"/>
      <c r="UNR1" s="1261"/>
      <c r="UNS1" s="1261"/>
      <c r="UNT1" s="1261"/>
      <c r="UNU1" s="1261"/>
      <c r="UNV1" s="1261"/>
      <c r="UNW1" s="1261"/>
      <c r="UNX1" s="1261"/>
      <c r="UNY1" s="1261"/>
      <c r="UNZ1" s="1261"/>
      <c r="UOA1" s="1261"/>
      <c r="UOB1" s="1261"/>
      <c r="UOC1" s="1261"/>
      <c r="UOD1" s="1261"/>
      <c r="UOE1" s="1261"/>
      <c r="UOF1" s="1261"/>
      <c r="UOG1" s="1261"/>
      <c r="UOH1" s="1261"/>
      <c r="UOI1" s="1261"/>
      <c r="UOJ1" s="1261"/>
      <c r="UOK1" s="1261"/>
      <c r="UOL1" s="1261"/>
      <c r="UOM1" s="1261"/>
      <c r="UON1" s="1261"/>
      <c r="UOO1" s="1261"/>
      <c r="UOP1" s="1261"/>
      <c r="UOQ1" s="1261"/>
      <c r="UOR1" s="1261"/>
      <c r="UOS1" s="1261"/>
      <c r="UOT1" s="1261"/>
      <c r="UOU1" s="1261"/>
      <c r="UOV1" s="1261"/>
      <c r="UOW1" s="1261"/>
      <c r="UOX1" s="1261"/>
      <c r="UOY1" s="1261"/>
      <c r="UOZ1" s="1261"/>
      <c r="UPA1" s="1261"/>
      <c r="UPB1" s="1261"/>
      <c r="UPC1" s="1261"/>
      <c r="UPD1" s="1261"/>
      <c r="UPE1" s="1261"/>
      <c r="UPF1" s="1261"/>
      <c r="UPG1" s="1261"/>
      <c r="UPH1" s="1261"/>
      <c r="UPI1" s="1261"/>
      <c r="UPJ1" s="1261"/>
      <c r="UPK1" s="1261"/>
      <c r="UPL1" s="1261"/>
      <c r="UPM1" s="1261"/>
      <c r="UPN1" s="1261"/>
      <c r="UPO1" s="1261"/>
      <c r="UPP1" s="1261"/>
      <c r="UPQ1" s="1261"/>
      <c r="UPR1" s="1261"/>
      <c r="UPS1" s="1261"/>
      <c r="UPT1" s="1261"/>
      <c r="UPU1" s="1261"/>
      <c r="UPV1" s="1261"/>
      <c r="UPW1" s="1261"/>
      <c r="UPX1" s="1261"/>
      <c r="UPY1" s="1261"/>
      <c r="UPZ1" s="1261"/>
      <c r="UQA1" s="1261"/>
      <c r="UQB1" s="1261"/>
      <c r="UQC1" s="1261"/>
      <c r="UQD1" s="1261"/>
      <c r="UQE1" s="1261"/>
      <c r="UQF1" s="1261"/>
      <c r="UQG1" s="1261"/>
      <c r="UQH1" s="1261"/>
      <c r="UQI1" s="1261"/>
      <c r="UQJ1" s="1261"/>
      <c r="UQK1" s="1261"/>
      <c r="UQL1" s="1261"/>
      <c r="UQM1" s="1261"/>
      <c r="UQN1" s="1261"/>
      <c r="UQO1" s="1261"/>
      <c r="UQP1" s="1261"/>
      <c r="UQQ1" s="1261"/>
      <c r="UQR1" s="1261"/>
      <c r="UQS1" s="1261"/>
      <c r="UQT1" s="1261"/>
      <c r="UQU1" s="1261"/>
      <c r="UQV1" s="1261"/>
      <c r="UQW1" s="1261"/>
      <c r="UQX1" s="1261"/>
      <c r="UQY1" s="1261"/>
      <c r="UQZ1" s="1261"/>
      <c r="URA1" s="1261"/>
      <c r="URB1" s="1261"/>
      <c r="URC1" s="1261"/>
      <c r="URD1" s="1261"/>
      <c r="URE1" s="1261"/>
      <c r="URF1" s="1261"/>
      <c r="URG1" s="1261"/>
      <c r="URH1" s="1261"/>
      <c r="URI1" s="1261"/>
      <c r="URJ1" s="1261"/>
      <c r="URK1" s="1261"/>
      <c r="URL1" s="1261"/>
      <c r="URM1" s="1261"/>
      <c r="URN1" s="1261"/>
      <c r="URO1" s="1261"/>
      <c r="URP1" s="1261"/>
      <c r="URQ1" s="1261"/>
      <c r="URR1" s="1261"/>
      <c r="URS1" s="1261"/>
      <c r="URT1" s="1261"/>
      <c r="URU1" s="1261"/>
      <c r="URV1" s="1261"/>
      <c r="URW1" s="1261"/>
      <c r="URX1" s="1261"/>
      <c r="URY1" s="1261"/>
      <c r="URZ1" s="1261"/>
      <c r="USA1" s="1261"/>
      <c r="USB1" s="1261"/>
      <c r="USC1" s="1261"/>
      <c r="USD1" s="1261"/>
      <c r="USE1" s="1261"/>
      <c r="USF1" s="1261"/>
      <c r="USG1" s="1261"/>
      <c r="USH1" s="1261"/>
      <c r="USI1" s="1261"/>
      <c r="USJ1" s="1261"/>
      <c r="USK1" s="1261"/>
      <c r="USL1" s="1261"/>
      <c r="USM1" s="1261"/>
      <c r="USN1" s="1261"/>
      <c r="USO1" s="1261"/>
      <c r="USP1" s="1261"/>
      <c r="USQ1" s="1261"/>
      <c r="USR1" s="1261"/>
      <c r="USS1" s="1261"/>
      <c r="UST1" s="1261"/>
      <c r="USU1" s="1261"/>
      <c r="USV1" s="1261"/>
      <c r="USW1" s="1261"/>
      <c r="USX1" s="1261"/>
      <c r="USY1" s="1261"/>
      <c r="USZ1" s="1261"/>
      <c r="UTA1" s="1261"/>
      <c r="UTB1" s="1261"/>
      <c r="UTC1" s="1261"/>
      <c r="UTD1" s="1261"/>
      <c r="UTE1" s="1261"/>
      <c r="UTF1" s="1261"/>
      <c r="UTG1" s="1261"/>
      <c r="UTH1" s="1261"/>
      <c r="UTI1" s="1261"/>
      <c r="UTJ1" s="1261"/>
      <c r="UTK1" s="1261"/>
      <c r="UTL1" s="1261"/>
      <c r="UTM1" s="1261"/>
      <c r="UTN1" s="1261"/>
      <c r="UTO1" s="1261"/>
      <c r="UTP1" s="1261"/>
      <c r="UTQ1" s="1261"/>
      <c r="UTR1" s="1261"/>
      <c r="UTS1" s="1261"/>
      <c r="UTT1" s="1261"/>
      <c r="UTU1" s="1261"/>
      <c r="UTV1" s="1261"/>
      <c r="UTW1" s="1261"/>
      <c r="UTX1" s="1261"/>
      <c r="UTY1" s="1261"/>
      <c r="UTZ1" s="1261"/>
      <c r="UUA1" s="1261"/>
      <c r="UUB1" s="1261"/>
      <c r="UUC1" s="1261"/>
      <c r="UUD1" s="1261"/>
      <c r="UUE1" s="1261"/>
      <c r="UUF1" s="1261"/>
      <c r="UUG1" s="1261"/>
      <c r="UUH1" s="1261"/>
      <c r="UUI1" s="1261"/>
      <c r="UUJ1" s="1261"/>
      <c r="UUK1" s="1261"/>
      <c r="UUL1" s="1261"/>
      <c r="UUM1" s="1261"/>
      <c r="UUN1" s="1261"/>
      <c r="UUO1" s="1261"/>
      <c r="UUP1" s="1261"/>
      <c r="UUQ1" s="1261"/>
      <c r="UUR1" s="1261"/>
      <c r="UUS1" s="1261"/>
      <c r="UUT1" s="1261"/>
      <c r="UUU1" s="1261"/>
      <c r="UUV1" s="1261"/>
      <c r="UUW1" s="1261"/>
      <c r="UUX1" s="1261"/>
      <c r="UUY1" s="1261"/>
      <c r="UUZ1" s="1261"/>
      <c r="UVA1" s="1261"/>
      <c r="UVB1" s="1261"/>
      <c r="UVC1" s="1261"/>
      <c r="UVD1" s="1261"/>
      <c r="UVE1" s="1261"/>
      <c r="UVF1" s="1261"/>
      <c r="UVG1" s="1261"/>
      <c r="UVH1" s="1261"/>
      <c r="UVI1" s="1261"/>
      <c r="UVJ1" s="1261"/>
      <c r="UVK1" s="1261"/>
      <c r="UVL1" s="1261"/>
      <c r="UVM1" s="1261"/>
      <c r="UVN1" s="1261"/>
      <c r="UVO1" s="1261"/>
      <c r="UVP1" s="1261"/>
      <c r="UVQ1" s="1261"/>
      <c r="UVR1" s="1261"/>
      <c r="UVS1" s="1261"/>
      <c r="UVT1" s="1261"/>
      <c r="UVU1" s="1261"/>
      <c r="UVV1" s="1261"/>
      <c r="UVW1" s="1261"/>
      <c r="UVX1" s="1261"/>
      <c r="UVY1" s="1261"/>
      <c r="UVZ1" s="1261"/>
      <c r="UWA1" s="1261"/>
      <c r="UWB1" s="1261"/>
      <c r="UWC1" s="1261"/>
      <c r="UWD1" s="1261"/>
      <c r="UWE1" s="1261"/>
      <c r="UWF1" s="1261"/>
      <c r="UWG1" s="1261"/>
      <c r="UWH1" s="1261"/>
      <c r="UWI1" s="1261"/>
      <c r="UWJ1" s="1261"/>
      <c r="UWK1" s="1261"/>
      <c r="UWL1" s="1261"/>
      <c r="UWM1" s="1261"/>
      <c r="UWN1" s="1261"/>
      <c r="UWO1" s="1261"/>
      <c r="UWP1" s="1261"/>
      <c r="UWQ1" s="1261"/>
      <c r="UWR1" s="1261"/>
      <c r="UWS1" s="1261"/>
      <c r="UWT1" s="1261"/>
      <c r="UWU1" s="1261"/>
      <c r="UWV1" s="1261"/>
      <c r="UWW1" s="1261"/>
      <c r="UWX1" s="1261"/>
      <c r="UWY1" s="1261"/>
      <c r="UWZ1" s="1261"/>
      <c r="UXA1" s="1261"/>
      <c r="UXB1" s="1261"/>
      <c r="UXC1" s="1261"/>
      <c r="UXD1" s="1261"/>
      <c r="UXE1" s="1261"/>
      <c r="UXF1" s="1261"/>
      <c r="UXG1" s="1261"/>
      <c r="UXH1" s="1261"/>
      <c r="UXI1" s="1261"/>
      <c r="UXJ1" s="1261"/>
      <c r="UXK1" s="1261"/>
      <c r="UXL1" s="1261"/>
      <c r="UXM1" s="1261"/>
      <c r="UXN1" s="1261"/>
      <c r="UXO1" s="1261"/>
      <c r="UXP1" s="1261"/>
      <c r="UXQ1" s="1261"/>
      <c r="UXR1" s="1261"/>
      <c r="UXS1" s="1261"/>
      <c r="UXT1" s="1261"/>
      <c r="UXU1" s="1261"/>
      <c r="UXV1" s="1261"/>
      <c r="UXW1" s="1261"/>
      <c r="UXX1" s="1261"/>
      <c r="UXY1" s="1261"/>
      <c r="UXZ1" s="1261"/>
      <c r="UYA1" s="1261"/>
      <c r="UYB1" s="1261"/>
      <c r="UYC1" s="1261"/>
      <c r="UYD1" s="1261"/>
      <c r="UYE1" s="1261"/>
      <c r="UYF1" s="1261"/>
      <c r="UYG1" s="1261"/>
      <c r="UYH1" s="1261"/>
      <c r="UYI1" s="1261"/>
      <c r="UYJ1" s="1261"/>
      <c r="UYK1" s="1261"/>
      <c r="UYL1" s="1261"/>
      <c r="UYM1" s="1261"/>
      <c r="UYN1" s="1261"/>
      <c r="UYO1" s="1261"/>
      <c r="UYP1" s="1261"/>
      <c r="UYQ1" s="1261"/>
      <c r="UYR1" s="1261"/>
      <c r="UYS1" s="1261"/>
      <c r="UYT1" s="1261"/>
      <c r="UYU1" s="1261"/>
      <c r="UYV1" s="1261"/>
      <c r="UYW1" s="1261"/>
      <c r="UYX1" s="1261"/>
      <c r="UYY1" s="1261"/>
      <c r="UYZ1" s="1261"/>
      <c r="UZA1" s="1261"/>
      <c r="UZB1" s="1261"/>
      <c r="UZC1" s="1261"/>
      <c r="UZD1" s="1261"/>
      <c r="UZE1" s="1261"/>
      <c r="UZF1" s="1261"/>
      <c r="UZG1" s="1261"/>
      <c r="UZH1" s="1261"/>
      <c r="UZI1" s="1261"/>
      <c r="UZJ1" s="1261"/>
      <c r="UZK1" s="1261"/>
      <c r="UZL1" s="1261"/>
      <c r="UZM1" s="1261"/>
      <c r="UZN1" s="1261"/>
      <c r="UZO1" s="1261"/>
      <c r="UZP1" s="1261"/>
      <c r="UZQ1" s="1261"/>
      <c r="UZR1" s="1261"/>
      <c r="UZS1" s="1261"/>
      <c r="UZT1" s="1261"/>
      <c r="UZU1" s="1261"/>
      <c r="UZV1" s="1261"/>
      <c r="UZW1" s="1261"/>
      <c r="UZX1" s="1261"/>
      <c r="UZY1" s="1261"/>
      <c r="UZZ1" s="1261"/>
      <c r="VAA1" s="1261"/>
      <c r="VAB1" s="1261"/>
      <c r="VAC1" s="1261"/>
      <c r="VAD1" s="1261"/>
      <c r="VAE1" s="1261"/>
      <c r="VAF1" s="1261"/>
      <c r="VAG1" s="1261"/>
      <c r="VAH1" s="1261"/>
      <c r="VAI1" s="1261"/>
      <c r="VAJ1" s="1261"/>
      <c r="VAK1" s="1261"/>
      <c r="VAL1" s="1261"/>
      <c r="VAM1" s="1261"/>
      <c r="VAN1" s="1261"/>
      <c r="VAO1" s="1261"/>
      <c r="VAP1" s="1261"/>
      <c r="VAQ1" s="1261"/>
      <c r="VAR1" s="1261"/>
      <c r="VAS1" s="1261"/>
      <c r="VAT1" s="1261"/>
      <c r="VAU1" s="1261"/>
      <c r="VAV1" s="1261"/>
      <c r="VAW1" s="1261"/>
      <c r="VAX1" s="1261"/>
      <c r="VAY1" s="1261"/>
      <c r="VAZ1" s="1261"/>
      <c r="VBA1" s="1261"/>
      <c r="VBB1" s="1261"/>
      <c r="VBC1" s="1261"/>
      <c r="VBD1" s="1261"/>
      <c r="VBE1" s="1261"/>
      <c r="VBF1" s="1261"/>
      <c r="VBG1" s="1261"/>
      <c r="VBH1" s="1261"/>
      <c r="VBI1" s="1261"/>
      <c r="VBJ1" s="1261"/>
      <c r="VBK1" s="1261"/>
      <c r="VBL1" s="1261"/>
      <c r="VBM1" s="1261"/>
      <c r="VBN1" s="1261"/>
      <c r="VBO1" s="1261"/>
      <c r="VBP1" s="1261"/>
      <c r="VBQ1" s="1261"/>
      <c r="VBR1" s="1261"/>
      <c r="VBS1" s="1261"/>
      <c r="VBT1" s="1261"/>
      <c r="VBU1" s="1261"/>
      <c r="VBV1" s="1261"/>
      <c r="VBW1" s="1261"/>
      <c r="VBX1" s="1261"/>
      <c r="VBY1" s="1261"/>
      <c r="VBZ1" s="1261"/>
      <c r="VCA1" s="1261"/>
      <c r="VCB1" s="1261"/>
      <c r="VCC1" s="1261"/>
      <c r="VCD1" s="1261"/>
      <c r="VCE1" s="1261"/>
      <c r="VCF1" s="1261"/>
      <c r="VCG1" s="1261"/>
      <c r="VCH1" s="1261"/>
      <c r="VCI1" s="1261"/>
      <c r="VCJ1" s="1261"/>
      <c r="VCK1" s="1261"/>
      <c r="VCL1" s="1261"/>
      <c r="VCM1" s="1261"/>
      <c r="VCN1" s="1261"/>
      <c r="VCO1" s="1261"/>
      <c r="VCP1" s="1261"/>
      <c r="VCQ1" s="1261"/>
      <c r="VCR1" s="1261"/>
      <c r="VCS1" s="1261"/>
      <c r="VCT1" s="1261"/>
      <c r="VCU1" s="1261"/>
      <c r="VCV1" s="1261"/>
      <c r="VCW1" s="1261"/>
      <c r="VCX1" s="1261"/>
      <c r="VCY1" s="1261"/>
      <c r="VCZ1" s="1261"/>
      <c r="VDA1" s="1261"/>
      <c r="VDB1" s="1261"/>
      <c r="VDC1" s="1261"/>
      <c r="VDD1" s="1261"/>
      <c r="VDE1" s="1261"/>
      <c r="VDF1" s="1261"/>
      <c r="VDG1" s="1261"/>
      <c r="VDH1" s="1261"/>
      <c r="VDI1" s="1261"/>
      <c r="VDJ1" s="1261"/>
      <c r="VDK1" s="1261"/>
      <c r="VDL1" s="1261"/>
      <c r="VDM1" s="1261"/>
      <c r="VDN1" s="1261"/>
      <c r="VDO1" s="1261"/>
      <c r="VDP1" s="1261"/>
      <c r="VDQ1" s="1261"/>
      <c r="VDR1" s="1261"/>
      <c r="VDS1" s="1261"/>
      <c r="VDT1" s="1261"/>
      <c r="VDU1" s="1261"/>
      <c r="VDV1" s="1261"/>
      <c r="VDW1" s="1261"/>
      <c r="VDX1" s="1261"/>
      <c r="VDY1" s="1261"/>
      <c r="VDZ1" s="1261"/>
      <c r="VEA1" s="1261"/>
      <c r="VEB1" s="1261"/>
      <c r="VEC1" s="1261"/>
      <c r="VED1" s="1261"/>
      <c r="VEE1" s="1261"/>
      <c r="VEF1" s="1261"/>
      <c r="VEG1" s="1261"/>
      <c r="VEH1" s="1261"/>
      <c r="VEI1" s="1261"/>
      <c r="VEJ1" s="1261"/>
      <c r="VEK1" s="1261"/>
      <c r="VEL1" s="1261"/>
      <c r="VEM1" s="1261"/>
      <c r="VEN1" s="1261"/>
      <c r="VEO1" s="1261"/>
      <c r="VEP1" s="1261"/>
      <c r="VEQ1" s="1261"/>
      <c r="VER1" s="1261"/>
      <c r="VES1" s="1261"/>
      <c r="VET1" s="1261"/>
      <c r="VEU1" s="1261"/>
      <c r="VEV1" s="1261"/>
      <c r="VEW1" s="1261"/>
      <c r="VEX1" s="1261"/>
      <c r="VEY1" s="1261"/>
      <c r="VEZ1" s="1261"/>
      <c r="VFA1" s="1261"/>
      <c r="VFB1" s="1261"/>
      <c r="VFC1" s="1261"/>
      <c r="VFD1" s="1261"/>
      <c r="VFE1" s="1261"/>
      <c r="VFF1" s="1261"/>
      <c r="VFG1" s="1261"/>
      <c r="VFH1" s="1261"/>
      <c r="VFI1" s="1261"/>
      <c r="VFJ1" s="1261"/>
      <c r="VFK1" s="1261"/>
      <c r="VFL1" s="1261"/>
      <c r="VFM1" s="1261"/>
      <c r="VFN1" s="1261"/>
      <c r="VFO1" s="1261"/>
      <c r="VFP1" s="1261"/>
      <c r="VFQ1" s="1261"/>
      <c r="VFR1" s="1261"/>
      <c r="VFS1" s="1261"/>
      <c r="VFT1" s="1261"/>
      <c r="VFU1" s="1261"/>
      <c r="VFV1" s="1261"/>
      <c r="VFW1" s="1261"/>
      <c r="VFX1" s="1261"/>
      <c r="VFY1" s="1261"/>
      <c r="VFZ1" s="1261"/>
      <c r="VGA1" s="1261"/>
      <c r="VGB1" s="1261"/>
      <c r="VGC1" s="1261"/>
      <c r="VGD1" s="1261"/>
      <c r="VGE1" s="1261"/>
      <c r="VGF1" s="1261"/>
      <c r="VGG1" s="1261"/>
      <c r="VGH1" s="1261"/>
      <c r="VGI1" s="1261"/>
      <c r="VGJ1" s="1261"/>
      <c r="VGK1" s="1261"/>
      <c r="VGL1" s="1261"/>
      <c r="VGM1" s="1261"/>
      <c r="VGN1" s="1261"/>
      <c r="VGO1" s="1261"/>
      <c r="VGP1" s="1261"/>
      <c r="VGQ1" s="1261"/>
      <c r="VGR1" s="1261"/>
      <c r="VGS1" s="1261"/>
      <c r="VGT1" s="1261"/>
      <c r="VGU1" s="1261"/>
      <c r="VGV1" s="1261"/>
      <c r="VGW1" s="1261"/>
      <c r="VGX1" s="1261"/>
      <c r="VGY1" s="1261"/>
      <c r="VGZ1" s="1261"/>
      <c r="VHA1" s="1261"/>
      <c r="VHB1" s="1261"/>
      <c r="VHC1" s="1261"/>
      <c r="VHD1" s="1261"/>
      <c r="VHE1" s="1261"/>
      <c r="VHF1" s="1261"/>
      <c r="VHG1" s="1261"/>
      <c r="VHH1" s="1261"/>
      <c r="VHI1" s="1261"/>
      <c r="VHJ1" s="1261"/>
      <c r="VHK1" s="1261"/>
      <c r="VHL1" s="1261"/>
      <c r="VHM1" s="1261"/>
      <c r="VHN1" s="1261"/>
      <c r="VHO1" s="1261"/>
      <c r="VHP1" s="1261"/>
      <c r="VHQ1" s="1261"/>
      <c r="VHR1" s="1261"/>
      <c r="VHS1" s="1261"/>
      <c r="VHT1" s="1261"/>
      <c r="VHU1" s="1261"/>
      <c r="VHV1" s="1261"/>
      <c r="VHW1" s="1261"/>
      <c r="VHX1" s="1261"/>
      <c r="VHY1" s="1261"/>
      <c r="VHZ1" s="1261"/>
      <c r="VIA1" s="1261"/>
      <c r="VIB1" s="1261"/>
      <c r="VIC1" s="1261"/>
      <c r="VID1" s="1261"/>
      <c r="VIE1" s="1261"/>
      <c r="VIF1" s="1261"/>
      <c r="VIG1" s="1261"/>
      <c r="VIH1" s="1261"/>
      <c r="VII1" s="1261"/>
      <c r="VIJ1" s="1261"/>
      <c r="VIK1" s="1261"/>
      <c r="VIL1" s="1261"/>
      <c r="VIM1" s="1261"/>
      <c r="VIN1" s="1261"/>
      <c r="VIO1" s="1261"/>
      <c r="VIP1" s="1261"/>
      <c r="VIQ1" s="1261"/>
      <c r="VIR1" s="1261"/>
      <c r="VIS1" s="1261"/>
      <c r="VIT1" s="1261"/>
      <c r="VIU1" s="1261"/>
      <c r="VIV1" s="1261"/>
      <c r="VIW1" s="1261"/>
      <c r="VIX1" s="1261"/>
      <c r="VIY1" s="1261"/>
      <c r="VIZ1" s="1261"/>
      <c r="VJA1" s="1261"/>
      <c r="VJB1" s="1261"/>
      <c r="VJC1" s="1261"/>
      <c r="VJD1" s="1261"/>
      <c r="VJE1" s="1261"/>
      <c r="VJF1" s="1261"/>
      <c r="VJG1" s="1261"/>
      <c r="VJH1" s="1261"/>
      <c r="VJI1" s="1261"/>
      <c r="VJJ1" s="1261"/>
      <c r="VJK1" s="1261"/>
      <c r="VJL1" s="1261"/>
      <c r="VJM1" s="1261"/>
      <c r="VJN1" s="1261"/>
      <c r="VJO1" s="1261"/>
      <c r="VJP1" s="1261"/>
      <c r="VJQ1" s="1261"/>
      <c r="VJR1" s="1261"/>
      <c r="VJS1" s="1261"/>
      <c r="VJT1" s="1261"/>
      <c r="VJU1" s="1261"/>
      <c r="VJV1" s="1261"/>
      <c r="VJW1" s="1261"/>
      <c r="VJX1" s="1261"/>
      <c r="VJY1" s="1261"/>
      <c r="VJZ1" s="1261"/>
      <c r="VKA1" s="1261"/>
      <c r="VKB1" s="1261"/>
      <c r="VKC1" s="1261"/>
      <c r="VKD1" s="1261"/>
      <c r="VKE1" s="1261"/>
      <c r="VKF1" s="1261"/>
      <c r="VKG1" s="1261"/>
      <c r="VKH1" s="1261"/>
      <c r="VKI1" s="1261"/>
      <c r="VKJ1" s="1261"/>
      <c r="VKK1" s="1261"/>
      <c r="VKL1" s="1261"/>
      <c r="VKM1" s="1261"/>
      <c r="VKN1" s="1261"/>
      <c r="VKO1" s="1261"/>
      <c r="VKP1" s="1261"/>
      <c r="VKQ1" s="1261"/>
      <c r="VKR1" s="1261"/>
      <c r="VKS1" s="1261"/>
      <c r="VKT1" s="1261"/>
      <c r="VKU1" s="1261"/>
      <c r="VKV1" s="1261"/>
      <c r="VKW1" s="1261"/>
      <c r="VKX1" s="1261"/>
      <c r="VKY1" s="1261"/>
      <c r="VKZ1" s="1261"/>
      <c r="VLA1" s="1261"/>
      <c r="VLB1" s="1261"/>
      <c r="VLC1" s="1261"/>
      <c r="VLD1" s="1261"/>
      <c r="VLE1" s="1261"/>
      <c r="VLF1" s="1261"/>
      <c r="VLG1" s="1261"/>
      <c r="VLH1" s="1261"/>
      <c r="VLI1" s="1261"/>
      <c r="VLJ1" s="1261"/>
      <c r="VLK1" s="1261"/>
      <c r="VLL1" s="1261"/>
      <c r="VLM1" s="1261"/>
      <c r="VLN1" s="1261"/>
      <c r="VLO1" s="1261"/>
      <c r="VLP1" s="1261"/>
      <c r="VLQ1" s="1261"/>
      <c r="VLR1" s="1261"/>
      <c r="VLS1" s="1261"/>
      <c r="VLT1" s="1261"/>
      <c r="VLU1" s="1261"/>
      <c r="VLV1" s="1261"/>
      <c r="VLW1" s="1261"/>
      <c r="VLX1" s="1261"/>
      <c r="VLY1" s="1261"/>
      <c r="VLZ1" s="1261"/>
      <c r="VMA1" s="1261"/>
      <c r="VMB1" s="1261"/>
      <c r="VMC1" s="1261"/>
      <c r="VMD1" s="1261"/>
      <c r="VME1" s="1261"/>
      <c r="VMF1" s="1261"/>
      <c r="VMG1" s="1261"/>
      <c r="VMH1" s="1261"/>
      <c r="VMI1" s="1261"/>
      <c r="VMJ1" s="1261"/>
      <c r="VMK1" s="1261"/>
      <c r="VML1" s="1261"/>
      <c r="VMM1" s="1261"/>
      <c r="VMN1" s="1261"/>
      <c r="VMO1" s="1261"/>
      <c r="VMP1" s="1261"/>
      <c r="VMQ1" s="1261"/>
      <c r="VMR1" s="1261"/>
      <c r="VMS1" s="1261"/>
      <c r="VMT1" s="1261"/>
      <c r="VMU1" s="1261"/>
      <c r="VMV1" s="1261"/>
      <c r="VMW1" s="1261"/>
      <c r="VMX1" s="1261"/>
      <c r="VMY1" s="1261"/>
      <c r="VMZ1" s="1261"/>
      <c r="VNA1" s="1261"/>
      <c r="VNB1" s="1261"/>
      <c r="VNC1" s="1261"/>
      <c r="VND1" s="1261"/>
      <c r="VNE1" s="1261"/>
      <c r="VNF1" s="1261"/>
      <c r="VNG1" s="1261"/>
      <c r="VNH1" s="1261"/>
      <c r="VNI1" s="1261"/>
      <c r="VNJ1" s="1261"/>
      <c r="VNK1" s="1261"/>
      <c r="VNL1" s="1261"/>
      <c r="VNM1" s="1261"/>
      <c r="VNN1" s="1261"/>
      <c r="VNO1" s="1261"/>
      <c r="VNP1" s="1261"/>
      <c r="VNQ1" s="1261"/>
      <c r="VNR1" s="1261"/>
      <c r="VNS1" s="1261"/>
      <c r="VNT1" s="1261"/>
      <c r="VNU1" s="1261"/>
      <c r="VNV1" s="1261"/>
      <c r="VNW1" s="1261"/>
      <c r="VNX1" s="1261"/>
      <c r="VNY1" s="1261"/>
      <c r="VNZ1" s="1261"/>
      <c r="VOA1" s="1261"/>
      <c r="VOB1" s="1261"/>
      <c r="VOC1" s="1261"/>
      <c r="VOD1" s="1261"/>
      <c r="VOE1" s="1261"/>
      <c r="VOF1" s="1261"/>
      <c r="VOG1" s="1261"/>
      <c r="VOH1" s="1261"/>
      <c r="VOI1" s="1261"/>
      <c r="VOJ1" s="1261"/>
      <c r="VOK1" s="1261"/>
      <c r="VOL1" s="1261"/>
      <c r="VOM1" s="1261"/>
      <c r="VON1" s="1261"/>
      <c r="VOO1" s="1261"/>
      <c r="VOP1" s="1261"/>
      <c r="VOQ1" s="1261"/>
      <c r="VOR1" s="1261"/>
      <c r="VOS1" s="1261"/>
      <c r="VOT1" s="1261"/>
      <c r="VOU1" s="1261"/>
      <c r="VOV1" s="1261"/>
      <c r="VOW1" s="1261"/>
      <c r="VOX1" s="1261"/>
      <c r="VOY1" s="1261"/>
      <c r="VOZ1" s="1261"/>
      <c r="VPA1" s="1261"/>
      <c r="VPB1" s="1261"/>
      <c r="VPC1" s="1261"/>
      <c r="VPD1" s="1261"/>
      <c r="VPE1" s="1261"/>
      <c r="VPF1" s="1261"/>
      <c r="VPG1" s="1261"/>
      <c r="VPH1" s="1261"/>
      <c r="VPI1" s="1261"/>
      <c r="VPJ1" s="1261"/>
      <c r="VPK1" s="1261"/>
      <c r="VPL1" s="1261"/>
      <c r="VPM1" s="1261"/>
      <c r="VPN1" s="1261"/>
      <c r="VPO1" s="1261"/>
      <c r="VPP1" s="1261"/>
      <c r="VPQ1" s="1261"/>
      <c r="VPR1" s="1261"/>
      <c r="VPS1" s="1261"/>
      <c r="VPT1" s="1261"/>
      <c r="VPU1" s="1261"/>
      <c r="VPV1" s="1261"/>
      <c r="VPW1" s="1261"/>
      <c r="VPX1" s="1261"/>
      <c r="VPY1" s="1261"/>
      <c r="VPZ1" s="1261"/>
      <c r="VQA1" s="1261"/>
      <c r="VQB1" s="1261"/>
      <c r="VQC1" s="1261"/>
      <c r="VQD1" s="1261"/>
      <c r="VQE1" s="1261"/>
      <c r="VQF1" s="1261"/>
      <c r="VQG1" s="1261"/>
      <c r="VQH1" s="1261"/>
      <c r="VQI1" s="1261"/>
      <c r="VQJ1" s="1261"/>
      <c r="VQK1" s="1261"/>
      <c r="VQL1" s="1261"/>
      <c r="VQM1" s="1261"/>
      <c r="VQN1" s="1261"/>
      <c r="VQO1" s="1261"/>
      <c r="VQP1" s="1261"/>
      <c r="VQQ1" s="1261"/>
      <c r="VQR1" s="1261"/>
      <c r="VQS1" s="1261"/>
      <c r="VQT1" s="1261"/>
      <c r="VQU1" s="1261"/>
      <c r="VQV1" s="1261"/>
      <c r="VQW1" s="1261"/>
      <c r="VQX1" s="1261"/>
      <c r="VQY1" s="1261"/>
      <c r="VQZ1" s="1261"/>
      <c r="VRA1" s="1261"/>
      <c r="VRB1" s="1261"/>
      <c r="VRC1" s="1261"/>
      <c r="VRD1" s="1261"/>
      <c r="VRE1" s="1261"/>
      <c r="VRF1" s="1261"/>
      <c r="VRG1" s="1261"/>
      <c r="VRH1" s="1261"/>
      <c r="VRI1" s="1261"/>
      <c r="VRJ1" s="1261"/>
      <c r="VRK1" s="1261"/>
      <c r="VRL1" s="1261"/>
      <c r="VRM1" s="1261"/>
      <c r="VRN1" s="1261"/>
      <c r="VRO1" s="1261"/>
      <c r="VRP1" s="1261"/>
      <c r="VRQ1" s="1261"/>
      <c r="VRR1" s="1261"/>
      <c r="VRS1" s="1261"/>
      <c r="VRT1" s="1261"/>
      <c r="VRU1" s="1261"/>
      <c r="VRV1" s="1261"/>
      <c r="VRW1" s="1261"/>
      <c r="VRX1" s="1261"/>
      <c r="VRY1" s="1261"/>
      <c r="VRZ1" s="1261"/>
      <c r="VSA1" s="1261"/>
      <c r="VSB1" s="1261"/>
      <c r="VSC1" s="1261"/>
      <c r="VSD1" s="1261"/>
      <c r="VSE1" s="1261"/>
      <c r="VSF1" s="1261"/>
      <c r="VSG1" s="1261"/>
      <c r="VSH1" s="1261"/>
      <c r="VSI1" s="1261"/>
      <c r="VSJ1" s="1261"/>
      <c r="VSK1" s="1261"/>
      <c r="VSL1" s="1261"/>
      <c r="VSM1" s="1261"/>
      <c r="VSN1" s="1261"/>
      <c r="VSO1" s="1261"/>
      <c r="VSP1" s="1261"/>
      <c r="VSQ1" s="1261"/>
      <c r="VSR1" s="1261"/>
      <c r="VSS1" s="1261"/>
      <c r="VST1" s="1261"/>
      <c r="VSU1" s="1261"/>
      <c r="VSV1" s="1261"/>
      <c r="VSW1" s="1261"/>
      <c r="VSX1" s="1261"/>
      <c r="VSY1" s="1261"/>
      <c r="VSZ1" s="1261"/>
      <c r="VTA1" s="1261"/>
      <c r="VTB1" s="1261"/>
      <c r="VTC1" s="1261"/>
      <c r="VTD1" s="1261"/>
      <c r="VTE1" s="1261"/>
      <c r="VTF1" s="1261"/>
      <c r="VTG1" s="1261"/>
      <c r="VTH1" s="1261"/>
      <c r="VTI1" s="1261"/>
      <c r="VTJ1" s="1261"/>
      <c r="VTK1" s="1261"/>
      <c r="VTL1" s="1261"/>
      <c r="VTM1" s="1261"/>
      <c r="VTN1" s="1261"/>
      <c r="VTO1" s="1261"/>
      <c r="VTP1" s="1261"/>
      <c r="VTQ1" s="1261"/>
      <c r="VTR1" s="1261"/>
      <c r="VTS1" s="1261"/>
      <c r="VTT1" s="1261"/>
      <c r="VTU1" s="1261"/>
      <c r="VTV1" s="1261"/>
      <c r="VTW1" s="1261"/>
      <c r="VTX1" s="1261"/>
      <c r="VTY1" s="1261"/>
      <c r="VTZ1" s="1261"/>
      <c r="VUA1" s="1261"/>
      <c r="VUB1" s="1261"/>
      <c r="VUC1" s="1261"/>
      <c r="VUD1" s="1261"/>
      <c r="VUE1" s="1261"/>
      <c r="VUF1" s="1261"/>
      <c r="VUG1" s="1261"/>
      <c r="VUH1" s="1261"/>
      <c r="VUI1" s="1261"/>
      <c r="VUJ1" s="1261"/>
      <c r="VUK1" s="1261"/>
      <c r="VUL1" s="1261"/>
      <c r="VUM1" s="1261"/>
      <c r="VUN1" s="1261"/>
      <c r="VUO1" s="1261"/>
      <c r="VUP1" s="1261"/>
      <c r="VUQ1" s="1261"/>
      <c r="VUR1" s="1261"/>
      <c r="VUS1" s="1261"/>
      <c r="VUT1" s="1261"/>
      <c r="VUU1" s="1261"/>
      <c r="VUV1" s="1261"/>
      <c r="VUW1" s="1261"/>
      <c r="VUX1" s="1261"/>
      <c r="VUY1" s="1261"/>
      <c r="VUZ1" s="1261"/>
      <c r="VVA1" s="1261"/>
      <c r="VVB1" s="1261"/>
      <c r="VVC1" s="1261"/>
      <c r="VVD1" s="1261"/>
      <c r="VVE1" s="1261"/>
      <c r="VVF1" s="1261"/>
      <c r="VVG1" s="1261"/>
      <c r="VVH1" s="1261"/>
      <c r="VVI1" s="1261"/>
      <c r="VVJ1" s="1261"/>
      <c r="VVK1" s="1261"/>
      <c r="VVL1" s="1261"/>
      <c r="VVM1" s="1261"/>
      <c r="VVN1" s="1261"/>
      <c r="VVO1" s="1261"/>
      <c r="VVP1" s="1261"/>
      <c r="VVQ1" s="1261"/>
      <c r="VVR1" s="1261"/>
      <c r="VVS1" s="1261"/>
      <c r="VVT1" s="1261"/>
      <c r="VVU1" s="1261"/>
      <c r="VVV1" s="1261"/>
      <c r="VVW1" s="1261"/>
      <c r="VVX1" s="1261"/>
      <c r="VVY1" s="1261"/>
      <c r="VVZ1" s="1261"/>
      <c r="VWA1" s="1261"/>
      <c r="VWB1" s="1261"/>
      <c r="VWC1" s="1261"/>
      <c r="VWD1" s="1261"/>
      <c r="VWE1" s="1261"/>
      <c r="VWF1" s="1261"/>
      <c r="VWG1" s="1261"/>
      <c r="VWH1" s="1261"/>
      <c r="VWI1" s="1261"/>
      <c r="VWJ1" s="1261"/>
      <c r="VWK1" s="1261"/>
      <c r="VWL1" s="1261"/>
      <c r="VWM1" s="1261"/>
      <c r="VWN1" s="1261"/>
      <c r="VWO1" s="1261"/>
      <c r="VWP1" s="1261"/>
      <c r="VWQ1" s="1261"/>
      <c r="VWR1" s="1261"/>
      <c r="VWS1" s="1261"/>
      <c r="VWT1" s="1261"/>
      <c r="VWU1" s="1261"/>
      <c r="VWV1" s="1261"/>
      <c r="VWW1" s="1261"/>
      <c r="VWX1" s="1261"/>
      <c r="VWY1" s="1261"/>
      <c r="VWZ1" s="1261"/>
      <c r="VXA1" s="1261"/>
      <c r="VXB1" s="1261"/>
      <c r="VXC1" s="1261"/>
      <c r="VXD1" s="1261"/>
      <c r="VXE1" s="1261"/>
      <c r="VXF1" s="1261"/>
      <c r="VXG1" s="1261"/>
      <c r="VXH1" s="1261"/>
      <c r="VXI1" s="1261"/>
      <c r="VXJ1" s="1261"/>
      <c r="VXK1" s="1261"/>
      <c r="VXL1" s="1261"/>
      <c r="VXM1" s="1261"/>
      <c r="VXN1" s="1261"/>
      <c r="VXO1" s="1261"/>
      <c r="VXP1" s="1261"/>
      <c r="VXQ1" s="1261"/>
      <c r="VXR1" s="1261"/>
      <c r="VXS1" s="1261"/>
      <c r="VXT1" s="1261"/>
      <c r="VXU1" s="1261"/>
      <c r="VXV1" s="1261"/>
      <c r="VXW1" s="1261"/>
      <c r="VXX1" s="1261"/>
      <c r="VXY1" s="1261"/>
      <c r="VXZ1" s="1261"/>
      <c r="VYA1" s="1261"/>
      <c r="VYB1" s="1261"/>
      <c r="VYC1" s="1261"/>
      <c r="VYD1" s="1261"/>
      <c r="VYE1" s="1261"/>
      <c r="VYF1" s="1261"/>
      <c r="VYG1" s="1261"/>
      <c r="VYH1" s="1261"/>
      <c r="VYI1" s="1261"/>
      <c r="VYJ1" s="1261"/>
      <c r="VYK1" s="1261"/>
      <c r="VYL1" s="1261"/>
      <c r="VYM1" s="1261"/>
      <c r="VYN1" s="1261"/>
      <c r="VYO1" s="1261"/>
      <c r="VYP1" s="1261"/>
      <c r="VYQ1" s="1261"/>
      <c r="VYR1" s="1261"/>
      <c r="VYS1" s="1261"/>
      <c r="VYT1" s="1261"/>
      <c r="VYU1" s="1261"/>
      <c r="VYV1" s="1261"/>
      <c r="VYW1" s="1261"/>
      <c r="VYX1" s="1261"/>
      <c r="VYY1" s="1261"/>
      <c r="VYZ1" s="1261"/>
      <c r="VZA1" s="1261"/>
      <c r="VZB1" s="1261"/>
      <c r="VZC1" s="1261"/>
      <c r="VZD1" s="1261"/>
      <c r="VZE1" s="1261"/>
      <c r="VZF1" s="1261"/>
      <c r="VZG1" s="1261"/>
      <c r="VZH1" s="1261"/>
      <c r="VZI1" s="1261"/>
      <c r="VZJ1" s="1261"/>
      <c r="VZK1" s="1261"/>
      <c r="VZL1" s="1261"/>
      <c r="VZM1" s="1261"/>
      <c r="VZN1" s="1261"/>
      <c r="VZO1" s="1261"/>
      <c r="VZP1" s="1261"/>
      <c r="VZQ1" s="1261"/>
      <c r="VZR1" s="1261"/>
      <c r="VZS1" s="1261"/>
      <c r="VZT1" s="1261"/>
      <c r="VZU1" s="1261"/>
      <c r="VZV1" s="1261"/>
      <c r="VZW1" s="1261"/>
      <c r="VZX1" s="1261"/>
      <c r="VZY1" s="1261"/>
      <c r="VZZ1" s="1261"/>
      <c r="WAA1" s="1261"/>
      <c r="WAB1" s="1261"/>
      <c r="WAC1" s="1261"/>
      <c r="WAD1" s="1261"/>
      <c r="WAE1" s="1261"/>
      <c r="WAF1" s="1261"/>
      <c r="WAG1" s="1261"/>
      <c r="WAH1" s="1261"/>
      <c r="WAI1" s="1261"/>
      <c r="WAJ1" s="1261"/>
      <c r="WAK1" s="1261"/>
      <c r="WAL1" s="1261"/>
      <c r="WAM1" s="1261"/>
      <c r="WAN1" s="1261"/>
      <c r="WAO1" s="1261"/>
      <c r="WAP1" s="1261"/>
      <c r="WAQ1" s="1261"/>
      <c r="WAR1" s="1261"/>
      <c r="WAS1" s="1261"/>
      <c r="WAT1" s="1261"/>
      <c r="WAU1" s="1261"/>
      <c r="WAV1" s="1261"/>
      <c r="WAW1" s="1261"/>
      <c r="WAX1" s="1261"/>
      <c r="WAY1" s="1261"/>
      <c r="WAZ1" s="1261"/>
      <c r="WBA1" s="1261"/>
      <c r="WBB1" s="1261"/>
      <c r="WBC1" s="1261"/>
      <c r="WBD1" s="1261"/>
      <c r="WBE1" s="1261"/>
      <c r="WBF1" s="1261"/>
      <c r="WBG1" s="1261"/>
      <c r="WBH1" s="1261"/>
      <c r="WBI1" s="1261"/>
      <c r="WBJ1" s="1261"/>
      <c r="WBK1" s="1261"/>
      <c r="WBL1" s="1261"/>
      <c r="WBM1" s="1261"/>
      <c r="WBN1" s="1261"/>
      <c r="WBO1" s="1261"/>
      <c r="WBP1" s="1261"/>
      <c r="WBQ1" s="1261"/>
      <c r="WBR1" s="1261"/>
      <c r="WBS1" s="1261"/>
      <c r="WBT1" s="1261"/>
      <c r="WBU1" s="1261"/>
      <c r="WBV1" s="1261"/>
      <c r="WBW1" s="1261"/>
      <c r="WBX1" s="1261"/>
      <c r="WBY1" s="1261"/>
      <c r="WBZ1" s="1261"/>
      <c r="WCA1" s="1261"/>
      <c r="WCB1" s="1261"/>
      <c r="WCC1" s="1261"/>
      <c r="WCD1" s="1261"/>
      <c r="WCE1" s="1261"/>
      <c r="WCF1" s="1261"/>
      <c r="WCG1" s="1261"/>
      <c r="WCH1" s="1261"/>
      <c r="WCI1" s="1261"/>
      <c r="WCJ1" s="1261"/>
      <c r="WCK1" s="1261"/>
      <c r="WCL1" s="1261"/>
      <c r="WCM1" s="1261"/>
      <c r="WCN1" s="1261"/>
      <c r="WCO1" s="1261"/>
      <c r="WCP1" s="1261"/>
      <c r="WCQ1" s="1261"/>
      <c r="WCR1" s="1261"/>
      <c r="WCS1" s="1261"/>
      <c r="WCT1" s="1261"/>
      <c r="WCU1" s="1261"/>
      <c r="WCV1" s="1261"/>
      <c r="WCW1" s="1261"/>
      <c r="WCX1" s="1261"/>
      <c r="WCY1" s="1261"/>
      <c r="WCZ1" s="1261"/>
      <c r="WDA1" s="1261"/>
      <c r="WDB1" s="1261"/>
      <c r="WDC1" s="1261"/>
      <c r="WDD1" s="1261"/>
      <c r="WDE1" s="1261"/>
      <c r="WDF1" s="1261"/>
      <c r="WDG1" s="1261"/>
      <c r="WDH1" s="1261"/>
      <c r="WDI1" s="1261"/>
      <c r="WDJ1" s="1261"/>
      <c r="WDK1" s="1261"/>
      <c r="WDL1" s="1261"/>
      <c r="WDM1" s="1261"/>
      <c r="WDN1" s="1261"/>
      <c r="WDO1" s="1261"/>
      <c r="WDP1" s="1261"/>
      <c r="WDQ1" s="1261"/>
      <c r="WDR1" s="1261"/>
      <c r="WDS1" s="1261"/>
      <c r="WDT1" s="1261"/>
      <c r="WDU1" s="1261"/>
      <c r="WDV1" s="1261"/>
      <c r="WDW1" s="1261"/>
      <c r="WDX1" s="1261"/>
      <c r="WDY1" s="1261"/>
      <c r="WDZ1" s="1261"/>
      <c r="WEA1" s="1261"/>
      <c r="WEB1" s="1261"/>
      <c r="WEC1" s="1261"/>
      <c r="WED1" s="1261"/>
      <c r="WEE1" s="1261"/>
      <c r="WEF1" s="1261"/>
      <c r="WEG1" s="1261"/>
      <c r="WEH1" s="1261"/>
      <c r="WEI1" s="1261"/>
      <c r="WEJ1" s="1261"/>
      <c r="WEK1" s="1261"/>
      <c r="WEL1" s="1261"/>
      <c r="WEM1" s="1261"/>
      <c r="WEN1" s="1261"/>
      <c r="WEO1" s="1261"/>
      <c r="WEP1" s="1261"/>
      <c r="WEQ1" s="1261"/>
      <c r="WER1" s="1261"/>
      <c r="WES1" s="1261"/>
      <c r="WET1" s="1261"/>
      <c r="WEU1" s="1261"/>
      <c r="WEV1" s="1261"/>
      <c r="WEW1" s="1261"/>
      <c r="WEX1" s="1261"/>
      <c r="WEY1" s="1261"/>
      <c r="WEZ1" s="1261"/>
      <c r="WFA1" s="1261"/>
      <c r="WFB1" s="1261"/>
      <c r="WFC1" s="1261"/>
      <c r="WFD1" s="1261"/>
      <c r="WFE1" s="1261"/>
      <c r="WFF1" s="1261"/>
      <c r="WFG1" s="1261"/>
      <c r="WFH1" s="1261"/>
      <c r="WFI1" s="1261"/>
      <c r="WFJ1" s="1261"/>
      <c r="WFK1" s="1261"/>
      <c r="WFL1" s="1261"/>
      <c r="WFM1" s="1261"/>
      <c r="WFN1" s="1261"/>
      <c r="WFO1" s="1261"/>
      <c r="WFP1" s="1261"/>
      <c r="WFQ1" s="1261"/>
      <c r="WFR1" s="1261"/>
      <c r="WFS1" s="1261"/>
      <c r="WFT1" s="1261"/>
      <c r="WFU1" s="1261"/>
      <c r="WFV1" s="1261"/>
      <c r="WFW1" s="1261"/>
      <c r="WFX1" s="1261"/>
      <c r="WFY1" s="1261"/>
      <c r="WFZ1" s="1261"/>
      <c r="WGA1" s="1261"/>
      <c r="WGB1" s="1261"/>
      <c r="WGC1" s="1261"/>
      <c r="WGD1" s="1261"/>
      <c r="WGE1" s="1261"/>
      <c r="WGF1" s="1261"/>
      <c r="WGG1" s="1261"/>
      <c r="WGH1" s="1261"/>
      <c r="WGI1" s="1261"/>
      <c r="WGJ1" s="1261"/>
      <c r="WGK1" s="1261"/>
      <c r="WGL1" s="1261"/>
      <c r="WGM1" s="1261"/>
      <c r="WGN1" s="1261"/>
      <c r="WGO1" s="1261"/>
      <c r="WGP1" s="1261"/>
      <c r="WGQ1" s="1261"/>
      <c r="WGR1" s="1261"/>
      <c r="WGS1" s="1261"/>
      <c r="WGT1" s="1261"/>
      <c r="WGU1" s="1261"/>
      <c r="WGV1" s="1261"/>
      <c r="WGW1" s="1261"/>
      <c r="WGX1" s="1261"/>
      <c r="WGY1" s="1261"/>
      <c r="WGZ1" s="1261"/>
      <c r="WHA1" s="1261"/>
      <c r="WHB1" s="1261"/>
      <c r="WHC1" s="1261"/>
      <c r="WHD1" s="1261"/>
      <c r="WHE1" s="1261"/>
      <c r="WHF1" s="1261"/>
      <c r="WHG1" s="1261"/>
      <c r="WHH1" s="1261"/>
      <c r="WHI1" s="1261"/>
      <c r="WHJ1" s="1261"/>
      <c r="WHK1" s="1261"/>
      <c r="WHL1" s="1261"/>
      <c r="WHM1" s="1261"/>
      <c r="WHN1" s="1261"/>
      <c r="WHO1" s="1261"/>
      <c r="WHP1" s="1261"/>
      <c r="WHQ1" s="1261"/>
      <c r="WHR1" s="1261"/>
      <c r="WHS1" s="1261"/>
      <c r="WHT1" s="1261"/>
      <c r="WHU1" s="1261"/>
      <c r="WHV1" s="1261"/>
      <c r="WHW1" s="1261"/>
      <c r="WHX1" s="1261"/>
      <c r="WHY1" s="1261"/>
      <c r="WHZ1" s="1261"/>
      <c r="WIA1" s="1261"/>
      <c r="WIB1" s="1261"/>
      <c r="WIC1" s="1261"/>
      <c r="WID1" s="1261"/>
      <c r="WIE1" s="1261"/>
      <c r="WIF1" s="1261"/>
      <c r="WIG1" s="1261"/>
      <c r="WIH1" s="1261"/>
      <c r="WII1" s="1261"/>
      <c r="WIJ1" s="1261"/>
      <c r="WIK1" s="1261"/>
      <c r="WIL1" s="1261"/>
      <c r="WIM1" s="1261"/>
      <c r="WIN1" s="1261"/>
      <c r="WIO1" s="1261"/>
      <c r="WIP1" s="1261"/>
      <c r="WIQ1" s="1261"/>
      <c r="WIR1" s="1261"/>
      <c r="WIS1" s="1261"/>
      <c r="WIT1" s="1261"/>
      <c r="WIU1" s="1261"/>
      <c r="WIV1" s="1261"/>
      <c r="WIW1" s="1261"/>
      <c r="WIX1" s="1261"/>
      <c r="WIY1" s="1261"/>
      <c r="WIZ1" s="1261"/>
      <c r="WJA1" s="1261"/>
      <c r="WJB1" s="1261"/>
      <c r="WJC1" s="1261"/>
      <c r="WJD1" s="1261"/>
      <c r="WJE1" s="1261"/>
      <c r="WJF1" s="1261"/>
      <c r="WJG1" s="1261"/>
      <c r="WJH1" s="1261"/>
      <c r="WJI1" s="1261"/>
      <c r="WJJ1" s="1261"/>
      <c r="WJK1" s="1261"/>
      <c r="WJL1" s="1261"/>
      <c r="WJM1" s="1261"/>
      <c r="WJN1" s="1261"/>
      <c r="WJO1" s="1261"/>
      <c r="WJP1" s="1261"/>
      <c r="WJQ1" s="1261"/>
      <c r="WJR1" s="1261"/>
      <c r="WJS1" s="1261"/>
      <c r="WJT1" s="1261"/>
      <c r="WJU1" s="1261"/>
      <c r="WJV1" s="1261"/>
      <c r="WJW1" s="1261"/>
      <c r="WJX1" s="1261"/>
      <c r="WJY1" s="1261"/>
      <c r="WJZ1" s="1261"/>
      <c r="WKA1" s="1261"/>
      <c r="WKB1" s="1261"/>
      <c r="WKC1" s="1261"/>
      <c r="WKD1" s="1261"/>
      <c r="WKE1" s="1261"/>
      <c r="WKF1" s="1261"/>
      <c r="WKG1" s="1261"/>
      <c r="WKH1" s="1261"/>
      <c r="WKI1" s="1261"/>
      <c r="WKJ1" s="1261"/>
      <c r="WKK1" s="1261"/>
      <c r="WKL1" s="1261"/>
      <c r="WKM1" s="1261"/>
      <c r="WKN1" s="1261"/>
      <c r="WKO1" s="1261"/>
      <c r="WKP1" s="1261"/>
      <c r="WKQ1" s="1261"/>
      <c r="WKR1" s="1261"/>
      <c r="WKS1" s="1261"/>
      <c r="WKT1" s="1261"/>
      <c r="WKU1" s="1261"/>
      <c r="WKV1" s="1261"/>
      <c r="WKW1" s="1261"/>
      <c r="WKX1" s="1261"/>
      <c r="WKY1" s="1261"/>
      <c r="WKZ1" s="1261"/>
      <c r="WLA1" s="1261"/>
      <c r="WLB1" s="1261"/>
      <c r="WLC1" s="1261"/>
      <c r="WLD1" s="1261"/>
      <c r="WLE1" s="1261"/>
      <c r="WLF1" s="1261"/>
      <c r="WLG1" s="1261"/>
      <c r="WLH1" s="1261"/>
      <c r="WLI1" s="1261"/>
      <c r="WLJ1" s="1261"/>
      <c r="WLK1" s="1261"/>
      <c r="WLL1" s="1261"/>
      <c r="WLM1" s="1261"/>
      <c r="WLN1" s="1261"/>
      <c r="WLO1" s="1261"/>
      <c r="WLP1" s="1261"/>
      <c r="WLQ1" s="1261"/>
      <c r="WLR1" s="1261"/>
      <c r="WLS1" s="1261"/>
      <c r="WLT1" s="1261"/>
      <c r="WLU1" s="1261"/>
      <c r="WLV1" s="1261"/>
      <c r="WLW1" s="1261"/>
      <c r="WLX1" s="1261"/>
      <c r="WLY1" s="1261"/>
      <c r="WLZ1" s="1261"/>
      <c r="WMA1" s="1261"/>
      <c r="WMB1" s="1261"/>
      <c r="WMC1" s="1261"/>
      <c r="WMD1" s="1261"/>
      <c r="WME1" s="1261"/>
      <c r="WMF1" s="1261"/>
      <c r="WMG1" s="1261"/>
      <c r="WMH1" s="1261"/>
      <c r="WMI1" s="1261"/>
      <c r="WMJ1" s="1261"/>
      <c r="WMK1" s="1261"/>
      <c r="WML1" s="1261"/>
      <c r="WMM1" s="1261"/>
      <c r="WMN1" s="1261"/>
      <c r="WMO1" s="1261"/>
      <c r="WMP1" s="1261"/>
      <c r="WMQ1" s="1261"/>
      <c r="WMR1" s="1261"/>
      <c r="WMS1" s="1261"/>
      <c r="WMT1" s="1261"/>
      <c r="WMU1" s="1261"/>
      <c r="WMV1" s="1261"/>
      <c r="WMW1" s="1261"/>
      <c r="WMX1" s="1261"/>
      <c r="WMY1" s="1261"/>
      <c r="WMZ1" s="1261"/>
      <c r="WNA1" s="1261"/>
      <c r="WNB1" s="1261"/>
      <c r="WNC1" s="1261"/>
      <c r="WND1" s="1261"/>
      <c r="WNE1" s="1261"/>
      <c r="WNF1" s="1261"/>
      <c r="WNG1" s="1261"/>
      <c r="WNH1" s="1261"/>
      <c r="WNI1" s="1261"/>
      <c r="WNJ1" s="1261"/>
      <c r="WNK1" s="1261"/>
      <c r="WNL1" s="1261"/>
      <c r="WNM1" s="1261"/>
      <c r="WNN1" s="1261"/>
      <c r="WNO1" s="1261"/>
      <c r="WNP1" s="1261"/>
      <c r="WNQ1" s="1261"/>
      <c r="WNR1" s="1261"/>
      <c r="WNS1" s="1261"/>
      <c r="WNT1" s="1261"/>
      <c r="WNU1" s="1261"/>
      <c r="WNV1" s="1261"/>
      <c r="WNW1" s="1261"/>
      <c r="WNX1" s="1261"/>
      <c r="WNY1" s="1261"/>
      <c r="WNZ1" s="1261"/>
      <c r="WOA1" s="1261"/>
      <c r="WOB1" s="1261"/>
      <c r="WOC1" s="1261"/>
      <c r="WOD1" s="1261"/>
      <c r="WOE1" s="1261"/>
      <c r="WOF1" s="1261"/>
      <c r="WOG1" s="1261"/>
      <c r="WOH1" s="1261"/>
      <c r="WOI1" s="1261"/>
      <c r="WOJ1" s="1261"/>
      <c r="WOK1" s="1261"/>
      <c r="WOL1" s="1261"/>
      <c r="WOM1" s="1261"/>
      <c r="WON1" s="1261"/>
      <c r="WOO1" s="1261"/>
      <c r="WOP1" s="1261"/>
      <c r="WOQ1" s="1261"/>
      <c r="WOR1" s="1261"/>
      <c r="WOS1" s="1261"/>
      <c r="WOT1" s="1261"/>
      <c r="WOU1" s="1261"/>
      <c r="WOV1" s="1261"/>
      <c r="WOW1" s="1261"/>
      <c r="WOX1" s="1261"/>
      <c r="WOY1" s="1261"/>
      <c r="WOZ1" s="1261"/>
      <c r="WPA1" s="1261"/>
      <c r="WPB1" s="1261"/>
      <c r="WPC1" s="1261"/>
      <c r="WPD1" s="1261"/>
      <c r="WPE1" s="1261"/>
      <c r="WPF1" s="1261"/>
      <c r="WPG1" s="1261"/>
      <c r="WPH1" s="1261"/>
      <c r="WPI1" s="1261"/>
      <c r="WPJ1" s="1261"/>
      <c r="WPK1" s="1261"/>
      <c r="WPL1" s="1261"/>
      <c r="WPM1" s="1261"/>
      <c r="WPN1" s="1261"/>
      <c r="WPO1" s="1261"/>
      <c r="WPP1" s="1261"/>
      <c r="WPQ1" s="1261"/>
      <c r="WPR1" s="1261"/>
      <c r="WPS1" s="1261"/>
      <c r="WPT1" s="1261"/>
      <c r="WPU1" s="1261"/>
      <c r="WPV1" s="1261"/>
      <c r="WPW1" s="1261"/>
      <c r="WPX1" s="1261"/>
      <c r="WPY1" s="1261"/>
      <c r="WPZ1" s="1261"/>
      <c r="WQA1" s="1261"/>
      <c r="WQB1" s="1261"/>
      <c r="WQC1" s="1261"/>
      <c r="WQD1" s="1261"/>
      <c r="WQE1" s="1261"/>
      <c r="WQF1" s="1261"/>
      <c r="WQG1" s="1261"/>
      <c r="WQH1" s="1261"/>
      <c r="WQI1" s="1261"/>
      <c r="WQJ1" s="1261"/>
      <c r="WQK1" s="1261"/>
      <c r="WQL1" s="1261"/>
      <c r="WQM1" s="1261"/>
      <c r="WQN1" s="1261"/>
      <c r="WQO1" s="1261"/>
      <c r="WQP1" s="1261"/>
      <c r="WQQ1" s="1261"/>
      <c r="WQR1" s="1261"/>
      <c r="WQS1" s="1261"/>
      <c r="WQT1" s="1261"/>
      <c r="WQU1" s="1261"/>
      <c r="WQV1" s="1261"/>
      <c r="WQW1" s="1261"/>
      <c r="WQX1" s="1261"/>
      <c r="WQY1" s="1261"/>
      <c r="WQZ1" s="1261"/>
      <c r="WRA1" s="1261"/>
      <c r="WRB1" s="1261"/>
      <c r="WRC1" s="1261"/>
      <c r="WRD1" s="1261"/>
      <c r="WRE1" s="1261"/>
      <c r="WRF1" s="1261"/>
      <c r="WRG1" s="1261"/>
      <c r="WRH1" s="1261"/>
      <c r="WRI1" s="1261"/>
      <c r="WRJ1" s="1261"/>
      <c r="WRK1" s="1261"/>
      <c r="WRL1" s="1261"/>
      <c r="WRM1" s="1261"/>
      <c r="WRN1" s="1261"/>
      <c r="WRO1" s="1261"/>
      <c r="WRP1" s="1261"/>
      <c r="WRQ1" s="1261"/>
      <c r="WRR1" s="1261"/>
      <c r="WRS1" s="1261"/>
      <c r="WRT1" s="1261"/>
      <c r="WRU1" s="1261"/>
      <c r="WRV1" s="1261"/>
      <c r="WRW1" s="1261"/>
      <c r="WRX1" s="1261"/>
      <c r="WRY1" s="1261"/>
      <c r="WRZ1" s="1261"/>
      <c r="WSA1" s="1261"/>
      <c r="WSB1" s="1261"/>
      <c r="WSC1" s="1261"/>
      <c r="WSD1" s="1261"/>
      <c r="WSE1" s="1261"/>
      <c r="WSF1" s="1261"/>
      <c r="WSG1" s="1261"/>
      <c r="WSH1" s="1261"/>
      <c r="WSI1" s="1261"/>
      <c r="WSJ1" s="1261"/>
      <c r="WSK1" s="1261"/>
      <c r="WSL1" s="1261"/>
      <c r="WSM1" s="1261"/>
      <c r="WSN1" s="1261"/>
      <c r="WSO1" s="1261"/>
      <c r="WSP1" s="1261"/>
      <c r="WSQ1" s="1261"/>
      <c r="WSR1" s="1261"/>
      <c r="WSS1" s="1261"/>
      <c r="WST1" s="1261"/>
      <c r="WSU1" s="1261"/>
      <c r="WSV1" s="1261"/>
      <c r="WSW1" s="1261"/>
      <c r="WSX1" s="1261"/>
      <c r="WSY1" s="1261"/>
      <c r="WSZ1" s="1261"/>
      <c r="WTA1" s="1261"/>
      <c r="WTB1" s="1261"/>
      <c r="WTC1" s="1261"/>
      <c r="WTD1" s="1261"/>
      <c r="WTE1" s="1261"/>
      <c r="WTF1" s="1261"/>
      <c r="WTG1" s="1261"/>
      <c r="WTH1" s="1261"/>
      <c r="WTI1" s="1261"/>
      <c r="WTJ1" s="1261"/>
      <c r="WTK1" s="1261"/>
      <c r="WTL1" s="1261"/>
      <c r="WTM1" s="1261"/>
      <c r="WTN1" s="1261"/>
      <c r="WTO1" s="1261"/>
      <c r="WTP1" s="1261"/>
      <c r="WTQ1" s="1261"/>
      <c r="WTR1" s="1261"/>
      <c r="WTS1" s="1261"/>
      <c r="WTT1" s="1261"/>
      <c r="WTU1" s="1261"/>
      <c r="WTV1" s="1261"/>
      <c r="WTW1" s="1261"/>
      <c r="WTX1" s="1261"/>
      <c r="WTY1" s="1261"/>
      <c r="WTZ1" s="1261"/>
      <c r="WUA1" s="1261"/>
      <c r="WUB1" s="1261"/>
      <c r="WUC1" s="1261"/>
      <c r="WUD1" s="1261"/>
      <c r="WUE1" s="1261"/>
      <c r="WUF1" s="1261"/>
      <c r="WUG1" s="1261"/>
      <c r="WUH1" s="1261"/>
      <c r="WUI1" s="1261"/>
      <c r="WUJ1" s="1261"/>
      <c r="WUK1" s="1261"/>
      <c r="WUL1" s="1261"/>
      <c r="WUM1" s="1261"/>
      <c r="WUN1" s="1261"/>
      <c r="WUO1" s="1261"/>
      <c r="WUP1" s="1261"/>
      <c r="WUQ1" s="1261"/>
      <c r="WUR1" s="1261"/>
      <c r="WUS1" s="1261"/>
      <c r="WUT1" s="1261"/>
      <c r="WUU1" s="1261"/>
      <c r="WUV1" s="1261"/>
      <c r="WUW1" s="1261"/>
      <c r="WUX1" s="1261"/>
      <c r="WUY1" s="1261"/>
      <c r="WUZ1" s="1261"/>
      <c r="WVA1" s="1261"/>
      <c r="WVB1" s="1261"/>
      <c r="WVC1" s="1261"/>
      <c r="WVD1" s="1261"/>
      <c r="WVE1" s="1261"/>
      <c r="WVF1" s="1261"/>
      <c r="WVG1" s="1261"/>
      <c r="WVH1" s="1261"/>
      <c r="WVI1" s="1261"/>
      <c r="WVJ1" s="1261"/>
      <c r="WVK1" s="1261"/>
      <c r="WVL1" s="1261"/>
      <c r="WVM1" s="1261"/>
      <c r="WVN1" s="1261"/>
      <c r="WVO1" s="1261"/>
      <c r="WVP1" s="1261"/>
      <c r="WVQ1" s="1261"/>
      <c r="WVR1" s="1261"/>
      <c r="WVS1" s="1261"/>
      <c r="WVT1" s="1261"/>
      <c r="WVU1" s="1261"/>
      <c r="WVV1" s="1261"/>
      <c r="WVW1" s="1261"/>
      <c r="WVX1" s="1261"/>
      <c r="WVY1" s="1261"/>
      <c r="WVZ1" s="1261"/>
      <c r="WWA1" s="1261"/>
      <c r="WWB1" s="1261"/>
      <c r="WWC1" s="1261"/>
      <c r="WWD1" s="1261"/>
      <c r="WWE1" s="1261"/>
      <c r="WWF1" s="1261"/>
      <c r="WWG1" s="1261"/>
      <c r="WWH1" s="1261"/>
      <c r="WWI1" s="1261"/>
      <c r="WWJ1" s="1261"/>
      <c r="WWK1" s="1261"/>
      <c r="WWL1" s="1261"/>
      <c r="WWM1" s="1261"/>
      <c r="WWN1" s="1261"/>
      <c r="WWO1" s="1261"/>
      <c r="WWP1" s="1261"/>
      <c r="WWQ1" s="1261"/>
      <c r="WWR1" s="1261"/>
      <c r="WWS1" s="1261"/>
      <c r="WWT1" s="1261"/>
      <c r="WWU1" s="1261"/>
      <c r="WWV1" s="1261"/>
      <c r="WWW1" s="1261"/>
      <c r="WWX1" s="1261"/>
      <c r="WWY1" s="1261"/>
      <c r="WWZ1" s="1261"/>
      <c r="WXA1" s="1261"/>
      <c r="WXB1" s="1261"/>
      <c r="WXC1" s="1261"/>
      <c r="WXD1" s="1261"/>
      <c r="WXE1" s="1261"/>
      <c r="WXF1" s="1261"/>
      <c r="WXG1" s="1261"/>
      <c r="WXH1" s="1261"/>
      <c r="WXI1" s="1261"/>
      <c r="WXJ1" s="1261"/>
      <c r="WXK1" s="1261"/>
      <c r="WXL1" s="1261"/>
      <c r="WXM1" s="1261"/>
      <c r="WXN1" s="1261"/>
      <c r="WXO1" s="1261"/>
      <c r="WXP1" s="1261"/>
      <c r="WXQ1" s="1261"/>
      <c r="WXR1" s="1261"/>
      <c r="WXS1" s="1261"/>
      <c r="WXT1" s="1261"/>
      <c r="WXU1" s="1261"/>
      <c r="WXV1" s="1261"/>
      <c r="WXW1" s="1261"/>
      <c r="WXX1" s="1261"/>
      <c r="WXY1" s="1261"/>
      <c r="WXZ1" s="1261"/>
      <c r="WYA1" s="1261"/>
      <c r="WYB1" s="1261"/>
      <c r="WYC1" s="1261"/>
      <c r="WYD1" s="1261"/>
      <c r="WYE1" s="1261"/>
      <c r="WYF1" s="1261"/>
      <c r="WYG1" s="1261"/>
      <c r="WYH1" s="1261"/>
      <c r="WYI1" s="1261"/>
      <c r="WYJ1" s="1261"/>
      <c r="WYK1" s="1261"/>
      <c r="WYL1" s="1261"/>
      <c r="WYM1" s="1261"/>
      <c r="WYN1" s="1261"/>
      <c r="WYO1" s="1261"/>
      <c r="WYP1" s="1261"/>
      <c r="WYQ1" s="1261"/>
      <c r="WYR1" s="1261"/>
      <c r="WYS1" s="1261"/>
      <c r="WYT1" s="1261"/>
      <c r="WYU1" s="1261"/>
      <c r="WYV1" s="1261"/>
      <c r="WYW1" s="1261"/>
      <c r="WYX1" s="1261"/>
      <c r="WYY1" s="1261"/>
      <c r="WYZ1" s="1261"/>
      <c r="WZA1" s="1261"/>
      <c r="WZB1" s="1261"/>
      <c r="WZC1" s="1261"/>
      <c r="WZD1" s="1261"/>
      <c r="WZE1" s="1261"/>
      <c r="WZF1" s="1261"/>
      <c r="WZG1" s="1261"/>
      <c r="WZH1" s="1261"/>
      <c r="WZI1" s="1261"/>
      <c r="WZJ1" s="1261"/>
      <c r="WZK1" s="1261"/>
      <c r="WZL1" s="1261"/>
      <c r="WZM1" s="1261"/>
      <c r="WZN1" s="1261"/>
      <c r="WZO1" s="1261"/>
      <c r="WZP1" s="1261"/>
      <c r="WZQ1" s="1261"/>
      <c r="WZR1" s="1261"/>
      <c r="WZS1" s="1261"/>
      <c r="WZT1" s="1261"/>
      <c r="WZU1" s="1261"/>
      <c r="WZV1" s="1261"/>
      <c r="WZW1" s="1261"/>
      <c r="WZX1" s="1261"/>
      <c r="WZY1" s="1261"/>
      <c r="WZZ1" s="1261"/>
      <c r="XAA1" s="1261"/>
      <c r="XAB1" s="1261"/>
      <c r="XAC1" s="1261"/>
      <c r="XAD1" s="1261"/>
      <c r="XAE1" s="1261"/>
      <c r="XAF1" s="1261"/>
      <c r="XAG1" s="1261"/>
      <c r="XAH1" s="1261"/>
      <c r="XAI1" s="1261"/>
      <c r="XAJ1" s="1261"/>
      <c r="XAK1" s="1261"/>
      <c r="XAL1" s="1261"/>
      <c r="XAM1" s="1261"/>
      <c r="XAN1" s="1261"/>
      <c r="XAO1" s="1261"/>
      <c r="XAP1" s="1261"/>
      <c r="XAQ1" s="1261"/>
      <c r="XAR1" s="1261"/>
      <c r="XAS1" s="1261"/>
      <c r="XAT1" s="1261"/>
      <c r="XAU1" s="1261"/>
      <c r="XAV1" s="1261"/>
      <c r="XAW1" s="1261"/>
      <c r="XAX1" s="1261"/>
      <c r="XAY1" s="1261"/>
      <c r="XAZ1" s="1261"/>
      <c r="XBA1" s="1261"/>
      <c r="XBB1" s="1261"/>
      <c r="XBC1" s="1261"/>
      <c r="XBD1" s="1261"/>
      <c r="XBE1" s="1261"/>
      <c r="XBF1" s="1261"/>
      <c r="XBG1" s="1261"/>
      <c r="XBH1" s="1261"/>
      <c r="XBI1" s="1261"/>
      <c r="XBJ1" s="1261"/>
      <c r="XBK1" s="1261"/>
      <c r="XBL1" s="1261"/>
      <c r="XBM1" s="1261"/>
      <c r="XBN1" s="1261"/>
      <c r="XBO1" s="1261"/>
      <c r="XBP1" s="1261"/>
      <c r="XBQ1" s="1261"/>
      <c r="XBR1" s="1261"/>
      <c r="XBS1" s="1261"/>
      <c r="XBT1" s="1261"/>
      <c r="XBU1" s="1261"/>
      <c r="XBV1" s="1261"/>
      <c r="XBW1" s="1261"/>
      <c r="XBX1" s="1261"/>
      <c r="XBY1" s="1261"/>
      <c r="XBZ1" s="1261"/>
      <c r="XCA1" s="1261"/>
      <c r="XCB1" s="1261"/>
      <c r="XCC1" s="1261"/>
      <c r="XCD1" s="1261"/>
      <c r="XCE1" s="1261"/>
      <c r="XCF1" s="1261"/>
      <c r="XCG1" s="1261"/>
      <c r="XCH1" s="1261"/>
      <c r="XCI1" s="1261"/>
      <c r="XCJ1" s="1261"/>
      <c r="XCK1" s="1261"/>
      <c r="XCL1" s="1261"/>
      <c r="XCM1" s="1261"/>
      <c r="XCN1" s="1261"/>
      <c r="XCO1" s="1261"/>
      <c r="XCP1" s="1261"/>
      <c r="XCQ1" s="1261"/>
      <c r="XCR1" s="1261"/>
      <c r="XCS1" s="1261"/>
      <c r="XCT1" s="1261"/>
      <c r="XCU1" s="1261"/>
      <c r="XCV1" s="1261"/>
      <c r="XCW1" s="1261"/>
      <c r="XCX1" s="1261"/>
      <c r="XCY1" s="1261"/>
      <c r="XCZ1" s="1261"/>
      <c r="XDA1" s="1261"/>
      <c r="XDB1" s="1261"/>
      <c r="XDC1" s="1261"/>
      <c r="XDD1" s="1261"/>
      <c r="XDE1" s="1261"/>
      <c r="XDF1" s="1261"/>
      <c r="XDG1" s="1261"/>
      <c r="XDH1" s="1261"/>
      <c r="XDI1" s="1261"/>
      <c r="XDJ1" s="1261"/>
      <c r="XDK1" s="1261"/>
      <c r="XDL1" s="1261"/>
      <c r="XDM1" s="1261"/>
      <c r="XDN1" s="1261"/>
      <c r="XDO1" s="1261"/>
      <c r="XDP1" s="1261"/>
      <c r="XDQ1" s="1261"/>
      <c r="XDR1" s="1261"/>
      <c r="XDS1" s="1261"/>
      <c r="XDT1" s="1261"/>
      <c r="XDU1" s="1261"/>
      <c r="XDV1" s="1261"/>
      <c r="XDW1" s="1261"/>
      <c r="XDX1" s="1261"/>
      <c r="XDY1" s="1261"/>
      <c r="XDZ1" s="1261"/>
      <c r="XEA1" s="1261"/>
      <c r="XEB1" s="1261"/>
      <c r="XEC1" s="1261"/>
      <c r="XED1" s="1261"/>
      <c r="XEE1" s="1261"/>
      <c r="XEF1" s="1261"/>
      <c r="XEG1" s="1261"/>
      <c r="XEH1" s="1261"/>
      <c r="XEI1" s="1261"/>
      <c r="XEJ1" s="1261"/>
      <c r="XEK1" s="1261"/>
      <c r="XEL1" s="1261"/>
      <c r="XEM1" s="1261"/>
      <c r="XEN1" s="1261"/>
      <c r="XEO1" s="1261"/>
      <c r="XEP1" s="1261"/>
      <c r="XEQ1" s="1261"/>
      <c r="XER1" s="1261"/>
      <c r="XES1" s="1261"/>
      <c r="XET1" s="1261"/>
      <c r="XEU1" s="1261"/>
      <c r="XEV1" s="1261"/>
      <c r="XEW1" s="1261"/>
      <c r="XEX1" s="1261"/>
      <c r="XEY1" s="1261"/>
      <c r="XEZ1" s="1261"/>
      <c r="XFA1" s="1261"/>
      <c r="XFB1" s="1261"/>
      <c r="XFC1" s="1261"/>
      <c r="XFD1" s="1261"/>
    </row>
    <row r="2" spans="1:16384" ht="15.75">
      <c r="A2" s="1261" t="s">
        <v>1072</v>
      </c>
      <c r="B2" s="1261"/>
      <c r="C2" s="1261"/>
      <c r="D2" s="1261"/>
      <c r="E2" s="1261"/>
      <c r="F2" s="1261" t="s">
        <v>1072</v>
      </c>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1"/>
      <c r="AK2" s="1261"/>
      <c r="AL2" s="1261"/>
      <c r="AM2" s="1261"/>
      <c r="AN2" s="1261"/>
      <c r="AO2" s="1261"/>
      <c r="AP2" s="1261"/>
      <c r="AQ2" s="1261"/>
      <c r="AR2" s="1261"/>
      <c r="AS2" s="1261"/>
      <c r="AT2" s="1261"/>
      <c r="AU2" s="1261"/>
      <c r="AV2" s="1261"/>
      <c r="AW2" s="1261"/>
      <c r="AX2" s="1261"/>
      <c r="AY2" s="1261"/>
      <c r="AZ2" s="1261"/>
      <c r="BA2" s="1261"/>
      <c r="BB2" s="1261"/>
      <c r="BC2" s="1261"/>
      <c r="BD2" s="1261"/>
      <c r="BE2" s="1261"/>
      <c r="BF2" s="1261"/>
      <c r="BG2" s="1261"/>
      <c r="BH2" s="1261"/>
      <c r="BI2" s="1261"/>
      <c r="BJ2" s="1261"/>
      <c r="BK2" s="1261"/>
      <c r="BL2" s="1261"/>
      <c r="BM2" s="1261"/>
      <c r="BN2" s="1261"/>
      <c r="BO2" s="1261"/>
      <c r="BP2" s="1261"/>
      <c r="BQ2" s="1261"/>
      <c r="BR2" s="1261"/>
      <c r="BS2" s="1261"/>
      <c r="BT2" s="1261"/>
      <c r="BU2" s="1261"/>
      <c r="BV2" s="1261"/>
      <c r="BW2" s="1261"/>
      <c r="BX2" s="1261"/>
      <c r="BY2" s="1261"/>
      <c r="BZ2" s="1261"/>
      <c r="CA2" s="1261"/>
      <c r="CB2" s="1261"/>
      <c r="CC2" s="1261"/>
      <c r="CD2" s="1261"/>
      <c r="CE2" s="1261"/>
      <c r="CF2" s="1261"/>
      <c r="CG2" s="1261"/>
      <c r="CH2" s="1261"/>
      <c r="CI2" s="1261"/>
      <c r="CJ2" s="1261"/>
      <c r="CK2" s="1261"/>
      <c r="CL2" s="1261"/>
      <c r="CM2" s="1261"/>
      <c r="CN2" s="1261"/>
      <c r="CO2" s="1261"/>
      <c r="CP2" s="1261"/>
      <c r="CQ2" s="1261"/>
      <c r="CR2" s="1261"/>
      <c r="CS2" s="1261"/>
      <c r="CT2" s="1261"/>
      <c r="CU2" s="1261"/>
      <c r="CV2" s="1261"/>
      <c r="CW2" s="1261"/>
      <c r="CX2" s="1261"/>
      <c r="CY2" s="1261"/>
      <c r="CZ2" s="1261"/>
      <c r="DA2" s="1261"/>
      <c r="DB2" s="1261"/>
      <c r="DC2" s="1261"/>
      <c r="DD2" s="1261"/>
      <c r="DE2" s="1261"/>
      <c r="DF2" s="1261"/>
      <c r="DG2" s="1261"/>
      <c r="DH2" s="1261"/>
      <c r="DI2" s="1261"/>
      <c r="DJ2" s="1261"/>
      <c r="DK2" s="1261"/>
      <c r="DL2" s="1261"/>
      <c r="DM2" s="1261"/>
      <c r="DN2" s="1261"/>
      <c r="DO2" s="1261"/>
      <c r="DP2" s="1261"/>
      <c r="DQ2" s="1261"/>
      <c r="DR2" s="1261"/>
      <c r="DS2" s="1261"/>
      <c r="DT2" s="1261"/>
      <c r="DU2" s="1261"/>
      <c r="DV2" s="1261"/>
      <c r="DW2" s="1261"/>
      <c r="DX2" s="1261"/>
      <c r="DY2" s="1261"/>
      <c r="DZ2" s="1261"/>
      <c r="EA2" s="1261"/>
      <c r="EB2" s="1261"/>
      <c r="EC2" s="1261"/>
      <c r="ED2" s="1261"/>
      <c r="EE2" s="1261"/>
      <c r="EF2" s="1261"/>
      <c r="EG2" s="1261"/>
      <c r="EH2" s="1261"/>
      <c r="EI2" s="1261"/>
      <c r="EJ2" s="1261"/>
      <c r="EK2" s="1261"/>
      <c r="EL2" s="1261"/>
      <c r="EM2" s="1261"/>
      <c r="EN2" s="1261"/>
      <c r="EO2" s="1261"/>
      <c r="EP2" s="1261"/>
      <c r="EQ2" s="1261"/>
      <c r="ER2" s="1261"/>
      <c r="ES2" s="1261"/>
      <c r="ET2" s="1261"/>
      <c r="EU2" s="1261"/>
      <c r="EV2" s="1261"/>
      <c r="EW2" s="1261"/>
      <c r="EX2" s="1261"/>
      <c r="EY2" s="1261"/>
      <c r="EZ2" s="1261"/>
      <c r="FA2" s="1261"/>
      <c r="FB2" s="1261"/>
      <c r="FC2" s="1261"/>
      <c r="FD2" s="1261"/>
      <c r="FE2" s="1261"/>
      <c r="FF2" s="1261"/>
      <c r="FG2" s="1261"/>
      <c r="FH2" s="1261"/>
      <c r="FI2" s="1261"/>
      <c r="FJ2" s="1261"/>
      <c r="FK2" s="1261"/>
      <c r="FL2" s="1261"/>
      <c r="FM2" s="1261"/>
      <c r="FN2" s="1261"/>
      <c r="FO2" s="1261"/>
      <c r="FP2" s="1261"/>
      <c r="FQ2" s="1261"/>
      <c r="FR2" s="1261"/>
      <c r="FS2" s="1261"/>
      <c r="FT2" s="1261"/>
      <c r="FU2" s="1261"/>
      <c r="FV2" s="1261"/>
      <c r="FW2" s="1261"/>
      <c r="FX2" s="1261"/>
      <c r="FY2" s="1261"/>
      <c r="FZ2" s="1261"/>
      <c r="GA2" s="1261"/>
      <c r="GB2" s="1261"/>
      <c r="GC2" s="1261"/>
      <c r="GD2" s="1261"/>
      <c r="GE2" s="1261"/>
      <c r="GF2" s="1261"/>
      <c r="GG2" s="1261"/>
      <c r="GH2" s="1261"/>
      <c r="GI2" s="1261"/>
      <c r="GJ2" s="1261"/>
      <c r="GK2" s="1261"/>
      <c r="GL2" s="1261"/>
      <c r="GM2" s="1261"/>
      <c r="GN2" s="1261"/>
      <c r="GO2" s="1261"/>
      <c r="GP2" s="1261"/>
      <c r="GQ2" s="1261"/>
      <c r="GR2" s="1261"/>
      <c r="GS2" s="1261"/>
      <c r="GT2" s="1261"/>
      <c r="GU2" s="1261"/>
      <c r="GV2" s="1261"/>
      <c r="GW2" s="1261"/>
      <c r="GX2" s="1261"/>
      <c r="GY2" s="1261"/>
      <c r="GZ2" s="1261"/>
      <c r="HA2" s="1261"/>
      <c r="HB2" s="1261"/>
      <c r="HC2" s="1261"/>
      <c r="HD2" s="1261"/>
      <c r="HE2" s="1261"/>
      <c r="HF2" s="1261"/>
      <c r="HG2" s="1261"/>
      <c r="HH2" s="1261"/>
      <c r="HI2" s="1261"/>
      <c r="HJ2" s="1261"/>
      <c r="HK2" s="1261"/>
      <c r="HL2" s="1261"/>
      <c r="HM2" s="1261"/>
      <c r="HN2" s="1261"/>
      <c r="HO2" s="1261"/>
      <c r="HP2" s="1261"/>
      <c r="HQ2" s="1261"/>
      <c r="HR2" s="1261"/>
      <c r="HS2" s="1261"/>
      <c r="HT2" s="1261"/>
      <c r="HU2" s="1261"/>
      <c r="HV2" s="1261"/>
      <c r="HW2" s="1261"/>
      <c r="HX2" s="1261"/>
      <c r="HY2" s="1261"/>
      <c r="HZ2" s="1261"/>
      <c r="IA2" s="1261"/>
      <c r="IB2" s="1261"/>
      <c r="IC2" s="1261"/>
      <c r="ID2" s="1261"/>
      <c r="IE2" s="1261"/>
      <c r="IF2" s="1261"/>
      <c r="IG2" s="1261"/>
      <c r="IH2" s="1261"/>
      <c r="II2" s="1261"/>
      <c r="IJ2" s="1261"/>
      <c r="IK2" s="1261"/>
      <c r="IL2" s="1261"/>
      <c r="IM2" s="1261"/>
      <c r="IN2" s="1261"/>
      <c r="IO2" s="1261"/>
      <c r="IP2" s="1261"/>
      <c r="IQ2" s="1261"/>
      <c r="IR2" s="1261"/>
      <c r="IS2" s="1261"/>
      <c r="IT2" s="1261"/>
      <c r="IU2" s="1261"/>
      <c r="IV2" s="1261"/>
      <c r="IW2" s="1261"/>
      <c r="IX2" s="1261"/>
      <c r="IY2" s="1261"/>
      <c r="IZ2" s="1261"/>
      <c r="JA2" s="1261"/>
      <c r="JB2" s="1261"/>
      <c r="JC2" s="1261"/>
      <c r="JD2" s="1261"/>
      <c r="JE2" s="1261"/>
      <c r="JF2" s="1261"/>
      <c r="JG2" s="1261"/>
      <c r="JH2" s="1261"/>
      <c r="JI2" s="1261"/>
      <c r="JJ2" s="1261"/>
      <c r="JK2" s="1261"/>
      <c r="JL2" s="1261"/>
      <c r="JM2" s="1261"/>
      <c r="JN2" s="1261"/>
      <c r="JO2" s="1261"/>
      <c r="JP2" s="1261"/>
      <c r="JQ2" s="1261"/>
      <c r="JR2" s="1261"/>
      <c r="JS2" s="1261"/>
      <c r="JT2" s="1261"/>
      <c r="JU2" s="1261"/>
      <c r="JV2" s="1261"/>
      <c r="JW2" s="1261"/>
      <c r="JX2" s="1261"/>
      <c r="JY2" s="1261"/>
      <c r="JZ2" s="1261"/>
      <c r="KA2" s="1261"/>
      <c r="KB2" s="1261"/>
      <c r="KC2" s="1261"/>
      <c r="KD2" s="1261"/>
      <c r="KE2" s="1261"/>
      <c r="KF2" s="1261"/>
      <c r="KG2" s="1261"/>
      <c r="KH2" s="1261"/>
      <c r="KI2" s="1261"/>
      <c r="KJ2" s="1261"/>
      <c r="KK2" s="1261"/>
      <c r="KL2" s="1261"/>
      <c r="KM2" s="1261"/>
      <c r="KN2" s="1261"/>
      <c r="KO2" s="1261"/>
      <c r="KP2" s="1261"/>
      <c r="KQ2" s="1261"/>
      <c r="KR2" s="1261"/>
      <c r="KS2" s="1261"/>
      <c r="KT2" s="1261"/>
      <c r="KU2" s="1261"/>
      <c r="KV2" s="1261"/>
      <c r="KW2" s="1261"/>
      <c r="KX2" s="1261"/>
      <c r="KY2" s="1261"/>
      <c r="KZ2" s="1261"/>
      <c r="LA2" s="1261"/>
      <c r="LB2" s="1261"/>
      <c r="LC2" s="1261"/>
      <c r="LD2" s="1261"/>
      <c r="LE2" s="1261"/>
      <c r="LF2" s="1261"/>
      <c r="LG2" s="1261"/>
      <c r="LH2" s="1261"/>
      <c r="LI2" s="1261"/>
      <c r="LJ2" s="1261"/>
      <c r="LK2" s="1261"/>
      <c r="LL2" s="1261"/>
      <c r="LM2" s="1261"/>
      <c r="LN2" s="1261"/>
      <c r="LO2" s="1261"/>
      <c r="LP2" s="1261"/>
      <c r="LQ2" s="1261"/>
      <c r="LR2" s="1261"/>
      <c r="LS2" s="1261"/>
      <c r="LT2" s="1261"/>
      <c r="LU2" s="1261"/>
      <c r="LV2" s="1261"/>
      <c r="LW2" s="1261"/>
      <c r="LX2" s="1261"/>
      <c r="LY2" s="1261"/>
      <c r="LZ2" s="1261"/>
      <c r="MA2" s="1261"/>
      <c r="MB2" s="1261"/>
      <c r="MC2" s="1261"/>
      <c r="MD2" s="1261"/>
      <c r="ME2" s="1261"/>
      <c r="MF2" s="1261"/>
      <c r="MG2" s="1261"/>
      <c r="MH2" s="1261"/>
      <c r="MI2" s="1261"/>
      <c r="MJ2" s="1261"/>
      <c r="MK2" s="1261"/>
      <c r="ML2" s="1261"/>
      <c r="MM2" s="1261"/>
      <c r="MN2" s="1261"/>
      <c r="MO2" s="1261"/>
      <c r="MP2" s="1261"/>
      <c r="MQ2" s="1261"/>
      <c r="MR2" s="1261"/>
      <c r="MS2" s="1261"/>
      <c r="MT2" s="1261"/>
      <c r="MU2" s="1261"/>
      <c r="MV2" s="1261"/>
      <c r="MW2" s="1261"/>
      <c r="MX2" s="1261"/>
      <c r="MY2" s="1261"/>
      <c r="MZ2" s="1261"/>
      <c r="NA2" s="1261"/>
      <c r="NB2" s="1261"/>
      <c r="NC2" s="1261"/>
      <c r="ND2" s="1261"/>
      <c r="NE2" s="1261"/>
      <c r="NF2" s="1261"/>
      <c r="NG2" s="1261"/>
      <c r="NH2" s="1261"/>
      <c r="NI2" s="1261"/>
      <c r="NJ2" s="1261"/>
      <c r="NK2" s="1261"/>
      <c r="NL2" s="1261"/>
      <c r="NM2" s="1261"/>
      <c r="NN2" s="1261"/>
      <c r="NO2" s="1261"/>
      <c r="NP2" s="1261"/>
      <c r="NQ2" s="1261"/>
      <c r="NR2" s="1261"/>
      <c r="NS2" s="1261"/>
      <c r="NT2" s="1261"/>
      <c r="NU2" s="1261"/>
      <c r="NV2" s="1261"/>
      <c r="NW2" s="1261"/>
      <c r="NX2" s="1261"/>
      <c r="NY2" s="1261"/>
      <c r="NZ2" s="1261"/>
      <c r="OA2" s="1261"/>
      <c r="OB2" s="1261"/>
      <c r="OC2" s="1261"/>
      <c r="OD2" s="1261"/>
      <c r="OE2" s="1261"/>
      <c r="OF2" s="1261"/>
      <c r="OG2" s="1261"/>
      <c r="OH2" s="1261"/>
      <c r="OI2" s="1261"/>
      <c r="OJ2" s="1261"/>
      <c r="OK2" s="1261"/>
      <c r="OL2" s="1261"/>
      <c r="OM2" s="1261"/>
      <c r="ON2" s="1261"/>
      <c r="OO2" s="1261"/>
      <c r="OP2" s="1261"/>
      <c r="OQ2" s="1261"/>
      <c r="OR2" s="1261"/>
      <c r="OS2" s="1261"/>
      <c r="OT2" s="1261"/>
      <c r="OU2" s="1261"/>
      <c r="OV2" s="1261"/>
      <c r="OW2" s="1261"/>
      <c r="OX2" s="1261"/>
      <c r="OY2" s="1261"/>
      <c r="OZ2" s="1261"/>
      <c r="PA2" s="1261"/>
      <c r="PB2" s="1261"/>
      <c r="PC2" s="1261"/>
      <c r="PD2" s="1261"/>
      <c r="PE2" s="1261"/>
      <c r="PF2" s="1261"/>
      <c r="PG2" s="1261"/>
      <c r="PH2" s="1261"/>
      <c r="PI2" s="1261"/>
      <c r="PJ2" s="1261"/>
      <c r="PK2" s="1261"/>
      <c r="PL2" s="1261"/>
      <c r="PM2" s="1261"/>
      <c r="PN2" s="1261"/>
      <c r="PO2" s="1261"/>
      <c r="PP2" s="1261"/>
      <c r="PQ2" s="1261"/>
      <c r="PR2" s="1261"/>
      <c r="PS2" s="1261"/>
      <c r="PT2" s="1261"/>
      <c r="PU2" s="1261"/>
      <c r="PV2" s="1261"/>
      <c r="PW2" s="1261"/>
      <c r="PX2" s="1261"/>
      <c r="PY2" s="1261"/>
      <c r="PZ2" s="1261"/>
      <c r="QA2" s="1261"/>
      <c r="QB2" s="1261"/>
      <c r="QC2" s="1261"/>
      <c r="QD2" s="1261"/>
      <c r="QE2" s="1261"/>
      <c r="QF2" s="1261"/>
      <c r="QG2" s="1261"/>
      <c r="QH2" s="1261"/>
      <c r="QI2" s="1261"/>
      <c r="QJ2" s="1261"/>
      <c r="QK2" s="1261"/>
      <c r="QL2" s="1261"/>
      <c r="QM2" s="1261"/>
      <c r="QN2" s="1261"/>
      <c r="QO2" s="1261"/>
      <c r="QP2" s="1261"/>
      <c r="QQ2" s="1261"/>
      <c r="QR2" s="1261"/>
      <c r="QS2" s="1261"/>
      <c r="QT2" s="1261"/>
      <c r="QU2" s="1261"/>
      <c r="QV2" s="1261"/>
      <c r="QW2" s="1261"/>
      <c r="QX2" s="1261"/>
      <c r="QY2" s="1261"/>
      <c r="QZ2" s="1261"/>
      <c r="RA2" s="1261"/>
      <c r="RB2" s="1261"/>
      <c r="RC2" s="1261"/>
      <c r="RD2" s="1261"/>
      <c r="RE2" s="1261"/>
      <c r="RF2" s="1261"/>
      <c r="RG2" s="1261"/>
      <c r="RH2" s="1261"/>
      <c r="RI2" s="1261"/>
      <c r="RJ2" s="1261"/>
      <c r="RK2" s="1261"/>
      <c r="RL2" s="1261"/>
      <c r="RM2" s="1261"/>
      <c r="RN2" s="1261"/>
      <c r="RO2" s="1261"/>
      <c r="RP2" s="1261"/>
      <c r="RQ2" s="1261"/>
      <c r="RR2" s="1261"/>
      <c r="RS2" s="1261"/>
      <c r="RT2" s="1261"/>
      <c r="RU2" s="1261"/>
      <c r="RV2" s="1261"/>
      <c r="RW2" s="1261"/>
      <c r="RX2" s="1261"/>
      <c r="RY2" s="1261"/>
      <c r="RZ2" s="1261"/>
      <c r="SA2" s="1261"/>
      <c r="SB2" s="1261"/>
      <c r="SC2" s="1261"/>
      <c r="SD2" s="1261"/>
      <c r="SE2" s="1261"/>
      <c r="SF2" s="1261"/>
      <c r="SG2" s="1261"/>
      <c r="SH2" s="1261"/>
      <c r="SI2" s="1261"/>
      <c r="SJ2" s="1261"/>
      <c r="SK2" s="1261"/>
      <c r="SL2" s="1261"/>
      <c r="SM2" s="1261"/>
      <c r="SN2" s="1261"/>
      <c r="SO2" s="1261"/>
      <c r="SP2" s="1261"/>
      <c r="SQ2" s="1261"/>
      <c r="SR2" s="1261"/>
      <c r="SS2" s="1261"/>
      <c r="ST2" s="1261"/>
      <c r="SU2" s="1261"/>
      <c r="SV2" s="1261"/>
      <c r="SW2" s="1261"/>
      <c r="SX2" s="1261"/>
      <c r="SY2" s="1261"/>
      <c r="SZ2" s="1261"/>
      <c r="TA2" s="1261"/>
      <c r="TB2" s="1261"/>
      <c r="TC2" s="1261"/>
      <c r="TD2" s="1261"/>
      <c r="TE2" s="1261"/>
      <c r="TF2" s="1261"/>
      <c r="TG2" s="1261"/>
      <c r="TH2" s="1261"/>
      <c r="TI2" s="1261"/>
      <c r="TJ2" s="1261"/>
      <c r="TK2" s="1261"/>
      <c r="TL2" s="1261"/>
      <c r="TM2" s="1261"/>
      <c r="TN2" s="1261"/>
      <c r="TO2" s="1261"/>
      <c r="TP2" s="1261"/>
      <c r="TQ2" s="1261"/>
      <c r="TR2" s="1261"/>
      <c r="TS2" s="1261"/>
      <c r="TT2" s="1261"/>
      <c r="TU2" s="1261"/>
      <c r="TV2" s="1261"/>
      <c r="TW2" s="1261"/>
      <c r="TX2" s="1261"/>
      <c r="TY2" s="1261"/>
      <c r="TZ2" s="1261"/>
      <c r="UA2" s="1261"/>
      <c r="UB2" s="1261"/>
      <c r="UC2" s="1261"/>
      <c r="UD2" s="1261"/>
      <c r="UE2" s="1261"/>
      <c r="UF2" s="1261"/>
      <c r="UG2" s="1261"/>
      <c r="UH2" s="1261"/>
      <c r="UI2" s="1261"/>
      <c r="UJ2" s="1261"/>
      <c r="UK2" s="1261"/>
      <c r="UL2" s="1261"/>
      <c r="UM2" s="1261"/>
      <c r="UN2" s="1261"/>
      <c r="UO2" s="1261"/>
      <c r="UP2" s="1261"/>
      <c r="UQ2" s="1261"/>
      <c r="UR2" s="1261"/>
      <c r="US2" s="1261"/>
      <c r="UT2" s="1261"/>
      <c r="UU2" s="1261"/>
      <c r="UV2" s="1261"/>
      <c r="UW2" s="1261"/>
      <c r="UX2" s="1261"/>
      <c r="UY2" s="1261"/>
      <c r="UZ2" s="1261"/>
      <c r="VA2" s="1261"/>
      <c r="VB2" s="1261"/>
      <c r="VC2" s="1261"/>
      <c r="VD2" s="1261"/>
      <c r="VE2" s="1261"/>
      <c r="VF2" s="1261"/>
      <c r="VG2" s="1261"/>
      <c r="VH2" s="1261"/>
      <c r="VI2" s="1261"/>
      <c r="VJ2" s="1261"/>
      <c r="VK2" s="1261"/>
      <c r="VL2" s="1261"/>
      <c r="VM2" s="1261"/>
      <c r="VN2" s="1261"/>
      <c r="VO2" s="1261"/>
      <c r="VP2" s="1261"/>
      <c r="VQ2" s="1261"/>
      <c r="VR2" s="1261"/>
      <c r="VS2" s="1261"/>
      <c r="VT2" s="1261"/>
      <c r="VU2" s="1261"/>
      <c r="VV2" s="1261"/>
      <c r="VW2" s="1261"/>
      <c r="VX2" s="1261"/>
      <c r="VY2" s="1261"/>
      <c r="VZ2" s="1261"/>
      <c r="WA2" s="1261"/>
      <c r="WB2" s="1261"/>
      <c r="WC2" s="1261"/>
      <c r="WD2" s="1261"/>
      <c r="WE2" s="1261"/>
      <c r="WF2" s="1261"/>
      <c r="WG2" s="1261"/>
      <c r="WH2" s="1261"/>
      <c r="WI2" s="1261"/>
      <c r="WJ2" s="1261"/>
      <c r="WK2" s="1261"/>
      <c r="WL2" s="1261"/>
      <c r="WM2" s="1261"/>
      <c r="WN2" s="1261"/>
      <c r="WO2" s="1261"/>
      <c r="WP2" s="1261"/>
      <c r="WQ2" s="1261"/>
      <c r="WR2" s="1261"/>
      <c r="WS2" s="1261"/>
      <c r="WT2" s="1261"/>
      <c r="WU2" s="1261"/>
      <c r="WV2" s="1261"/>
      <c r="WW2" s="1261"/>
      <c r="WX2" s="1261"/>
      <c r="WY2" s="1261"/>
      <c r="WZ2" s="1261"/>
      <c r="XA2" s="1261"/>
      <c r="XB2" s="1261"/>
      <c r="XC2" s="1261"/>
      <c r="XD2" s="1261"/>
      <c r="XE2" s="1261"/>
      <c r="XF2" s="1261"/>
      <c r="XG2" s="1261"/>
      <c r="XH2" s="1261"/>
      <c r="XI2" s="1261"/>
      <c r="XJ2" s="1261"/>
      <c r="XK2" s="1261"/>
      <c r="XL2" s="1261"/>
      <c r="XM2" s="1261"/>
      <c r="XN2" s="1261"/>
      <c r="XO2" s="1261"/>
      <c r="XP2" s="1261"/>
      <c r="XQ2" s="1261"/>
      <c r="XR2" s="1261"/>
      <c r="XS2" s="1261"/>
      <c r="XT2" s="1261"/>
      <c r="XU2" s="1261"/>
      <c r="XV2" s="1261"/>
      <c r="XW2" s="1261"/>
      <c r="XX2" s="1261"/>
      <c r="XY2" s="1261"/>
      <c r="XZ2" s="1261"/>
      <c r="YA2" s="1261"/>
      <c r="YB2" s="1261"/>
      <c r="YC2" s="1261"/>
      <c r="YD2" s="1261"/>
      <c r="YE2" s="1261"/>
      <c r="YF2" s="1261"/>
      <c r="YG2" s="1261"/>
      <c r="YH2" s="1261"/>
      <c r="YI2" s="1261"/>
      <c r="YJ2" s="1261"/>
      <c r="YK2" s="1261"/>
      <c r="YL2" s="1261"/>
      <c r="YM2" s="1261"/>
      <c r="YN2" s="1261"/>
      <c r="YO2" s="1261"/>
      <c r="YP2" s="1261"/>
      <c r="YQ2" s="1261"/>
      <c r="YR2" s="1261"/>
      <c r="YS2" s="1261"/>
      <c r="YT2" s="1261"/>
      <c r="YU2" s="1261"/>
      <c r="YV2" s="1261"/>
      <c r="YW2" s="1261"/>
      <c r="YX2" s="1261"/>
      <c r="YY2" s="1261"/>
      <c r="YZ2" s="1261"/>
      <c r="ZA2" s="1261"/>
      <c r="ZB2" s="1261"/>
      <c r="ZC2" s="1261"/>
      <c r="ZD2" s="1261"/>
      <c r="ZE2" s="1261"/>
      <c r="ZF2" s="1261"/>
      <c r="ZG2" s="1261"/>
      <c r="ZH2" s="1261"/>
      <c r="ZI2" s="1261"/>
      <c r="ZJ2" s="1261"/>
      <c r="ZK2" s="1261"/>
      <c r="ZL2" s="1261"/>
      <c r="ZM2" s="1261"/>
      <c r="ZN2" s="1261"/>
      <c r="ZO2" s="1261"/>
      <c r="ZP2" s="1261"/>
      <c r="ZQ2" s="1261"/>
      <c r="ZR2" s="1261"/>
      <c r="ZS2" s="1261"/>
      <c r="ZT2" s="1261"/>
      <c r="ZU2" s="1261"/>
      <c r="ZV2" s="1261"/>
      <c r="ZW2" s="1261"/>
      <c r="ZX2" s="1261"/>
      <c r="ZY2" s="1261"/>
      <c r="ZZ2" s="1261"/>
      <c r="AAA2" s="1261"/>
      <c r="AAB2" s="1261"/>
      <c r="AAC2" s="1261"/>
      <c r="AAD2" s="1261"/>
      <c r="AAE2" s="1261"/>
      <c r="AAF2" s="1261"/>
      <c r="AAG2" s="1261"/>
      <c r="AAH2" s="1261"/>
      <c r="AAI2" s="1261"/>
      <c r="AAJ2" s="1261"/>
      <c r="AAK2" s="1261"/>
      <c r="AAL2" s="1261"/>
      <c r="AAM2" s="1261"/>
      <c r="AAN2" s="1261"/>
      <c r="AAO2" s="1261"/>
      <c r="AAP2" s="1261"/>
      <c r="AAQ2" s="1261"/>
      <c r="AAR2" s="1261"/>
      <c r="AAS2" s="1261"/>
      <c r="AAT2" s="1261"/>
      <c r="AAU2" s="1261"/>
      <c r="AAV2" s="1261"/>
      <c r="AAW2" s="1261"/>
      <c r="AAX2" s="1261"/>
      <c r="AAY2" s="1261"/>
      <c r="AAZ2" s="1261"/>
      <c r="ABA2" s="1261"/>
      <c r="ABB2" s="1261"/>
      <c r="ABC2" s="1261"/>
      <c r="ABD2" s="1261"/>
      <c r="ABE2" s="1261"/>
      <c r="ABF2" s="1261"/>
      <c r="ABG2" s="1261"/>
      <c r="ABH2" s="1261"/>
      <c r="ABI2" s="1261"/>
      <c r="ABJ2" s="1261"/>
      <c r="ABK2" s="1261"/>
      <c r="ABL2" s="1261"/>
      <c r="ABM2" s="1261"/>
      <c r="ABN2" s="1261"/>
      <c r="ABO2" s="1261"/>
      <c r="ABP2" s="1261"/>
      <c r="ABQ2" s="1261"/>
      <c r="ABR2" s="1261"/>
      <c r="ABS2" s="1261"/>
      <c r="ABT2" s="1261"/>
      <c r="ABU2" s="1261"/>
      <c r="ABV2" s="1261"/>
      <c r="ABW2" s="1261"/>
      <c r="ABX2" s="1261"/>
      <c r="ABY2" s="1261"/>
      <c r="ABZ2" s="1261"/>
      <c r="ACA2" s="1261"/>
      <c r="ACB2" s="1261"/>
      <c r="ACC2" s="1261"/>
      <c r="ACD2" s="1261"/>
      <c r="ACE2" s="1261"/>
      <c r="ACF2" s="1261"/>
      <c r="ACG2" s="1261"/>
      <c r="ACH2" s="1261"/>
      <c r="ACI2" s="1261"/>
      <c r="ACJ2" s="1261"/>
      <c r="ACK2" s="1261"/>
      <c r="ACL2" s="1261"/>
      <c r="ACM2" s="1261"/>
      <c r="ACN2" s="1261"/>
      <c r="ACO2" s="1261"/>
      <c r="ACP2" s="1261"/>
      <c r="ACQ2" s="1261"/>
      <c r="ACR2" s="1261"/>
      <c r="ACS2" s="1261"/>
      <c r="ACT2" s="1261"/>
      <c r="ACU2" s="1261"/>
      <c r="ACV2" s="1261"/>
      <c r="ACW2" s="1261"/>
      <c r="ACX2" s="1261"/>
      <c r="ACY2" s="1261"/>
      <c r="ACZ2" s="1261"/>
      <c r="ADA2" s="1261"/>
      <c r="ADB2" s="1261"/>
      <c r="ADC2" s="1261"/>
      <c r="ADD2" s="1261"/>
      <c r="ADE2" s="1261"/>
      <c r="ADF2" s="1261"/>
      <c r="ADG2" s="1261"/>
      <c r="ADH2" s="1261"/>
      <c r="ADI2" s="1261"/>
      <c r="ADJ2" s="1261"/>
      <c r="ADK2" s="1261"/>
      <c r="ADL2" s="1261"/>
      <c r="ADM2" s="1261"/>
      <c r="ADN2" s="1261"/>
      <c r="ADO2" s="1261"/>
      <c r="ADP2" s="1261"/>
      <c r="ADQ2" s="1261"/>
      <c r="ADR2" s="1261"/>
      <c r="ADS2" s="1261"/>
      <c r="ADT2" s="1261"/>
      <c r="ADU2" s="1261"/>
      <c r="ADV2" s="1261"/>
      <c r="ADW2" s="1261"/>
      <c r="ADX2" s="1261"/>
      <c r="ADY2" s="1261"/>
      <c r="ADZ2" s="1261"/>
      <c r="AEA2" s="1261"/>
      <c r="AEB2" s="1261"/>
      <c r="AEC2" s="1261"/>
      <c r="AED2" s="1261"/>
      <c r="AEE2" s="1261"/>
      <c r="AEF2" s="1261"/>
      <c r="AEG2" s="1261"/>
      <c r="AEH2" s="1261"/>
      <c r="AEI2" s="1261"/>
      <c r="AEJ2" s="1261"/>
      <c r="AEK2" s="1261"/>
      <c r="AEL2" s="1261"/>
      <c r="AEM2" s="1261"/>
      <c r="AEN2" s="1261"/>
      <c r="AEO2" s="1261"/>
      <c r="AEP2" s="1261"/>
      <c r="AEQ2" s="1261"/>
      <c r="AER2" s="1261"/>
      <c r="AES2" s="1261"/>
      <c r="AET2" s="1261"/>
      <c r="AEU2" s="1261"/>
      <c r="AEV2" s="1261"/>
      <c r="AEW2" s="1261"/>
      <c r="AEX2" s="1261"/>
      <c r="AEY2" s="1261"/>
      <c r="AEZ2" s="1261"/>
      <c r="AFA2" s="1261"/>
      <c r="AFB2" s="1261"/>
      <c r="AFC2" s="1261"/>
      <c r="AFD2" s="1261"/>
      <c r="AFE2" s="1261"/>
      <c r="AFF2" s="1261"/>
      <c r="AFG2" s="1261"/>
      <c r="AFH2" s="1261"/>
      <c r="AFI2" s="1261"/>
      <c r="AFJ2" s="1261"/>
      <c r="AFK2" s="1261"/>
      <c r="AFL2" s="1261"/>
      <c r="AFM2" s="1261"/>
      <c r="AFN2" s="1261"/>
      <c r="AFO2" s="1261"/>
      <c r="AFP2" s="1261"/>
      <c r="AFQ2" s="1261"/>
      <c r="AFR2" s="1261"/>
      <c r="AFS2" s="1261"/>
      <c r="AFT2" s="1261"/>
      <c r="AFU2" s="1261"/>
      <c r="AFV2" s="1261"/>
      <c r="AFW2" s="1261"/>
      <c r="AFX2" s="1261"/>
      <c r="AFY2" s="1261"/>
      <c r="AFZ2" s="1261"/>
      <c r="AGA2" s="1261"/>
      <c r="AGB2" s="1261"/>
      <c r="AGC2" s="1261"/>
      <c r="AGD2" s="1261"/>
      <c r="AGE2" s="1261"/>
      <c r="AGF2" s="1261"/>
      <c r="AGG2" s="1261"/>
      <c r="AGH2" s="1261"/>
      <c r="AGI2" s="1261"/>
      <c r="AGJ2" s="1261"/>
      <c r="AGK2" s="1261"/>
      <c r="AGL2" s="1261"/>
      <c r="AGM2" s="1261"/>
      <c r="AGN2" s="1261"/>
      <c r="AGO2" s="1261"/>
      <c r="AGP2" s="1261"/>
      <c r="AGQ2" s="1261"/>
      <c r="AGR2" s="1261"/>
      <c r="AGS2" s="1261"/>
      <c r="AGT2" s="1261"/>
      <c r="AGU2" s="1261"/>
      <c r="AGV2" s="1261"/>
      <c r="AGW2" s="1261"/>
      <c r="AGX2" s="1261"/>
      <c r="AGY2" s="1261"/>
      <c r="AGZ2" s="1261"/>
      <c r="AHA2" s="1261"/>
      <c r="AHB2" s="1261"/>
      <c r="AHC2" s="1261"/>
      <c r="AHD2" s="1261"/>
      <c r="AHE2" s="1261"/>
      <c r="AHF2" s="1261"/>
      <c r="AHG2" s="1261"/>
      <c r="AHH2" s="1261"/>
      <c r="AHI2" s="1261"/>
      <c r="AHJ2" s="1261"/>
      <c r="AHK2" s="1261"/>
      <c r="AHL2" s="1261"/>
      <c r="AHM2" s="1261"/>
      <c r="AHN2" s="1261"/>
      <c r="AHO2" s="1261"/>
      <c r="AHP2" s="1261"/>
      <c r="AHQ2" s="1261"/>
      <c r="AHR2" s="1261"/>
      <c r="AHS2" s="1261"/>
      <c r="AHT2" s="1261"/>
      <c r="AHU2" s="1261"/>
      <c r="AHV2" s="1261"/>
      <c r="AHW2" s="1261"/>
      <c r="AHX2" s="1261"/>
      <c r="AHY2" s="1261"/>
      <c r="AHZ2" s="1261"/>
      <c r="AIA2" s="1261"/>
      <c r="AIB2" s="1261"/>
      <c r="AIC2" s="1261"/>
      <c r="AID2" s="1261"/>
      <c r="AIE2" s="1261"/>
      <c r="AIF2" s="1261"/>
      <c r="AIG2" s="1261"/>
      <c r="AIH2" s="1261"/>
      <c r="AII2" s="1261"/>
      <c r="AIJ2" s="1261"/>
      <c r="AIK2" s="1261"/>
      <c r="AIL2" s="1261"/>
      <c r="AIM2" s="1261"/>
      <c r="AIN2" s="1261"/>
      <c r="AIO2" s="1261"/>
      <c r="AIP2" s="1261"/>
      <c r="AIQ2" s="1261"/>
      <c r="AIR2" s="1261"/>
      <c r="AIS2" s="1261"/>
      <c r="AIT2" s="1261"/>
      <c r="AIU2" s="1261"/>
      <c r="AIV2" s="1261"/>
      <c r="AIW2" s="1261"/>
      <c r="AIX2" s="1261"/>
      <c r="AIY2" s="1261"/>
      <c r="AIZ2" s="1261"/>
      <c r="AJA2" s="1261"/>
      <c r="AJB2" s="1261"/>
      <c r="AJC2" s="1261"/>
      <c r="AJD2" s="1261"/>
      <c r="AJE2" s="1261"/>
      <c r="AJF2" s="1261"/>
      <c r="AJG2" s="1261"/>
      <c r="AJH2" s="1261"/>
      <c r="AJI2" s="1261"/>
      <c r="AJJ2" s="1261"/>
      <c r="AJK2" s="1261"/>
      <c r="AJL2" s="1261"/>
      <c r="AJM2" s="1261"/>
      <c r="AJN2" s="1261"/>
      <c r="AJO2" s="1261"/>
      <c r="AJP2" s="1261"/>
      <c r="AJQ2" s="1261"/>
      <c r="AJR2" s="1261"/>
      <c r="AJS2" s="1261"/>
      <c r="AJT2" s="1261"/>
      <c r="AJU2" s="1261"/>
      <c r="AJV2" s="1261"/>
      <c r="AJW2" s="1261"/>
      <c r="AJX2" s="1261"/>
      <c r="AJY2" s="1261"/>
      <c r="AJZ2" s="1261"/>
      <c r="AKA2" s="1261"/>
      <c r="AKB2" s="1261"/>
      <c r="AKC2" s="1261"/>
      <c r="AKD2" s="1261"/>
      <c r="AKE2" s="1261"/>
      <c r="AKF2" s="1261"/>
      <c r="AKG2" s="1261"/>
      <c r="AKH2" s="1261"/>
      <c r="AKI2" s="1261"/>
      <c r="AKJ2" s="1261"/>
      <c r="AKK2" s="1261"/>
      <c r="AKL2" s="1261"/>
      <c r="AKM2" s="1261"/>
      <c r="AKN2" s="1261"/>
      <c r="AKO2" s="1261"/>
      <c r="AKP2" s="1261"/>
      <c r="AKQ2" s="1261"/>
      <c r="AKR2" s="1261"/>
      <c r="AKS2" s="1261"/>
      <c r="AKT2" s="1261"/>
      <c r="AKU2" s="1261"/>
      <c r="AKV2" s="1261"/>
      <c r="AKW2" s="1261"/>
      <c r="AKX2" s="1261"/>
      <c r="AKY2" s="1261"/>
      <c r="AKZ2" s="1261"/>
      <c r="ALA2" s="1261"/>
      <c r="ALB2" s="1261"/>
      <c r="ALC2" s="1261"/>
      <c r="ALD2" s="1261"/>
      <c r="ALE2" s="1261"/>
      <c r="ALF2" s="1261"/>
      <c r="ALG2" s="1261"/>
      <c r="ALH2" s="1261"/>
      <c r="ALI2" s="1261"/>
      <c r="ALJ2" s="1261"/>
      <c r="ALK2" s="1261"/>
      <c r="ALL2" s="1261"/>
      <c r="ALM2" s="1261"/>
      <c r="ALN2" s="1261"/>
      <c r="ALO2" s="1261"/>
      <c r="ALP2" s="1261"/>
      <c r="ALQ2" s="1261"/>
      <c r="ALR2" s="1261"/>
      <c r="ALS2" s="1261"/>
      <c r="ALT2" s="1261"/>
      <c r="ALU2" s="1261"/>
      <c r="ALV2" s="1261"/>
      <c r="ALW2" s="1261"/>
      <c r="ALX2" s="1261"/>
      <c r="ALY2" s="1261"/>
      <c r="ALZ2" s="1261"/>
      <c r="AMA2" s="1261"/>
      <c r="AMB2" s="1261"/>
      <c r="AMC2" s="1261"/>
      <c r="AMD2" s="1261"/>
      <c r="AME2" s="1261"/>
      <c r="AMF2" s="1261"/>
      <c r="AMG2" s="1261"/>
      <c r="AMH2" s="1261"/>
      <c r="AMI2" s="1261"/>
      <c r="AMJ2" s="1261"/>
      <c r="AMK2" s="1261"/>
      <c r="AML2" s="1261"/>
      <c r="AMM2" s="1261"/>
      <c r="AMN2" s="1261"/>
      <c r="AMO2" s="1261"/>
      <c r="AMP2" s="1261"/>
      <c r="AMQ2" s="1261"/>
      <c r="AMR2" s="1261"/>
      <c r="AMS2" s="1261"/>
      <c r="AMT2" s="1261"/>
      <c r="AMU2" s="1261"/>
      <c r="AMV2" s="1261"/>
      <c r="AMW2" s="1261"/>
      <c r="AMX2" s="1261"/>
      <c r="AMY2" s="1261"/>
      <c r="AMZ2" s="1261"/>
      <c r="ANA2" s="1261"/>
      <c r="ANB2" s="1261"/>
      <c r="ANC2" s="1261"/>
      <c r="AND2" s="1261"/>
      <c r="ANE2" s="1261"/>
      <c r="ANF2" s="1261"/>
      <c r="ANG2" s="1261"/>
      <c r="ANH2" s="1261"/>
      <c r="ANI2" s="1261"/>
      <c r="ANJ2" s="1261"/>
      <c r="ANK2" s="1261"/>
      <c r="ANL2" s="1261"/>
      <c r="ANM2" s="1261"/>
      <c r="ANN2" s="1261"/>
      <c r="ANO2" s="1261"/>
      <c r="ANP2" s="1261"/>
      <c r="ANQ2" s="1261"/>
      <c r="ANR2" s="1261"/>
      <c r="ANS2" s="1261"/>
      <c r="ANT2" s="1261"/>
      <c r="ANU2" s="1261"/>
      <c r="ANV2" s="1261"/>
      <c r="ANW2" s="1261"/>
      <c r="ANX2" s="1261"/>
      <c r="ANY2" s="1261"/>
      <c r="ANZ2" s="1261"/>
      <c r="AOA2" s="1261"/>
      <c r="AOB2" s="1261"/>
      <c r="AOC2" s="1261"/>
      <c r="AOD2" s="1261"/>
      <c r="AOE2" s="1261"/>
      <c r="AOF2" s="1261"/>
      <c r="AOG2" s="1261"/>
      <c r="AOH2" s="1261"/>
      <c r="AOI2" s="1261"/>
      <c r="AOJ2" s="1261"/>
      <c r="AOK2" s="1261"/>
      <c r="AOL2" s="1261"/>
      <c r="AOM2" s="1261"/>
      <c r="AON2" s="1261"/>
      <c r="AOO2" s="1261"/>
      <c r="AOP2" s="1261"/>
      <c r="AOQ2" s="1261"/>
      <c r="AOR2" s="1261"/>
      <c r="AOS2" s="1261"/>
      <c r="AOT2" s="1261"/>
      <c r="AOU2" s="1261"/>
      <c r="AOV2" s="1261"/>
      <c r="AOW2" s="1261"/>
      <c r="AOX2" s="1261"/>
      <c r="AOY2" s="1261"/>
      <c r="AOZ2" s="1261"/>
      <c r="APA2" s="1261"/>
      <c r="APB2" s="1261"/>
      <c r="APC2" s="1261"/>
      <c r="APD2" s="1261"/>
      <c r="APE2" s="1261"/>
      <c r="APF2" s="1261"/>
      <c r="APG2" s="1261"/>
      <c r="APH2" s="1261"/>
      <c r="API2" s="1261"/>
      <c r="APJ2" s="1261"/>
      <c r="APK2" s="1261"/>
      <c r="APL2" s="1261"/>
      <c r="APM2" s="1261"/>
      <c r="APN2" s="1261"/>
      <c r="APO2" s="1261"/>
      <c r="APP2" s="1261"/>
      <c r="APQ2" s="1261"/>
      <c r="APR2" s="1261"/>
      <c r="APS2" s="1261"/>
      <c r="APT2" s="1261"/>
      <c r="APU2" s="1261"/>
      <c r="APV2" s="1261"/>
      <c r="APW2" s="1261"/>
      <c r="APX2" s="1261"/>
      <c r="APY2" s="1261"/>
      <c r="APZ2" s="1261"/>
      <c r="AQA2" s="1261"/>
      <c r="AQB2" s="1261"/>
      <c r="AQC2" s="1261"/>
      <c r="AQD2" s="1261"/>
      <c r="AQE2" s="1261"/>
      <c r="AQF2" s="1261"/>
      <c r="AQG2" s="1261"/>
      <c r="AQH2" s="1261"/>
      <c r="AQI2" s="1261"/>
      <c r="AQJ2" s="1261"/>
      <c r="AQK2" s="1261"/>
      <c r="AQL2" s="1261"/>
      <c r="AQM2" s="1261"/>
      <c r="AQN2" s="1261"/>
      <c r="AQO2" s="1261"/>
      <c r="AQP2" s="1261"/>
      <c r="AQQ2" s="1261"/>
      <c r="AQR2" s="1261"/>
      <c r="AQS2" s="1261"/>
      <c r="AQT2" s="1261"/>
      <c r="AQU2" s="1261"/>
      <c r="AQV2" s="1261"/>
      <c r="AQW2" s="1261"/>
      <c r="AQX2" s="1261"/>
      <c r="AQY2" s="1261"/>
      <c r="AQZ2" s="1261"/>
      <c r="ARA2" s="1261"/>
      <c r="ARB2" s="1261"/>
      <c r="ARC2" s="1261"/>
      <c r="ARD2" s="1261"/>
      <c r="ARE2" s="1261"/>
      <c r="ARF2" s="1261"/>
      <c r="ARG2" s="1261"/>
      <c r="ARH2" s="1261"/>
      <c r="ARI2" s="1261"/>
      <c r="ARJ2" s="1261"/>
      <c r="ARK2" s="1261"/>
      <c r="ARL2" s="1261"/>
      <c r="ARM2" s="1261"/>
      <c r="ARN2" s="1261"/>
      <c r="ARO2" s="1261"/>
      <c r="ARP2" s="1261"/>
      <c r="ARQ2" s="1261"/>
      <c r="ARR2" s="1261"/>
      <c r="ARS2" s="1261"/>
      <c r="ART2" s="1261"/>
      <c r="ARU2" s="1261"/>
      <c r="ARV2" s="1261"/>
      <c r="ARW2" s="1261"/>
      <c r="ARX2" s="1261"/>
      <c r="ARY2" s="1261"/>
      <c r="ARZ2" s="1261"/>
      <c r="ASA2" s="1261"/>
      <c r="ASB2" s="1261"/>
      <c r="ASC2" s="1261"/>
      <c r="ASD2" s="1261"/>
      <c r="ASE2" s="1261"/>
      <c r="ASF2" s="1261"/>
      <c r="ASG2" s="1261"/>
      <c r="ASH2" s="1261"/>
      <c r="ASI2" s="1261"/>
      <c r="ASJ2" s="1261"/>
      <c r="ASK2" s="1261"/>
      <c r="ASL2" s="1261"/>
      <c r="ASM2" s="1261"/>
      <c r="ASN2" s="1261"/>
      <c r="ASO2" s="1261"/>
      <c r="ASP2" s="1261"/>
      <c r="ASQ2" s="1261"/>
      <c r="ASR2" s="1261"/>
      <c r="ASS2" s="1261"/>
      <c r="AST2" s="1261"/>
      <c r="ASU2" s="1261"/>
      <c r="ASV2" s="1261"/>
      <c r="ASW2" s="1261"/>
      <c r="ASX2" s="1261"/>
      <c r="ASY2" s="1261"/>
      <c r="ASZ2" s="1261"/>
      <c r="ATA2" s="1261"/>
      <c r="ATB2" s="1261"/>
      <c r="ATC2" s="1261"/>
      <c r="ATD2" s="1261"/>
      <c r="ATE2" s="1261"/>
      <c r="ATF2" s="1261"/>
      <c r="ATG2" s="1261"/>
      <c r="ATH2" s="1261"/>
      <c r="ATI2" s="1261"/>
      <c r="ATJ2" s="1261"/>
      <c r="ATK2" s="1261"/>
      <c r="ATL2" s="1261"/>
      <c r="ATM2" s="1261"/>
      <c r="ATN2" s="1261"/>
      <c r="ATO2" s="1261"/>
      <c r="ATP2" s="1261"/>
      <c r="ATQ2" s="1261"/>
      <c r="ATR2" s="1261"/>
      <c r="ATS2" s="1261"/>
      <c r="ATT2" s="1261"/>
      <c r="ATU2" s="1261"/>
      <c r="ATV2" s="1261"/>
      <c r="ATW2" s="1261"/>
      <c r="ATX2" s="1261"/>
      <c r="ATY2" s="1261"/>
      <c r="ATZ2" s="1261"/>
      <c r="AUA2" s="1261"/>
      <c r="AUB2" s="1261"/>
      <c r="AUC2" s="1261"/>
      <c r="AUD2" s="1261"/>
      <c r="AUE2" s="1261"/>
      <c r="AUF2" s="1261"/>
      <c r="AUG2" s="1261"/>
      <c r="AUH2" s="1261"/>
      <c r="AUI2" s="1261"/>
      <c r="AUJ2" s="1261"/>
      <c r="AUK2" s="1261"/>
      <c r="AUL2" s="1261"/>
      <c r="AUM2" s="1261"/>
      <c r="AUN2" s="1261"/>
      <c r="AUO2" s="1261"/>
      <c r="AUP2" s="1261"/>
      <c r="AUQ2" s="1261"/>
      <c r="AUR2" s="1261"/>
      <c r="AUS2" s="1261"/>
      <c r="AUT2" s="1261"/>
      <c r="AUU2" s="1261"/>
      <c r="AUV2" s="1261"/>
      <c r="AUW2" s="1261"/>
      <c r="AUX2" s="1261"/>
      <c r="AUY2" s="1261"/>
      <c r="AUZ2" s="1261"/>
      <c r="AVA2" s="1261"/>
      <c r="AVB2" s="1261"/>
      <c r="AVC2" s="1261"/>
      <c r="AVD2" s="1261"/>
      <c r="AVE2" s="1261"/>
      <c r="AVF2" s="1261"/>
      <c r="AVG2" s="1261"/>
      <c r="AVH2" s="1261"/>
      <c r="AVI2" s="1261"/>
      <c r="AVJ2" s="1261"/>
      <c r="AVK2" s="1261"/>
      <c r="AVL2" s="1261"/>
      <c r="AVM2" s="1261"/>
      <c r="AVN2" s="1261"/>
      <c r="AVO2" s="1261"/>
      <c r="AVP2" s="1261"/>
      <c r="AVQ2" s="1261"/>
      <c r="AVR2" s="1261"/>
      <c r="AVS2" s="1261"/>
      <c r="AVT2" s="1261"/>
      <c r="AVU2" s="1261"/>
      <c r="AVV2" s="1261"/>
      <c r="AVW2" s="1261"/>
      <c r="AVX2" s="1261"/>
      <c r="AVY2" s="1261"/>
      <c r="AVZ2" s="1261"/>
      <c r="AWA2" s="1261"/>
      <c r="AWB2" s="1261"/>
      <c r="AWC2" s="1261"/>
      <c r="AWD2" s="1261"/>
      <c r="AWE2" s="1261"/>
      <c r="AWF2" s="1261"/>
      <c r="AWG2" s="1261"/>
      <c r="AWH2" s="1261"/>
      <c r="AWI2" s="1261"/>
      <c r="AWJ2" s="1261"/>
      <c r="AWK2" s="1261"/>
      <c r="AWL2" s="1261"/>
      <c r="AWM2" s="1261"/>
      <c r="AWN2" s="1261"/>
      <c r="AWO2" s="1261"/>
      <c r="AWP2" s="1261"/>
      <c r="AWQ2" s="1261"/>
      <c r="AWR2" s="1261"/>
      <c r="AWS2" s="1261"/>
      <c r="AWT2" s="1261"/>
      <c r="AWU2" s="1261"/>
      <c r="AWV2" s="1261"/>
      <c r="AWW2" s="1261"/>
      <c r="AWX2" s="1261"/>
      <c r="AWY2" s="1261"/>
      <c r="AWZ2" s="1261"/>
      <c r="AXA2" s="1261"/>
      <c r="AXB2" s="1261"/>
      <c r="AXC2" s="1261"/>
      <c r="AXD2" s="1261"/>
      <c r="AXE2" s="1261"/>
      <c r="AXF2" s="1261"/>
      <c r="AXG2" s="1261"/>
      <c r="AXH2" s="1261"/>
      <c r="AXI2" s="1261"/>
      <c r="AXJ2" s="1261"/>
      <c r="AXK2" s="1261"/>
      <c r="AXL2" s="1261"/>
      <c r="AXM2" s="1261"/>
      <c r="AXN2" s="1261"/>
      <c r="AXO2" s="1261"/>
      <c r="AXP2" s="1261"/>
      <c r="AXQ2" s="1261"/>
      <c r="AXR2" s="1261"/>
      <c r="AXS2" s="1261"/>
      <c r="AXT2" s="1261"/>
      <c r="AXU2" s="1261"/>
      <c r="AXV2" s="1261"/>
      <c r="AXW2" s="1261"/>
      <c r="AXX2" s="1261"/>
      <c r="AXY2" s="1261"/>
      <c r="AXZ2" s="1261"/>
      <c r="AYA2" s="1261"/>
      <c r="AYB2" s="1261"/>
      <c r="AYC2" s="1261"/>
      <c r="AYD2" s="1261"/>
      <c r="AYE2" s="1261"/>
      <c r="AYF2" s="1261"/>
      <c r="AYG2" s="1261"/>
      <c r="AYH2" s="1261"/>
      <c r="AYI2" s="1261"/>
      <c r="AYJ2" s="1261"/>
      <c r="AYK2" s="1261"/>
      <c r="AYL2" s="1261"/>
      <c r="AYM2" s="1261"/>
      <c r="AYN2" s="1261"/>
      <c r="AYO2" s="1261"/>
      <c r="AYP2" s="1261"/>
      <c r="AYQ2" s="1261"/>
      <c r="AYR2" s="1261"/>
      <c r="AYS2" s="1261"/>
      <c r="AYT2" s="1261"/>
      <c r="AYU2" s="1261"/>
      <c r="AYV2" s="1261"/>
      <c r="AYW2" s="1261"/>
      <c r="AYX2" s="1261"/>
      <c r="AYY2" s="1261"/>
      <c r="AYZ2" s="1261"/>
      <c r="AZA2" s="1261"/>
      <c r="AZB2" s="1261"/>
      <c r="AZC2" s="1261"/>
      <c r="AZD2" s="1261"/>
      <c r="AZE2" s="1261"/>
      <c r="AZF2" s="1261"/>
      <c r="AZG2" s="1261"/>
      <c r="AZH2" s="1261"/>
      <c r="AZI2" s="1261"/>
      <c r="AZJ2" s="1261"/>
      <c r="AZK2" s="1261"/>
      <c r="AZL2" s="1261"/>
      <c r="AZM2" s="1261"/>
      <c r="AZN2" s="1261"/>
      <c r="AZO2" s="1261"/>
      <c r="AZP2" s="1261"/>
      <c r="AZQ2" s="1261"/>
      <c r="AZR2" s="1261"/>
      <c r="AZS2" s="1261"/>
      <c r="AZT2" s="1261"/>
      <c r="AZU2" s="1261"/>
      <c r="AZV2" s="1261"/>
      <c r="AZW2" s="1261"/>
      <c r="AZX2" s="1261"/>
      <c r="AZY2" s="1261"/>
      <c r="AZZ2" s="1261"/>
      <c r="BAA2" s="1261"/>
      <c r="BAB2" s="1261"/>
      <c r="BAC2" s="1261"/>
      <c r="BAD2" s="1261"/>
      <c r="BAE2" s="1261"/>
      <c r="BAF2" s="1261"/>
      <c r="BAG2" s="1261"/>
      <c r="BAH2" s="1261"/>
      <c r="BAI2" s="1261"/>
      <c r="BAJ2" s="1261"/>
      <c r="BAK2" s="1261"/>
      <c r="BAL2" s="1261"/>
      <c r="BAM2" s="1261"/>
      <c r="BAN2" s="1261"/>
      <c r="BAO2" s="1261"/>
      <c r="BAP2" s="1261"/>
      <c r="BAQ2" s="1261"/>
      <c r="BAR2" s="1261"/>
      <c r="BAS2" s="1261"/>
      <c r="BAT2" s="1261"/>
      <c r="BAU2" s="1261"/>
      <c r="BAV2" s="1261"/>
      <c r="BAW2" s="1261"/>
      <c r="BAX2" s="1261"/>
      <c r="BAY2" s="1261"/>
      <c r="BAZ2" s="1261"/>
      <c r="BBA2" s="1261"/>
      <c r="BBB2" s="1261"/>
      <c r="BBC2" s="1261"/>
      <c r="BBD2" s="1261"/>
      <c r="BBE2" s="1261"/>
      <c r="BBF2" s="1261"/>
      <c r="BBG2" s="1261"/>
      <c r="BBH2" s="1261"/>
      <c r="BBI2" s="1261"/>
      <c r="BBJ2" s="1261"/>
      <c r="BBK2" s="1261"/>
      <c r="BBL2" s="1261"/>
      <c r="BBM2" s="1261"/>
      <c r="BBN2" s="1261"/>
      <c r="BBO2" s="1261"/>
      <c r="BBP2" s="1261"/>
      <c r="BBQ2" s="1261"/>
      <c r="BBR2" s="1261"/>
      <c r="BBS2" s="1261"/>
      <c r="BBT2" s="1261"/>
      <c r="BBU2" s="1261"/>
      <c r="BBV2" s="1261"/>
      <c r="BBW2" s="1261"/>
      <c r="BBX2" s="1261"/>
      <c r="BBY2" s="1261"/>
      <c r="BBZ2" s="1261"/>
      <c r="BCA2" s="1261"/>
      <c r="BCB2" s="1261"/>
      <c r="BCC2" s="1261"/>
      <c r="BCD2" s="1261"/>
      <c r="BCE2" s="1261"/>
      <c r="BCF2" s="1261"/>
      <c r="BCG2" s="1261"/>
      <c r="BCH2" s="1261"/>
      <c r="BCI2" s="1261"/>
      <c r="BCJ2" s="1261"/>
      <c r="BCK2" s="1261"/>
      <c r="BCL2" s="1261"/>
      <c r="BCM2" s="1261"/>
      <c r="BCN2" s="1261"/>
      <c r="BCO2" s="1261"/>
      <c r="BCP2" s="1261"/>
      <c r="BCQ2" s="1261"/>
      <c r="BCR2" s="1261"/>
      <c r="BCS2" s="1261"/>
      <c r="BCT2" s="1261"/>
      <c r="BCU2" s="1261"/>
      <c r="BCV2" s="1261"/>
      <c r="BCW2" s="1261"/>
      <c r="BCX2" s="1261"/>
      <c r="BCY2" s="1261"/>
      <c r="BCZ2" s="1261"/>
      <c r="BDA2" s="1261"/>
      <c r="BDB2" s="1261"/>
      <c r="BDC2" s="1261"/>
      <c r="BDD2" s="1261"/>
      <c r="BDE2" s="1261"/>
      <c r="BDF2" s="1261"/>
      <c r="BDG2" s="1261"/>
      <c r="BDH2" s="1261"/>
      <c r="BDI2" s="1261"/>
      <c r="BDJ2" s="1261"/>
      <c r="BDK2" s="1261"/>
      <c r="BDL2" s="1261"/>
      <c r="BDM2" s="1261"/>
      <c r="BDN2" s="1261"/>
      <c r="BDO2" s="1261"/>
      <c r="BDP2" s="1261"/>
      <c r="BDQ2" s="1261"/>
      <c r="BDR2" s="1261"/>
      <c r="BDS2" s="1261"/>
      <c r="BDT2" s="1261"/>
      <c r="BDU2" s="1261"/>
      <c r="BDV2" s="1261"/>
      <c r="BDW2" s="1261"/>
      <c r="BDX2" s="1261"/>
      <c r="BDY2" s="1261"/>
      <c r="BDZ2" s="1261"/>
      <c r="BEA2" s="1261"/>
      <c r="BEB2" s="1261"/>
      <c r="BEC2" s="1261"/>
      <c r="BED2" s="1261"/>
      <c r="BEE2" s="1261"/>
      <c r="BEF2" s="1261"/>
      <c r="BEG2" s="1261"/>
      <c r="BEH2" s="1261"/>
      <c r="BEI2" s="1261"/>
      <c r="BEJ2" s="1261"/>
      <c r="BEK2" s="1261"/>
      <c r="BEL2" s="1261"/>
      <c r="BEM2" s="1261"/>
      <c r="BEN2" s="1261"/>
      <c r="BEO2" s="1261"/>
      <c r="BEP2" s="1261"/>
      <c r="BEQ2" s="1261"/>
      <c r="BER2" s="1261"/>
      <c r="BES2" s="1261"/>
      <c r="BET2" s="1261"/>
      <c r="BEU2" s="1261"/>
      <c r="BEV2" s="1261"/>
      <c r="BEW2" s="1261"/>
      <c r="BEX2" s="1261"/>
      <c r="BEY2" s="1261"/>
      <c r="BEZ2" s="1261"/>
      <c r="BFA2" s="1261"/>
      <c r="BFB2" s="1261"/>
      <c r="BFC2" s="1261"/>
      <c r="BFD2" s="1261"/>
      <c r="BFE2" s="1261"/>
      <c r="BFF2" s="1261"/>
      <c r="BFG2" s="1261"/>
      <c r="BFH2" s="1261"/>
      <c r="BFI2" s="1261"/>
      <c r="BFJ2" s="1261"/>
      <c r="BFK2" s="1261"/>
      <c r="BFL2" s="1261"/>
      <c r="BFM2" s="1261"/>
      <c r="BFN2" s="1261"/>
      <c r="BFO2" s="1261"/>
      <c r="BFP2" s="1261"/>
      <c r="BFQ2" s="1261"/>
      <c r="BFR2" s="1261"/>
      <c r="BFS2" s="1261"/>
      <c r="BFT2" s="1261"/>
      <c r="BFU2" s="1261"/>
      <c r="BFV2" s="1261"/>
      <c r="BFW2" s="1261"/>
      <c r="BFX2" s="1261"/>
      <c r="BFY2" s="1261"/>
      <c r="BFZ2" s="1261"/>
      <c r="BGA2" s="1261"/>
      <c r="BGB2" s="1261"/>
      <c r="BGC2" s="1261"/>
      <c r="BGD2" s="1261"/>
      <c r="BGE2" s="1261"/>
      <c r="BGF2" s="1261"/>
      <c r="BGG2" s="1261"/>
      <c r="BGH2" s="1261"/>
      <c r="BGI2" s="1261"/>
      <c r="BGJ2" s="1261"/>
      <c r="BGK2" s="1261"/>
      <c r="BGL2" s="1261"/>
      <c r="BGM2" s="1261"/>
      <c r="BGN2" s="1261"/>
      <c r="BGO2" s="1261"/>
      <c r="BGP2" s="1261"/>
      <c r="BGQ2" s="1261"/>
      <c r="BGR2" s="1261"/>
      <c r="BGS2" s="1261"/>
      <c r="BGT2" s="1261"/>
      <c r="BGU2" s="1261"/>
      <c r="BGV2" s="1261"/>
      <c r="BGW2" s="1261"/>
      <c r="BGX2" s="1261"/>
      <c r="BGY2" s="1261"/>
      <c r="BGZ2" s="1261"/>
      <c r="BHA2" s="1261"/>
      <c r="BHB2" s="1261"/>
      <c r="BHC2" s="1261"/>
      <c r="BHD2" s="1261"/>
      <c r="BHE2" s="1261"/>
      <c r="BHF2" s="1261"/>
      <c r="BHG2" s="1261"/>
      <c r="BHH2" s="1261"/>
      <c r="BHI2" s="1261"/>
      <c r="BHJ2" s="1261"/>
      <c r="BHK2" s="1261"/>
      <c r="BHL2" s="1261"/>
      <c r="BHM2" s="1261"/>
      <c r="BHN2" s="1261"/>
      <c r="BHO2" s="1261"/>
      <c r="BHP2" s="1261"/>
      <c r="BHQ2" s="1261"/>
      <c r="BHR2" s="1261"/>
      <c r="BHS2" s="1261"/>
      <c r="BHT2" s="1261"/>
      <c r="BHU2" s="1261"/>
      <c r="BHV2" s="1261"/>
      <c r="BHW2" s="1261"/>
      <c r="BHX2" s="1261"/>
      <c r="BHY2" s="1261"/>
      <c r="BHZ2" s="1261"/>
      <c r="BIA2" s="1261"/>
      <c r="BIB2" s="1261"/>
      <c r="BIC2" s="1261"/>
      <c r="BID2" s="1261"/>
      <c r="BIE2" s="1261"/>
      <c r="BIF2" s="1261"/>
      <c r="BIG2" s="1261"/>
      <c r="BIH2" s="1261"/>
      <c r="BII2" s="1261"/>
      <c r="BIJ2" s="1261"/>
      <c r="BIK2" s="1261"/>
      <c r="BIL2" s="1261"/>
      <c r="BIM2" s="1261"/>
      <c r="BIN2" s="1261"/>
      <c r="BIO2" s="1261"/>
      <c r="BIP2" s="1261"/>
      <c r="BIQ2" s="1261"/>
      <c r="BIR2" s="1261"/>
      <c r="BIS2" s="1261"/>
      <c r="BIT2" s="1261"/>
      <c r="BIU2" s="1261"/>
      <c r="BIV2" s="1261"/>
      <c r="BIW2" s="1261"/>
      <c r="BIX2" s="1261"/>
      <c r="BIY2" s="1261"/>
      <c r="BIZ2" s="1261"/>
      <c r="BJA2" s="1261"/>
      <c r="BJB2" s="1261"/>
      <c r="BJC2" s="1261"/>
      <c r="BJD2" s="1261"/>
      <c r="BJE2" s="1261"/>
      <c r="BJF2" s="1261"/>
      <c r="BJG2" s="1261"/>
      <c r="BJH2" s="1261"/>
      <c r="BJI2" s="1261"/>
      <c r="BJJ2" s="1261"/>
      <c r="BJK2" s="1261"/>
      <c r="BJL2" s="1261"/>
      <c r="BJM2" s="1261"/>
      <c r="BJN2" s="1261"/>
      <c r="BJO2" s="1261"/>
      <c r="BJP2" s="1261"/>
      <c r="BJQ2" s="1261"/>
      <c r="BJR2" s="1261"/>
      <c r="BJS2" s="1261"/>
      <c r="BJT2" s="1261"/>
      <c r="BJU2" s="1261"/>
      <c r="BJV2" s="1261"/>
      <c r="BJW2" s="1261"/>
      <c r="BJX2" s="1261"/>
      <c r="BJY2" s="1261"/>
      <c r="BJZ2" s="1261"/>
      <c r="BKA2" s="1261"/>
      <c r="BKB2" s="1261"/>
      <c r="BKC2" s="1261"/>
      <c r="BKD2" s="1261"/>
      <c r="BKE2" s="1261"/>
      <c r="BKF2" s="1261"/>
      <c r="BKG2" s="1261"/>
      <c r="BKH2" s="1261"/>
      <c r="BKI2" s="1261"/>
      <c r="BKJ2" s="1261"/>
      <c r="BKK2" s="1261"/>
      <c r="BKL2" s="1261"/>
      <c r="BKM2" s="1261"/>
      <c r="BKN2" s="1261"/>
      <c r="BKO2" s="1261"/>
      <c r="BKP2" s="1261"/>
      <c r="BKQ2" s="1261"/>
      <c r="BKR2" s="1261"/>
      <c r="BKS2" s="1261"/>
      <c r="BKT2" s="1261"/>
      <c r="BKU2" s="1261"/>
      <c r="BKV2" s="1261"/>
      <c r="BKW2" s="1261"/>
      <c r="BKX2" s="1261"/>
      <c r="BKY2" s="1261"/>
      <c r="BKZ2" s="1261"/>
      <c r="BLA2" s="1261"/>
      <c r="BLB2" s="1261"/>
      <c r="BLC2" s="1261"/>
      <c r="BLD2" s="1261"/>
      <c r="BLE2" s="1261"/>
      <c r="BLF2" s="1261"/>
      <c r="BLG2" s="1261"/>
      <c r="BLH2" s="1261"/>
      <c r="BLI2" s="1261"/>
      <c r="BLJ2" s="1261"/>
      <c r="BLK2" s="1261"/>
      <c r="BLL2" s="1261"/>
      <c r="BLM2" s="1261"/>
      <c r="BLN2" s="1261"/>
      <c r="BLO2" s="1261"/>
      <c r="BLP2" s="1261"/>
      <c r="BLQ2" s="1261"/>
      <c r="BLR2" s="1261"/>
      <c r="BLS2" s="1261"/>
      <c r="BLT2" s="1261"/>
      <c r="BLU2" s="1261"/>
      <c r="BLV2" s="1261"/>
      <c r="BLW2" s="1261"/>
      <c r="BLX2" s="1261"/>
      <c r="BLY2" s="1261"/>
      <c r="BLZ2" s="1261"/>
      <c r="BMA2" s="1261"/>
      <c r="BMB2" s="1261"/>
      <c r="BMC2" s="1261"/>
      <c r="BMD2" s="1261"/>
      <c r="BME2" s="1261"/>
      <c r="BMF2" s="1261"/>
      <c r="BMG2" s="1261"/>
      <c r="BMH2" s="1261"/>
      <c r="BMI2" s="1261"/>
      <c r="BMJ2" s="1261"/>
      <c r="BMK2" s="1261"/>
      <c r="BML2" s="1261"/>
      <c r="BMM2" s="1261"/>
      <c r="BMN2" s="1261"/>
      <c r="BMO2" s="1261"/>
      <c r="BMP2" s="1261"/>
      <c r="BMQ2" s="1261"/>
      <c r="BMR2" s="1261"/>
      <c r="BMS2" s="1261"/>
      <c r="BMT2" s="1261"/>
      <c r="BMU2" s="1261"/>
      <c r="BMV2" s="1261"/>
      <c r="BMW2" s="1261"/>
      <c r="BMX2" s="1261"/>
      <c r="BMY2" s="1261"/>
      <c r="BMZ2" s="1261"/>
      <c r="BNA2" s="1261"/>
      <c r="BNB2" s="1261"/>
      <c r="BNC2" s="1261"/>
      <c r="BND2" s="1261"/>
      <c r="BNE2" s="1261"/>
      <c r="BNF2" s="1261"/>
      <c r="BNG2" s="1261"/>
      <c r="BNH2" s="1261"/>
      <c r="BNI2" s="1261"/>
      <c r="BNJ2" s="1261"/>
      <c r="BNK2" s="1261"/>
      <c r="BNL2" s="1261"/>
      <c r="BNM2" s="1261"/>
      <c r="BNN2" s="1261"/>
      <c r="BNO2" s="1261"/>
      <c r="BNP2" s="1261"/>
      <c r="BNQ2" s="1261"/>
      <c r="BNR2" s="1261"/>
      <c r="BNS2" s="1261"/>
      <c r="BNT2" s="1261"/>
      <c r="BNU2" s="1261"/>
      <c r="BNV2" s="1261"/>
      <c r="BNW2" s="1261"/>
      <c r="BNX2" s="1261"/>
      <c r="BNY2" s="1261"/>
      <c r="BNZ2" s="1261"/>
      <c r="BOA2" s="1261"/>
      <c r="BOB2" s="1261"/>
      <c r="BOC2" s="1261"/>
      <c r="BOD2" s="1261"/>
      <c r="BOE2" s="1261"/>
      <c r="BOF2" s="1261"/>
      <c r="BOG2" s="1261"/>
      <c r="BOH2" s="1261"/>
      <c r="BOI2" s="1261"/>
      <c r="BOJ2" s="1261"/>
      <c r="BOK2" s="1261"/>
      <c r="BOL2" s="1261"/>
      <c r="BOM2" s="1261"/>
      <c r="BON2" s="1261"/>
      <c r="BOO2" s="1261"/>
      <c r="BOP2" s="1261"/>
      <c r="BOQ2" s="1261"/>
      <c r="BOR2" s="1261"/>
      <c r="BOS2" s="1261"/>
      <c r="BOT2" s="1261"/>
      <c r="BOU2" s="1261"/>
      <c r="BOV2" s="1261"/>
      <c r="BOW2" s="1261"/>
      <c r="BOX2" s="1261"/>
      <c r="BOY2" s="1261"/>
      <c r="BOZ2" s="1261"/>
      <c r="BPA2" s="1261"/>
      <c r="BPB2" s="1261"/>
      <c r="BPC2" s="1261"/>
      <c r="BPD2" s="1261"/>
      <c r="BPE2" s="1261"/>
      <c r="BPF2" s="1261"/>
      <c r="BPG2" s="1261"/>
      <c r="BPH2" s="1261"/>
      <c r="BPI2" s="1261"/>
      <c r="BPJ2" s="1261"/>
      <c r="BPK2" s="1261"/>
      <c r="BPL2" s="1261"/>
      <c r="BPM2" s="1261"/>
      <c r="BPN2" s="1261"/>
      <c r="BPO2" s="1261"/>
      <c r="BPP2" s="1261"/>
      <c r="BPQ2" s="1261"/>
      <c r="BPR2" s="1261"/>
      <c r="BPS2" s="1261"/>
      <c r="BPT2" s="1261"/>
      <c r="BPU2" s="1261"/>
      <c r="BPV2" s="1261"/>
      <c r="BPW2" s="1261"/>
      <c r="BPX2" s="1261"/>
      <c r="BPY2" s="1261"/>
      <c r="BPZ2" s="1261"/>
      <c r="BQA2" s="1261"/>
      <c r="BQB2" s="1261"/>
      <c r="BQC2" s="1261"/>
      <c r="BQD2" s="1261"/>
      <c r="BQE2" s="1261"/>
      <c r="BQF2" s="1261"/>
      <c r="BQG2" s="1261"/>
      <c r="BQH2" s="1261"/>
      <c r="BQI2" s="1261"/>
      <c r="BQJ2" s="1261"/>
      <c r="BQK2" s="1261"/>
      <c r="BQL2" s="1261"/>
      <c r="BQM2" s="1261"/>
      <c r="BQN2" s="1261"/>
      <c r="BQO2" s="1261"/>
      <c r="BQP2" s="1261"/>
      <c r="BQQ2" s="1261"/>
      <c r="BQR2" s="1261"/>
      <c r="BQS2" s="1261"/>
      <c r="BQT2" s="1261"/>
      <c r="BQU2" s="1261"/>
      <c r="BQV2" s="1261"/>
      <c r="BQW2" s="1261"/>
      <c r="BQX2" s="1261"/>
      <c r="BQY2" s="1261"/>
      <c r="BQZ2" s="1261"/>
      <c r="BRA2" s="1261"/>
      <c r="BRB2" s="1261"/>
      <c r="BRC2" s="1261"/>
      <c r="BRD2" s="1261"/>
      <c r="BRE2" s="1261"/>
      <c r="BRF2" s="1261"/>
      <c r="BRG2" s="1261"/>
      <c r="BRH2" s="1261"/>
      <c r="BRI2" s="1261"/>
      <c r="BRJ2" s="1261"/>
      <c r="BRK2" s="1261"/>
      <c r="BRL2" s="1261"/>
      <c r="BRM2" s="1261"/>
      <c r="BRN2" s="1261"/>
      <c r="BRO2" s="1261"/>
      <c r="BRP2" s="1261"/>
      <c r="BRQ2" s="1261"/>
      <c r="BRR2" s="1261"/>
      <c r="BRS2" s="1261"/>
      <c r="BRT2" s="1261"/>
      <c r="BRU2" s="1261"/>
      <c r="BRV2" s="1261"/>
      <c r="BRW2" s="1261"/>
      <c r="BRX2" s="1261"/>
      <c r="BRY2" s="1261"/>
      <c r="BRZ2" s="1261"/>
      <c r="BSA2" s="1261"/>
      <c r="BSB2" s="1261"/>
      <c r="BSC2" s="1261"/>
      <c r="BSD2" s="1261"/>
      <c r="BSE2" s="1261"/>
      <c r="BSF2" s="1261"/>
      <c r="BSG2" s="1261"/>
      <c r="BSH2" s="1261"/>
      <c r="BSI2" s="1261"/>
      <c r="BSJ2" s="1261"/>
      <c r="BSK2" s="1261"/>
      <c r="BSL2" s="1261"/>
      <c r="BSM2" s="1261"/>
      <c r="BSN2" s="1261"/>
      <c r="BSO2" s="1261"/>
      <c r="BSP2" s="1261"/>
      <c r="BSQ2" s="1261"/>
      <c r="BSR2" s="1261"/>
      <c r="BSS2" s="1261"/>
      <c r="BST2" s="1261"/>
      <c r="BSU2" s="1261"/>
      <c r="BSV2" s="1261"/>
      <c r="BSW2" s="1261"/>
      <c r="BSX2" s="1261"/>
      <c r="BSY2" s="1261"/>
      <c r="BSZ2" s="1261"/>
      <c r="BTA2" s="1261"/>
      <c r="BTB2" s="1261"/>
      <c r="BTC2" s="1261"/>
      <c r="BTD2" s="1261"/>
      <c r="BTE2" s="1261"/>
      <c r="BTF2" s="1261"/>
      <c r="BTG2" s="1261"/>
      <c r="BTH2" s="1261"/>
      <c r="BTI2" s="1261"/>
      <c r="BTJ2" s="1261"/>
      <c r="BTK2" s="1261"/>
      <c r="BTL2" s="1261"/>
      <c r="BTM2" s="1261"/>
      <c r="BTN2" s="1261"/>
      <c r="BTO2" s="1261"/>
      <c r="BTP2" s="1261"/>
      <c r="BTQ2" s="1261"/>
      <c r="BTR2" s="1261"/>
      <c r="BTS2" s="1261"/>
      <c r="BTT2" s="1261"/>
      <c r="BTU2" s="1261"/>
      <c r="BTV2" s="1261"/>
      <c r="BTW2" s="1261"/>
      <c r="BTX2" s="1261"/>
      <c r="BTY2" s="1261"/>
      <c r="BTZ2" s="1261"/>
      <c r="BUA2" s="1261"/>
      <c r="BUB2" s="1261"/>
      <c r="BUC2" s="1261"/>
      <c r="BUD2" s="1261"/>
      <c r="BUE2" s="1261"/>
      <c r="BUF2" s="1261"/>
      <c r="BUG2" s="1261"/>
      <c r="BUH2" s="1261"/>
      <c r="BUI2" s="1261"/>
      <c r="BUJ2" s="1261"/>
      <c r="BUK2" s="1261"/>
      <c r="BUL2" s="1261"/>
      <c r="BUM2" s="1261"/>
      <c r="BUN2" s="1261"/>
      <c r="BUO2" s="1261"/>
      <c r="BUP2" s="1261"/>
      <c r="BUQ2" s="1261"/>
      <c r="BUR2" s="1261"/>
      <c r="BUS2" s="1261"/>
      <c r="BUT2" s="1261"/>
      <c r="BUU2" s="1261"/>
      <c r="BUV2" s="1261"/>
      <c r="BUW2" s="1261"/>
      <c r="BUX2" s="1261"/>
      <c r="BUY2" s="1261"/>
      <c r="BUZ2" s="1261"/>
      <c r="BVA2" s="1261"/>
      <c r="BVB2" s="1261"/>
      <c r="BVC2" s="1261"/>
      <c r="BVD2" s="1261"/>
      <c r="BVE2" s="1261"/>
      <c r="BVF2" s="1261"/>
      <c r="BVG2" s="1261"/>
      <c r="BVH2" s="1261"/>
      <c r="BVI2" s="1261"/>
      <c r="BVJ2" s="1261"/>
      <c r="BVK2" s="1261"/>
      <c r="BVL2" s="1261"/>
      <c r="BVM2" s="1261"/>
      <c r="BVN2" s="1261"/>
      <c r="BVO2" s="1261"/>
      <c r="BVP2" s="1261"/>
      <c r="BVQ2" s="1261"/>
      <c r="BVR2" s="1261"/>
      <c r="BVS2" s="1261"/>
      <c r="BVT2" s="1261"/>
      <c r="BVU2" s="1261"/>
      <c r="BVV2" s="1261"/>
      <c r="BVW2" s="1261"/>
      <c r="BVX2" s="1261"/>
      <c r="BVY2" s="1261"/>
      <c r="BVZ2" s="1261"/>
      <c r="BWA2" s="1261"/>
      <c r="BWB2" s="1261"/>
      <c r="BWC2" s="1261"/>
      <c r="BWD2" s="1261"/>
      <c r="BWE2" s="1261"/>
      <c r="BWF2" s="1261"/>
      <c r="BWG2" s="1261"/>
      <c r="BWH2" s="1261"/>
      <c r="BWI2" s="1261"/>
      <c r="BWJ2" s="1261"/>
      <c r="BWK2" s="1261"/>
      <c r="BWL2" s="1261"/>
      <c r="BWM2" s="1261"/>
      <c r="BWN2" s="1261"/>
      <c r="BWO2" s="1261"/>
      <c r="BWP2" s="1261"/>
      <c r="BWQ2" s="1261"/>
      <c r="BWR2" s="1261"/>
      <c r="BWS2" s="1261"/>
      <c r="BWT2" s="1261"/>
      <c r="BWU2" s="1261"/>
      <c r="BWV2" s="1261"/>
      <c r="BWW2" s="1261"/>
      <c r="BWX2" s="1261"/>
      <c r="BWY2" s="1261"/>
      <c r="BWZ2" s="1261"/>
      <c r="BXA2" s="1261"/>
      <c r="BXB2" s="1261"/>
      <c r="BXC2" s="1261"/>
      <c r="BXD2" s="1261"/>
      <c r="BXE2" s="1261"/>
      <c r="BXF2" s="1261"/>
      <c r="BXG2" s="1261"/>
      <c r="BXH2" s="1261"/>
      <c r="BXI2" s="1261"/>
      <c r="BXJ2" s="1261"/>
      <c r="BXK2" s="1261"/>
      <c r="BXL2" s="1261"/>
      <c r="BXM2" s="1261"/>
      <c r="BXN2" s="1261"/>
      <c r="BXO2" s="1261"/>
      <c r="BXP2" s="1261"/>
      <c r="BXQ2" s="1261"/>
      <c r="BXR2" s="1261"/>
      <c r="BXS2" s="1261"/>
      <c r="BXT2" s="1261"/>
      <c r="BXU2" s="1261"/>
      <c r="BXV2" s="1261"/>
      <c r="BXW2" s="1261"/>
      <c r="BXX2" s="1261"/>
      <c r="BXY2" s="1261"/>
      <c r="BXZ2" s="1261"/>
      <c r="BYA2" s="1261"/>
      <c r="BYB2" s="1261"/>
      <c r="BYC2" s="1261"/>
      <c r="BYD2" s="1261"/>
      <c r="BYE2" s="1261"/>
      <c r="BYF2" s="1261"/>
      <c r="BYG2" s="1261"/>
      <c r="BYH2" s="1261"/>
      <c r="BYI2" s="1261"/>
      <c r="BYJ2" s="1261"/>
      <c r="BYK2" s="1261"/>
      <c r="BYL2" s="1261"/>
      <c r="BYM2" s="1261"/>
      <c r="BYN2" s="1261"/>
      <c r="BYO2" s="1261"/>
      <c r="BYP2" s="1261"/>
      <c r="BYQ2" s="1261"/>
      <c r="BYR2" s="1261"/>
      <c r="BYS2" s="1261"/>
      <c r="BYT2" s="1261"/>
      <c r="BYU2" s="1261"/>
      <c r="BYV2" s="1261"/>
      <c r="BYW2" s="1261"/>
      <c r="BYX2" s="1261"/>
      <c r="BYY2" s="1261"/>
      <c r="BYZ2" s="1261"/>
      <c r="BZA2" s="1261"/>
      <c r="BZB2" s="1261"/>
      <c r="BZC2" s="1261"/>
      <c r="BZD2" s="1261"/>
      <c r="BZE2" s="1261"/>
      <c r="BZF2" s="1261"/>
      <c r="BZG2" s="1261"/>
      <c r="BZH2" s="1261"/>
      <c r="BZI2" s="1261"/>
      <c r="BZJ2" s="1261"/>
      <c r="BZK2" s="1261"/>
      <c r="BZL2" s="1261"/>
      <c r="BZM2" s="1261"/>
      <c r="BZN2" s="1261"/>
      <c r="BZO2" s="1261"/>
      <c r="BZP2" s="1261"/>
      <c r="BZQ2" s="1261"/>
      <c r="BZR2" s="1261"/>
      <c r="BZS2" s="1261"/>
      <c r="BZT2" s="1261"/>
      <c r="BZU2" s="1261"/>
      <c r="BZV2" s="1261"/>
      <c r="BZW2" s="1261"/>
      <c r="BZX2" s="1261"/>
      <c r="BZY2" s="1261"/>
      <c r="BZZ2" s="1261"/>
      <c r="CAA2" s="1261"/>
      <c r="CAB2" s="1261"/>
      <c r="CAC2" s="1261"/>
      <c r="CAD2" s="1261"/>
      <c r="CAE2" s="1261"/>
      <c r="CAF2" s="1261"/>
      <c r="CAG2" s="1261"/>
      <c r="CAH2" s="1261"/>
      <c r="CAI2" s="1261"/>
      <c r="CAJ2" s="1261"/>
      <c r="CAK2" s="1261"/>
      <c r="CAL2" s="1261"/>
      <c r="CAM2" s="1261"/>
      <c r="CAN2" s="1261"/>
      <c r="CAO2" s="1261"/>
      <c r="CAP2" s="1261"/>
      <c r="CAQ2" s="1261"/>
      <c r="CAR2" s="1261"/>
      <c r="CAS2" s="1261"/>
      <c r="CAT2" s="1261"/>
      <c r="CAU2" s="1261"/>
      <c r="CAV2" s="1261"/>
      <c r="CAW2" s="1261"/>
      <c r="CAX2" s="1261"/>
      <c r="CAY2" s="1261"/>
      <c r="CAZ2" s="1261"/>
      <c r="CBA2" s="1261"/>
      <c r="CBB2" s="1261"/>
      <c r="CBC2" s="1261"/>
      <c r="CBD2" s="1261"/>
      <c r="CBE2" s="1261"/>
      <c r="CBF2" s="1261"/>
      <c r="CBG2" s="1261"/>
      <c r="CBH2" s="1261"/>
      <c r="CBI2" s="1261"/>
      <c r="CBJ2" s="1261"/>
      <c r="CBK2" s="1261"/>
      <c r="CBL2" s="1261"/>
      <c r="CBM2" s="1261"/>
      <c r="CBN2" s="1261"/>
      <c r="CBO2" s="1261"/>
      <c r="CBP2" s="1261"/>
      <c r="CBQ2" s="1261"/>
      <c r="CBR2" s="1261"/>
      <c r="CBS2" s="1261"/>
      <c r="CBT2" s="1261"/>
      <c r="CBU2" s="1261"/>
      <c r="CBV2" s="1261"/>
      <c r="CBW2" s="1261"/>
      <c r="CBX2" s="1261"/>
      <c r="CBY2" s="1261"/>
      <c r="CBZ2" s="1261"/>
      <c r="CCA2" s="1261"/>
      <c r="CCB2" s="1261"/>
      <c r="CCC2" s="1261"/>
      <c r="CCD2" s="1261"/>
      <c r="CCE2" s="1261"/>
      <c r="CCF2" s="1261"/>
      <c r="CCG2" s="1261"/>
      <c r="CCH2" s="1261"/>
      <c r="CCI2" s="1261"/>
      <c r="CCJ2" s="1261"/>
      <c r="CCK2" s="1261"/>
      <c r="CCL2" s="1261"/>
      <c r="CCM2" s="1261"/>
      <c r="CCN2" s="1261"/>
      <c r="CCO2" s="1261"/>
      <c r="CCP2" s="1261"/>
      <c r="CCQ2" s="1261"/>
      <c r="CCR2" s="1261"/>
      <c r="CCS2" s="1261"/>
      <c r="CCT2" s="1261"/>
      <c r="CCU2" s="1261"/>
      <c r="CCV2" s="1261"/>
      <c r="CCW2" s="1261"/>
      <c r="CCX2" s="1261"/>
      <c r="CCY2" s="1261"/>
      <c r="CCZ2" s="1261"/>
      <c r="CDA2" s="1261"/>
      <c r="CDB2" s="1261"/>
      <c r="CDC2" s="1261"/>
      <c r="CDD2" s="1261"/>
      <c r="CDE2" s="1261"/>
      <c r="CDF2" s="1261"/>
      <c r="CDG2" s="1261"/>
      <c r="CDH2" s="1261"/>
      <c r="CDI2" s="1261"/>
      <c r="CDJ2" s="1261"/>
      <c r="CDK2" s="1261"/>
      <c r="CDL2" s="1261"/>
      <c r="CDM2" s="1261"/>
      <c r="CDN2" s="1261"/>
      <c r="CDO2" s="1261"/>
      <c r="CDP2" s="1261"/>
      <c r="CDQ2" s="1261"/>
      <c r="CDR2" s="1261"/>
      <c r="CDS2" s="1261"/>
      <c r="CDT2" s="1261"/>
      <c r="CDU2" s="1261"/>
      <c r="CDV2" s="1261"/>
      <c r="CDW2" s="1261"/>
      <c r="CDX2" s="1261"/>
      <c r="CDY2" s="1261"/>
      <c r="CDZ2" s="1261"/>
      <c r="CEA2" s="1261"/>
      <c r="CEB2" s="1261"/>
      <c r="CEC2" s="1261"/>
      <c r="CED2" s="1261"/>
      <c r="CEE2" s="1261"/>
      <c r="CEF2" s="1261"/>
      <c r="CEG2" s="1261"/>
      <c r="CEH2" s="1261"/>
      <c r="CEI2" s="1261"/>
      <c r="CEJ2" s="1261"/>
      <c r="CEK2" s="1261"/>
      <c r="CEL2" s="1261"/>
      <c r="CEM2" s="1261"/>
      <c r="CEN2" s="1261"/>
      <c r="CEO2" s="1261"/>
      <c r="CEP2" s="1261"/>
      <c r="CEQ2" s="1261"/>
      <c r="CER2" s="1261"/>
      <c r="CES2" s="1261"/>
      <c r="CET2" s="1261"/>
      <c r="CEU2" s="1261"/>
      <c r="CEV2" s="1261"/>
      <c r="CEW2" s="1261"/>
      <c r="CEX2" s="1261"/>
      <c r="CEY2" s="1261"/>
      <c r="CEZ2" s="1261"/>
      <c r="CFA2" s="1261"/>
      <c r="CFB2" s="1261"/>
      <c r="CFC2" s="1261"/>
      <c r="CFD2" s="1261"/>
      <c r="CFE2" s="1261"/>
      <c r="CFF2" s="1261"/>
      <c r="CFG2" s="1261"/>
      <c r="CFH2" s="1261"/>
      <c r="CFI2" s="1261"/>
      <c r="CFJ2" s="1261"/>
      <c r="CFK2" s="1261"/>
      <c r="CFL2" s="1261"/>
      <c r="CFM2" s="1261"/>
      <c r="CFN2" s="1261"/>
      <c r="CFO2" s="1261"/>
      <c r="CFP2" s="1261"/>
      <c r="CFQ2" s="1261"/>
      <c r="CFR2" s="1261"/>
      <c r="CFS2" s="1261"/>
      <c r="CFT2" s="1261"/>
      <c r="CFU2" s="1261"/>
      <c r="CFV2" s="1261"/>
      <c r="CFW2" s="1261"/>
      <c r="CFX2" s="1261"/>
      <c r="CFY2" s="1261"/>
      <c r="CFZ2" s="1261"/>
      <c r="CGA2" s="1261"/>
      <c r="CGB2" s="1261"/>
      <c r="CGC2" s="1261"/>
      <c r="CGD2" s="1261"/>
      <c r="CGE2" s="1261"/>
      <c r="CGF2" s="1261"/>
      <c r="CGG2" s="1261"/>
      <c r="CGH2" s="1261"/>
      <c r="CGI2" s="1261"/>
      <c r="CGJ2" s="1261"/>
      <c r="CGK2" s="1261"/>
      <c r="CGL2" s="1261"/>
      <c r="CGM2" s="1261"/>
      <c r="CGN2" s="1261"/>
      <c r="CGO2" s="1261"/>
      <c r="CGP2" s="1261"/>
      <c r="CGQ2" s="1261"/>
      <c r="CGR2" s="1261"/>
      <c r="CGS2" s="1261"/>
      <c r="CGT2" s="1261"/>
      <c r="CGU2" s="1261"/>
      <c r="CGV2" s="1261"/>
      <c r="CGW2" s="1261"/>
      <c r="CGX2" s="1261"/>
      <c r="CGY2" s="1261"/>
      <c r="CGZ2" s="1261"/>
      <c r="CHA2" s="1261"/>
      <c r="CHB2" s="1261"/>
      <c r="CHC2" s="1261"/>
      <c r="CHD2" s="1261"/>
      <c r="CHE2" s="1261"/>
      <c r="CHF2" s="1261"/>
      <c r="CHG2" s="1261"/>
      <c r="CHH2" s="1261"/>
      <c r="CHI2" s="1261"/>
      <c r="CHJ2" s="1261"/>
      <c r="CHK2" s="1261"/>
      <c r="CHL2" s="1261"/>
      <c r="CHM2" s="1261"/>
      <c r="CHN2" s="1261"/>
      <c r="CHO2" s="1261"/>
      <c r="CHP2" s="1261"/>
      <c r="CHQ2" s="1261"/>
      <c r="CHR2" s="1261"/>
      <c r="CHS2" s="1261"/>
      <c r="CHT2" s="1261"/>
      <c r="CHU2" s="1261"/>
      <c r="CHV2" s="1261"/>
      <c r="CHW2" s="1261"/>
      <c r="CHX2" s="1261"/>
      <c r="CHY2" s="1261"/>
      <c r="CHZ2" s="1261"/>
      <c r="CIA2" s="1261"/>
      <c r="CIB2" s="1261"/>
      <c r="CIC2" s="1261"/>
      <c r="CID2" s="1261"/>
      <c r="CIE2" s="1261"/>
      <c r="CIF2" s="1261"/>
      <c r="CIG2" s="1261"/>
      <c r="CIH2" s="1261"/>
      <c r="CII2" s="1261"/>
      <c r="CIJ2" s="1261"/>
      <c r="CIK2" s="1261"/>
      <c r="CIL2" s="1261"/>
      <c r="CIM2" s="1261"/>
      <c r="CIN2" s="1261"/>
      <c r="CIO2" s="1261"/>
      <c r="CIP2" s="1261"/>
      <c r="CIQ2" s="1261"/>
      <c r="CIR2" s="1261"/>
      <c r="CIS2" s="1261"/>
      <c r="CIT2" s="1261"/>
      <c r="CIU2" s="1261"/>
      <c r="CIV2" s="1261"/>
      <c r="CIW2" s="1261"/>
      <c r="CIX2" s="1261"/>
      <c r="CIY2" s="1261"/>
      <c r="CIZ2" s="1261"/>
      <c r="CJA2" s="1261"/>
      <c r="CJB2" s="1261"/>
      <c r="CJC2" s="1261"/>
      <c r="CJD2" s="1261"/>
      <c r="CJE2" s="1261"/>
      <c r="CJF2" s="1261"/>
      <c r="CJG2" s="1261"/>
      <c r="CJH2" s="1261"/>
      <c r="CJI2" s="1261"/>
      <c r="CJJ2" s="1261"/>
      <c r="CJK2" s="1261"/>
      <c r="CJL2" s="1261"/>
      <c r="CJM2" s="1261"/>
      <c r="CJN2" s="1261"/>
      <c r="CJO2" s="1261"/>
      <c r="CJP2" s="1261"/>
      <c r="CJQ2" s="1261"/>
      <c r="CJR2" s="1261"/>
      <c r="CJS2" s="1261"/>
      <c r="CJT2" s="1261"/>
      <c r="CJU2" s="1261"/>
      <c r="CJV2" s="1261"/>
      <c r="CJW2" s="1261"/>
      <c r="CJX2" s="1261"/>
      <c r="CJY2" s="1261"/>
      <c r="CJZ2" s="1261"/>
      <c r="CKA2" s="1261"/>
      <c r="CKB2" s="1261"/>
      <c r="CKC2" s="1261"/>
      <c r="CKD2" s="1261"/>
      <c r="CKE2" s="1261"/>
      <c r="CKF2" s="1261"/>
      <c r="CKG2" s="1261"/>
      <c r="CKH2" s="1261"/>
      <c r="CKI2" s="1261"/>
      <c r="CKJ2" s="1261"/>
      <c r="CKK2" s="1261"/>
      <c r="CKL2" s="1261"/>
      <c r="CKM2" s="1261"/>
      <c r="CKN2" s="1261"/>
      <c r="CKO2" s="1261"/>
      <c r="CKP2" s="1261"/>
      <c r="CKQ2" s="1261"/>
      <c r="CKR2" s="1261"/>
      <c r="CKS2" s="1261"/>
      <c r="CKT2" s="1261"/>
      <c r="CKU2" s="1261"/>
      <c r="CKV2" s="1261"/>
      <c r="CKW2" s="1261"/>
      <c r="CKX2" s="1261"/>
      <c r="CKY2" s="1261"/>
      <c r="CKZ2" s="1261"/>
      <c r="CLA2" s="1261"/>
      <c r="CLB2" s="1261"/>
      <c r="CLC2" s="1261"/>
      <c r="CLD2" s="1261"/>
      <c r="CLE2" s="1261"/>
      <c r="CLF2" s="1261"/>
      <c r="CLG2" s="1261"/>
      <c r="CLH2" s="1261"/>
      <c r="CLI2" s="1261"/>
      <c r="CLJ2" s="1261"/>
      <c r="CLK2" s="1261"/>
      <c r="CLL2" s="1261"/>
      <c r="CLM2" s="1261"/>
      <c r="CLN2" s="1261"/>
      <c r="CLO2" s="1261"/>
      <c r="CLP2" s="1261"/>
      <c r="CLQ2" s="1261"/>
      <c r="CLR2" s="1261"/>
      <c r="CLS2" s="1261"/>
      <c r="CLT2" s="1261"/>
      <c r="CLU2" s="1261"/>
      <c r="CLV2" s="1261"/>
      <c r="CLW2" s="1261"/>
      <c r="CLX2" s="1261"/>
      <c r="CLY2" s="1261"/>
      <c r="CLZ2" s="1261"/>
      <c r="CMA2" s="1261"/>
      <c r="CMB2" s="1261"/>
      <c r="CMC2" s="1261"/>
      <c r="CMD2" s="1261"/>
      <c r="CME2" s="1261"/>
      <c r="CMF2" s="1261"/>
      <c r="CMG2" s="1261"/>
      <c r="CMH2" s="1261"/>
      <c r="CMI2" s="1261"/>
      <c r="CMJ2" s="1261"/>
      <c r="CMK2" s="1261"/>
      <c r="CML2" s="1261"/>
      <c r="CMM2" s="1261"/>
      <c r="CMN2" s="1261"/>
      <c r="CMO2" s="1261"/>
      <c r="CMP2" s="1261"/>
      <c r="CMQ2" s="1261"/>
      <c r="CMR2" s="1261"/>
      <c r="CMS2" s="1261"/>
      <c r="CMT2" s="1261"/>
      <c r="CMU2" s="1261"/>
      <c r="CMV2" s="1261"/>
      <c r="CMW2" s="1261"/>
      <c r="CMX2" s="1261"/>
      <c r="CMY2" s="1261"/>
      <c r="CMZ2" s="1261"/>
      <c r="CNA2" s="1261"/>
      <c r="CNB2" s="1261"/>
      <c r="CNC2" s="1261"/>
      <c r="CND2" s="1261"/>
      <c r="CNE2" s="1261"/>
      <c r="CNF2" s="1261"/>
      <c r="CNG2" s="1261"/>
      <c r="CNH2" s="1261"/>
      <c r="CNI2" s="1261"/>
      <c r="CNJ2" s="1261"/>
      <c r="CNK2" s="1261"/>
      <c r="CNL2" s="1261"/>
      <c r="CNM2" s="1261"/>
      <c r="CNN2" s="1261"/>
      <c r="CNO2" s="1261"/>
      <c r="CNP2" s="1261"/>
      <c r="CNQ2" s="1261"/>
      <c r="CNR2" s="1261"/>
      <c r="CNS2" s="1261"/>
      <c r="CNT2" s="1261"/>
      <c r="CNU2" s="1261"/>
      <c r="CNV2" s="1261"/>
      <c r="CNW2" s="1261"/>
      <c r="CNX2" s="1261"/>
      <c r="CNY2" s="1261"/>
      <c r="CNZ2" s="1261"/>
      <c r="COA2" s="1261"/>
      <c r="COB2" s="1261"/>
      <c r="COC2" s="1261"/>
      <c r="COD2" s="1261"/>
      <c r="COE2" s="1261"/>
      <c r="COF2" s="1261"/>
      <c r="COG2" s="1261"/>
      <c r="COH2" s="1261"/>
      <c r="COI2" s="1261"/>
      <c r="COJ2" s="1261"/>
      <c r="COK2" s="1261"/>
      <c r="COL2" s="1261"/>
      <c r="COM2" s="1261"/>
      <c r="CON2" s="1261"/>
      <c r="COO2" s="1261"/>
      <c r="COP2" s="1261"/>
      <c r="COQ2" s="1261"/>
      <c r="COR2" s="1261"/>
      <c r="COS2" s="1261"/>
      <c r="COT2" s="1261"/>
      <c r="COU2" s="1261"/>
      <c r="COV2" s="1261"/>
      <c r="COW2" s="1261"/>
      <c r="COX2" s="1261"/>
      <c r="COY2" s="1261"/>
      <c r="COZ2" s="1261"/>
      <c r="CPA2" s="1261"/>
      <c r="CPB2" s="1261"/>
      <c r="CPC2" s="1261"/>
      <c r="CPD2" s="1261"/>
      <c r="CPE2" s="1261"/>
      <c r="CPF2" s="1261"/>
      <c r="CPG2" s="1261"/>
      <c r="CPH2" s="1261"/>
      <c r="CPI2" s="1261"/>
      <c r="CPJ2" s="1261"/>
      <c r="CPK2" s="1261"/>
      <c r="CPL2" s="1261"/>
      <c r="CPM2" s="1261"/>
      <c r="CPN2" s="1261"/>
      <c r="CPO2" s="1261"/>
      <c r="CPP2" s="1261"/>
      <c r="CPQ2" s="1261"/>
      <c r="CPR2" s="1261"/>
      <c r="CPS2" s="1261"/>
      <c r="CPT2" s="1261"/>
      <c r="CPU2" s="1261"/>
      <c r="CPV2" s="1261"/>
      <c r="CPW2" s="1261"/>
      <c r="CPX2" s="1261"/>
      <c r="CPY2" s="1261"/>
      <c r="CPZ2" s="1261"/>
      <c r="CQA2" s="1261"/>
      <c r="CQB2" s="1261"/>
      <c r="CQC2" s="1261"/>
      <c r="CQD2" s="1261"/>
      <c r="CQE2" s="1261"/>
      <c r="CQF2" s="1261"/>
      <c r="CQG2" s="1261"/>
      <c r="CQH2" s="1261"/>
      <c r="CQI2" s="1261"/>
      <c r="CQJ2" s="1261"/>
      <c r="CQK2" s="1261"/>
      <c r="CQL2" s="1261"/>
      <c r="CQM2" s="1261"/>
      <c r="CQN2" s="1261"/>
      <c r="CQO2" s="1261"/>
      <c r="CQP2" s="1261"/>
      <c r="CQQ2" s="1261"/>
      <c r="CQR2" s="1261"/>
      <c r="CQS2" s="1261"/>
      <c r="CQT2" s="1261"/>
      <c r="CQU2" s="1261"/>
      <c r="CQV2" s="1261"/>
      <c r="CQW2" s="1261"/>
      <c r="CQX2" s="1261"/>
      <c r="CQY2" s="1261"/>
      <c r="CQZ2" s="1261"/>
      <c r="CRA2" s="1261"/>
      <c r="CRB2" s="1261"/>
      <c r="CRC2" s="1261"/>
      <c r="CRD2" s="1261"/>
      <c r="CRE2" s="1261"/>
      <c r="CRF2" s="1261"/>
      <c r="CRG2" s="1261"/>
      <c r="CRH2" s="1261"/>
      <c r="CRI2" s="1261"/>
      <c r="CRJ2" s="1261"/>
      <c r="CRK2" s="1261"/>
      <c r="CRL2" s="1261"/>
      <c r="CRM2" s="1261"/>
      <c r="CRN2" s="1261"/>
      <c r="CRO2" s="1261"/>
      <c r="CRP2" s="1261"/>
      <c r="CRQ2" s="1261"/>
      <c r="CRR2" s="1261"/>
      <c r="CRS2" s="1261"/>
      <c r="CRT2" s="1261"/>
      <c r="CRU2" s="1261"/>
      <c r="CRV2" s="1261"/>
      <c r="CRW2" s="1261"/>
      <c r="CRX2" s="1261"/>
      <c r="CRY2" s="1261"/>
      <c r="CRZ2" s="1261"/>
      <c r="CSA2" s="1261"/>
      <c r="CSB2" s="1261"/>
      <c r="CSC2" s="1261"/>
      <c r="CSD2" s="1261"/>
      <c r="CSE2" s="1261"/>
      <c r="CSF2" s="1261"/>
      <c r="CSG2" s="1261"/>
      <c r="CSH2" s="1261"/>
      <c r="CSI2" s="1261"/>
      <c r="CSJ2" s="1261"/>
      <c r="CSK2" s="1261"/>
      <c r="CSL2" s="1261"/>
      <c r="CSM2" s="1261"/>
      <c r="CSN2" s="1261"/>
      <c r="CSO2" s="1261"/>
      <c r="CSP2" s="1261"/>
      <c r="CSQ2" s="1261"/>
      <c r="CSR2" s="1261"/>
      <c r="CSS2" s="1261"/>
      <c r="CST2" s="1261"/>
      <c r="CSU2" s="1261"/>
      <c r="CSV2" s="1261"/>
      <c r="CSW2" s="1261"/>
      <c r="CSX2" s="1261"/>
      <c r="CSY2" s="1261"/>
      <c r="CSZ2" s="1261"/>
      <c r="CTA2" s="1261"/>
      <c r="CTB2" s="1261"/>
      <c r="CTC2" s="1261"/>
      <c r="CTD2" s="1261"/>
      <c r="CTE2" s="1261"/>
      <c r="CTF2" s="1261"/>
      <c r="CTG2" s="1261"/>
      <c r="CTH2" s="1261"/>
      <c r="CTI2" s="1261"/>
      <c r="CTJ2" s="1261"/>
      <c r="CTK2" s="1261"/>
      <c r="CTL2" s="1261"/>
      <c r="CTM2" s="1261"/>
      <c r="CTN2" s="1261"/>
      <c r="CTO2" s="1261"/>
      <c r="CTP2" s="1261"/>
      <c r="CTQ2" s="1261"/>
      <c r="CTR2" s="1261"/>
      <c r="CTS2" s="1261"/>
      <c r="CTT2" s="1261"/>
      <c r="CTU2" s="1261"/>
      <c r="CTV2" s="1261"/>
      <c r="CTW2" s="1261"/>
      <c r="CTX2" s="1261"/>
      <c r="CTY2" s="1261"/>
      <c r="CTZ2" s="1261"/>
      <c r="CUA2" s="1261"/>
      <c r="CUB2" s="1261"/>
      <c r="CUC2" s="1261"/>
      <c r="CUD2" s="1261"/>
      <c r="CUE2" s="1261"/>
      <c r="CUF2" s="1261"/>
      <c r="CUG2" s="1261"/>
      <c r="CUH2" s="1261"/>
      <c r="CUI2" s="1261"/>
      <c r="CUJ2" s="1261"/>
      <c r="CUK2" s="1261"/>
      <c r="CUL2" s="1261"/>
      <c r="CUM2" s="1261"/>
      <c r="CUN2" s="1261"/>
      <c r="CUO2" s="1261"/>
      <c r="CUP2" s="1261"/>
      <c r="CUQ2" s="1261"/>
      <c r="CUR2" s="1261"/>
      <c r="CUS2" s="1261"/>
      <c r="CUT2" s="1261"/>
      <c r="CUU2" s="1261"/>
      <c r="CUV2" s="1261"/>
      <c r="CUW2" s="1261"/>
      <c r="CUX2" s="1261"/>
      <c r="CUY2" s="1261"/>
      <c r="CUZ2" s="1261"/>
      <c r="CVA2" s="1261"/>
      <c r="CVB2" s="1261"/>
      <c r="CVC2" s="1261"/>
      <c r="CVD2" s="1261"/>
      <c r="CVE2" s="1261"/>
      <c r="CVF2" s="1261"/>
      <c r="CVG2" s="1261"/>
      <c r="CVH2" s="1261"/>
      <c r="CVI2" s="1261"/>
      <c r="CVJ2" s="1261"/>
      <c r="CVK2" s="1261"/>
      <c r="CVL2" s="1261"/>
      <c r="CVM2" s="1261"/>
      <c r="CVN2" s="1261"/>
      <c r="CVO2" s="1261"/>
      <c r="CVP2" s="1261"/>
      <c r="CVQ2" s="1261"/>
      <c r="CVR2" s="1261"/>
      <c r="CVS2" s="1261"/>
      <c r="CVT2" s="1261"/>
      <c r="CVU2" s="1261"/>
      <c r="CVV2" s="1261"/>
      <c r="CVW2" s="1261"/>
      <c r="CVX2" s="1261"/>
      <c r="CVY2" s="1261"/>
      <c r="CVZ2" s="1261"/>
      <c r="CWA2" s="1261"/>
      <c r="CWB2" s="1261"/>
      <c r="CWC2" s="1261"/>
      <c r="CWD2" s="1261"/>
      <c r="CWE2" s="1261"/>
      <c r="CWF2" s="1261"/>
      <c r="CWG2" s="1261"/>
      <c r="CWH2" s="1261"/>
      <c r="CWI2" s="1261"/>
      <c r="CWJ2" s="1261"/>
      <c r="CWK2" s="1261"/>
      <c r="CWL2" s="1261"/>
      <c r="CWM2" s="1261"/>
      <c r="CWN2" s="1261"/>
      <c r="CWO2" s="1261"/>
      <c r="CWP2" s="1261"/>
      <c r="CWQ2" s="1261"/>
      <c r="CWR2" s="1261"/>
      <c r="CWS2" s="1261"/>
      <c r="CWT2" s="1261"/>
      <c r="CWU2" s="1261"/>
      <c r="CWV2" s="1261"/>
      <c r="CWW2" s="1261"/>
      <c r="CWX2" s="1261"/>
      <c r="CWY2" s="1261"/>
      <c r="CWZ2" s="1261"/>
      <c r="CXA2" s="1261"/>
      <c r="CXB2" s="1261"/>
      <c r="CXC2" s="1261"/>
      <c r="CXD2" s="1261"/>
      <c r="CXE2" s="1261"/>
      <c r="CXF2" s="1261"/>
      <c r="CXG2" s="1261"/>
      <c r="CXH2" s="1261"/>
      <c r="CXI2" s="1261"/>
      <c r="CXJ2" s="1261"/>
      <c r="CXK2" s="1261"/>
      <c r="CXL2" s="1261"/>
      <c r="CXM2" s="1261"/>
      <c r="CXN2" s="1261"/>
      <c r="CXO2" s="1261"/>
      <c r="CXP2" s="1261"/>
      <c r="CXQ2" s="1261"/>
      <c r="CXR2" s="1261"/>
      <c r="CXS2" s="1261"/>
      <c r="CXT2" s="1261"/>
      <c r="CXU2" s="1261"/>
      <c r="CXV2" s="1261"/>
      <c r="CXW2" s="1261"/>
      <c r="CXX2" s="1261"/>
      <c r="CXY2" s="1261"/>
      <c r="CXZ2" s="1261"/>
      <c r="CYA2" s="1261"/>
      <c r="CYB2" s="1261"/>
      <c r="CYC2" s="1261"/>
      <c r="CYD2" s="1261"/>
      <c r="CYE2" s="1261"/>
      <c r="CYF2" s="1261"/>
      <c r="CYG2" s="1261"/>
      <c r="CYH2" s="1261"/>
      <c r="CYI2" s="1261"/>
      <c r="CYJ2" s="1261"/>
      <c r="CYK2" s="1261"/>
      <c r="CYL2" s="1261"/>
      <c r="CYM2" s="1261"/>
      <c r="CYN2" s="1261"/>
      <c r="CYO2" s="1261"/>
      <c r="CYP2" s="1261"/>
      <c r="CYQ2" s="1261"/>
      <c r="CYR2" s="1261"/>
      <c r="CYS2" s="1261"/>
      <c r="CYT2" s="1261"/>
      <c r="CYU2" s="1261"/>
      <c r="CYV2" s="1261"/>
      <c r="CYW2" s="1261"/>
      <c r="CYX2" s="1261"/>
      <c r="CYY2" s="1261"/>
      <c r="CYZ2" s="1261"/>
      <c r="CZA2" s="1261"/>
      <c r="CZB2" s="1261"/>
      <c r="CZC2" s="1261"/>
      <c r="CZD2" s="1261"/>
      <c r="CZE2" s="1261"/>
      <c r="CZF2" s="1261"/>
      <c r="CZG2" s="1261"/>
      <c r="CZH2" s="1261"/>
      <c r="CZI2" s="1261"/>
      <c r="CZJ2" s="1261"/>
      <c r="CZK2" s="1261"/>
      <c r="CZL2" s="1261"/>
      <c r="CZM2" s="1261"/>
      <c r="CZN2" s="1261"/>
      <c r="CZO2" s="1261"/>
      <c r="CZP2" s="1261"/>
      <c r="CZQ2" s="1261"/>
      <c r="CZR2" s="1261"/>
      <c r="CZS2" s="1261"/>
      <c r="CZT2" s="1261"/>
      <c r="CZU2" s="1261"/>
      <c r="CZV2" s="1261"/>
      <c r="CZW2" s="1261"/>
      <c r="CZX2" s="1261"/>
      <c r="CZY2" s="1261"/>
      <c r="CZZ2" s="1261"/>
      <c r="DAA2" s="1261"/>
      <c r="DAB2" s="1261"/>
      <c r="DAC2" s="1261"/>
      <c r="DAD2" s="1261"/>
      <c r="DAE2" s="1261"/>
      <c r="DAF2" s="1261"/>
      <c r="DAG2" s="1261"/>
      <c r="DAH2" s="1261"/>
      <c r="DAI2" s="1261"/>
      <c r="DAJ2" s="1261"/>
      <c r="DAK2" s="1261"/>
      <c r="DAL2" s="1261"/>
      <c r="DAM2" s="1261"/>
      <c r="DAN2" s="1261"/>
      <c r="DAO2" s="1261"/>
      <c r="DAP2" s="1261"/>
      <c r="DAQ2" s="1261"/>
      <c r="DAR2" s="1261"/>
      <c r="DAS2" s="1261"/>
      <c r="DAT2" s="1261"/>
      <c r="DAU2" s="1261"/>
      <c r="DAV2" s="1261"/>
      <c r="DAW2" s="1261"/>
      <c r="DAX2" s="1261"/>
      <c r="DAY2" s="1261"/>
      <c r="DAZ2" s="1261"/>
      <c r="DBA2" s="1261"/>
      <c r="DBB2" s="1261"/>
      <c r="DBC2" s="1261"/>
      <c r="DBD2" s="1261"/>
      <c r="DBE2" s="1261"/>
      <c r="DBF2" s="1261"/>
      <c r="DBG2" s="1261"/>
      <c r="DBH2" s="1261"/>
      <c r="DBI2" s="1261"/>
      <c r="DBJ2" s="1261"/>
      <c r="DBK2" s="1261"/>
      <c r="DBL2" s="1261"/>
      <c r="DBM2" s="1261"/>
      <c r="DBN2" s="1261"/>
      <c r="DBO2" s="1261"/>
      <c r="DBP2" s="1261"/>
      <c r="DBQ2" s="1261"/>
      <c r="DBR2" s="1261"/>
      <c r="DBS2" s="1261"/>
      <c r="DBT2" s="1261"/>
      <c r="DBU2" s="1261"/>
      <c r="DBV2" s="1261"/>
      <c r="DBW2" s="1261"/>
      <c r="DBX2" s="1261"/>
      <c r="DBY2" s="1261"/>
      <c r="DBZ2" s="1261"/>
      <c r="DCA2" s="1261"/>
      <c r="DCB2" s="1261"/>
      <c r="DCC2" s="1261"/>
      <c r="DCD2" s="1261"/>
      <c r="DCE2" s="1261"/>
      <c r="DCF2" s="1261"/>
      <c r="DCG2" s="1261"/>
      <c r="DCH2" s="1261"/>
      <c r="DCI2" s="1261"/>
      <c r="DCJ2" s="1261"/>
      <c r="DCK2" s="1261"/>
      <c r="DCL2" s="1261"/>
      <c r="DCM2" s="1261"/>
      <c r="DCN2" s="1261"/>
      <c r="DCO2" s="1261"/>
      <c r="DCP2" s="1261"/>
      <c r="DCQ2" s="1261"/>
      <c r="DCR2" s="1261"/>
      <c r="DCS2" s="1261"/>
      <c r="DCT2" s="1261"/>
      <c r="DCU2" s="1261"/>
      <c r="DCV2" s="1261"/>
      <c r="DCW2" s="1261"/>
      <c r="DCX2" s="1261"/>
      <c r="DCY2" s="1261"/>
      <c r="DCZ2" s="1261"/>
      <c r="DDA2" s="1261"/>
      <c r="DDB2" s="1261"/>
      <c r="DDC2" s="1261"/>
      <c r="DDD2" s="1261"/>
      <c r="DDE2" s="1261"/>
      <c r="DDF2" s="1261"/>
      <c r="DDG2" s="1261"/>
      <c r="DDH2" s="1261"/>
      <c r="DDI2" s="1261"/>
      <c r="DDJ2" s="1261"/>
      <c r="DDK2" s="1261"/>
      <c r="DDL2" s="1261"/>
      <c r="DDM2" s="1261"/>
      <c r="DDN2" s="1261"/>
      <c r="DDO2" s="1261"/>
      <c r="DDP2" s="1261"/>
      <c r="DDQ2" s="1261"/>
      <c r="DDR2" s="1261"/>
      <c r="DDS2" s="1261"/>
      <c r="DDT2" s="1261"/>
      <c r="DDU2" s="1261"/>
      <c r="DDV2" s="1261"/>
      <c r="DDW2" s="1261"/>
      <c r="DDX2" s="1261"/>
      <c r="DDY2" s="1261"/>
      <c r="DDZ2" s="1261"/>
      <c r="DEA2" s="1261"/>
      <c r="DEB2" s="1261"/>
      <c r="DEC2" s="1261"/>
      <c r="DED2" s="1261"/>
      <c r="DEE2" s="1261"/>
      <c r="DEF2" s="1261"/>
      <c r="DEG2" s="1261"/>
      <c r="DEH2" s="1261"/>
      <c r="DEI2" s="1261"/>
      <c r="DEJ2" s="1261"/>
      <c r="DEK2" s="1261"/>
      <c r="DEL2" s="1261"/>
      <c r="DEM2" s="1261"/>
      <c r="DEN2" s="1261"/>
      <c r="DEO2" s="1261"/>
      <c r="DEP2" s="1261"/>
      <c r="DEQ2" s="1261"/>
      <c r="DER2" s="1261"/>
      <c r="DES2" s="1261"/>
      <c r="DET2" s="1261"/>
      <c r="DEU2" s="1261"/>
      <c r="DEV2" s="1261"/>
      <c r="DEW2" s="1261"/>
      <c r="DEX2" s="1261"/>
      <c r="DEY2" s="1261"/>
      <c r="DEZ2" s="1261"/>
      <c r="DFA2" s="1261"/>
      <c r="DFB2" s="1261"/>
      <c r="DFC2" s="1261"/>
      <c r="DFD2" s="1261"/>
      <c r="DFE2" s="1261"/>
      <c r="DFF2" s="1261"/>
      <c r="DFG2" s="1261"/>
      <c r="DFH2" s="1261"/>
      <c r="DFI2" s="1261"/>
      <c r="DFJ2" s="1261"/>
      <c r="DFK2" s="1261"/>
      <c r="DFL2" s="1261"/>
      <c r="DFM2" s="1261"/>
      <c r="DFN2" s="1261"/>
      <c r="DFO2" s="1261"/>
      <c r="DFP2" s="1261"/>
      <c r="DFQ2" s="1261"/>
      <c r="DFR2" s="1261"/>
      <c r="DFS2" s="1261"/>
      <c r="DFT2" s="1261"/>
      <c r="DFU2" s="1261"/>
      <c r="DFV2" s="1261"/>
      <c r="DFW2" s="1261"/>
      <c r="DFX2" s="1261"/>
      <c r="DFY2" s="1261"/>
      <c r="DFZ2" s="1261"/>
      <c r="DGA2" s="1261"/>
      <c r="DGB2" s="1261"/>
      <c r="DGC2" s="1261"/>
      <c r="DGD2" s="1261"/>
      <c r="DGE2" s="1261"/>
      <c r="DGF2" s="1261"/>
      <c r="DGG2" s="1261"/>
      <c r="DGH2" s="1261"/>
      <c r="DGI2" s="1261"/>
      <c r="DGJ2" s="1261"/>
      <c r="DGK2" s="1261"/>
      <c r="DGL2" s="1261"/>
      <c r="DGM2" s="1261"/>
      <c r="DGN2" s="1261"/>
      <c r="DGO2" s="1261"/>
      <c r="DGP2" s="1261"/>
      <c r="DGQ2" s="1261"/>
      <c r="DGR2" s="1261"/>
      <c r="DGS2" s="1261"/>
      <c r="DGT2" s="1261"/>
      <c r="DGU2" s="1261"/>
      <c r="DGV2" s="1261"/>
      <c r="DGW2" s="1261"/>
      <c r="DGX2" s="1261"/>
      <c r="DGY2" s="1261"/>
      <c r="DGZ2" s="1261"/>
      <c r="DHA2" s="1261"/>
      <c r="DHB2" s="1261"/>
      <c r="DHC2" s="1261"/>
      <c r="DHD2" s="1261"/>
      <c r="DHE2" s="1261"/>
      <c r="DHF2" s="1261"/>
      <c r="DHG2" s="1261"/>
      <c r="DHH2" s="1261"/>
      <c r="DHI2" s="1261"/>
      <c r="DHJ2" s="1261"/>
      <c r="DHK2" s="1261"/>
      <c r="DHL2" s="1261"/>
      <c r="DHM2" s="1261"/>
      <c r="DHN2" s="1261"/>
      <c r="DHO2" s="1261"/>
      <c r="DHP2" s="1261"/>
      <c r="DHQ2" s="1261"/>
      <c r="DHR2" s="1261"/>
      <c r="DHS2" s="1261"/>
      <c r="DHT2" s="1261"/>
      <c r="DHU2" s="1261"/>
      <c r="DHV2" s="1261"/>
      <c r="DHW2" s="1261"/>
      <c r="DHX2" s="1261"/>
      <c r="DHY2" s="1261"/>
      <c r="DHZ2" s="1261"/>
      <c r="DIA2" s="1261"/>
      <c r="DIB2" s="1261"/>
      <c r="DIC2" s="1261"/>
      <c r="DID2" s="1261"/>
      <c r="DIE2" s="1261"/>
      <c r="DIF2" s="1261"/>
      <c r="DIG2" s="1261"/>
      <c r="DIH2" s="1261"/>
      <c r="DII2" s="1261"/>
      <c r="DIJ2" s="1261"/>
      <c r="DIK2" s="1261"/>
      <c r="DIL2" s="1261"/>
      <c r="DIM2" s="1261"/>
      <c r="DIN2" s="1261"/>
      <c r="DIO2" s="1261"/>
      <c r="DIP2" s="1261"/>
      <c r="DIQ2" s="1261"/>
      <c r="DIR2" s="1261"/>
      <c r="DIS2" s="1261"/>
      <c r="DIT2" s="1261"/>
      <c r="DIU2" s="1261"/>
      <c r="DIV2" s="1261"/>
      <c r="DIW2" s="1261"/>
      <c r="DIX2" s="1261"/>
      <c r="DIY2" s="1261"/>
      <c r="DIZ2" s="1261"/>
      <c r="DJA2" s="1261"/>
      <c r="DJB2" s="1261"/>
      <c r="DJC2" s="1261"/>
      <c r="DJD2" s="1261"/>
      <c r="DJE2" s="1261"/>
      <c r="DJF2" s="1261"/>
      <c r="DJG2" s="1261"/>
      <c r="DJH2" s="1261"/>
      <c r="DJI2" s="1261"/>
      <c r="DJJ2" s="1261"/>
      <c r="DJK2" s="1261"/>
      <c r="DJL2" s="1261"/>
      <c r="DJM2" s="1261"/>
      <c r="DJN2" s="1261"/>
      <c r="DJO2" s="1261"/>
      <c r="DJP2" s="1261"/>
      <c r="DJQ2" s="1261"/>
      <c r="DJR2" s="1261"/>
      <c r="DJS2" s="1261"/>
      <c r="DJT2" s="1261"/>
      <c r="DJU2" s="1261"/>
      <c r="DJV2" s="1261"/>
      <c r="DJW2" s="1261"/>
      <c r="DJX2" s="1261"/>
      <c r="DJY2" s="1261"/>
      <c r="DJZ2" s="1261"/>
      <c r="DKA2" s="1261"/>
      <c r="DKB2" s="1261"/>
      <c r="DKC2" s="1261"/>
      <c r="DKD2" s="1261"/>
      <c r="DKE2" s="1261"/>
      <c r="DKF2" s="1261"/>
      <c r="DKG2" s="1261"/>
      <c r="DKH2" s="1261"/>
      <c r="DKI2" s="1261"/>
      <c r="DKJ2" s="1261"/>
      <c r="DKK2" s="1261"/>
      <c r="DKL2" s="1261"/>
      <c r="DKM2" s="1261"/>
      <c r="DKN2" s="1261"/>
      <c r="DKO2" s="1261"/>
      <c r="DKP2" s="1261"/>
      <c r="DKQ2" s="1261"/>
      <c r="DKR2" s="1261"/>
      <c r="DKS2" s="1261"/>
      <c r="DKT2" s="1261"/>
      <c r="DKU2" s="1261"/>
      <c r="DKV2" s="1261"/>
      <c r="DKW2" s="1261"/>
      <c r="DKX2" s="1261"/>
      <c r="DKY2" s="1261"/>
      <c r="DKZ2" s="1261"/>
      <c r="DLA2" s="1261"/>
      <c r="DLB2" s="1261"/>
      <c r="DLC2" s="1261"/>
      <c r="DLD2" s="1261"/>
      <c r="DLE2" s="1261"/>
      <c r="DLF2" s="1261"/>
      <c r="DLG2" s="1261"/>
      <c r="DLH2" s="1261"/>
      <c r="DLI2" s="1261"/>
      <c r="DLJ2" s="1261"/>
      <c r="DLK2" s="1261"/>
      <c r="DLL2" s="1261"/>
      <c r="DLM2" s="1261"/>
      <c r="DLN2" s="1261"/>
      <c r="DLO2" s="1261"/>
      <c r="DLP2" s="1261"/>
      <c r="DLQ2" s="1261"/>
      <c r="DLR2" s="1261"/>
      <c r="DLS2" s="1261"/>
      <c r="DLT2" s="1261"/>
      <c r="DLU2" s="1261"/>
      <c r="DLV2" s="1261"/>
      <c r="DLW2" s="1261"/>
      <c r="DLX2" s="1261"/>
      <c r="DLY2" s="1261"/>
      <c r="DLZ2" s="1261"/>
      <c r="DMA2" s="1261"/>
      <c r="DMB2" s="1261"/>
      <c r="DMC2" s="1261"/>
      <c r="DMD2" s="1261"/>
      <c r="DME2" s="1261"/>
      <c r="DMF2" s="1261"/>
      <c r="DMG2" s="1261"/>
      <c r="DMH2" s="1261"/>
      <c r="DMI2" s="1261"/>
      <c r="DMJ2" s="1261"/>
      <c r="DMK2" s="1261"/>
      <c r="DML2" s="1261"/>
      <c r="DMM2" s="1261"/>
      <c r="DMN2" s="1261"/>
      <c r="DMO2" s="1261"/>
      <c r="DMP2" s="1261"/>
      <c r="DMQ2" s="1261"/>
      <c r="DMR2" s="1261"/>
      <c r="DMS2" s="1261"/>
      <c r="DMT2" s="1261"/>
      <c r="DMU2" s="1261"/>
      <c r="DMV2" s="1261"/>
      <c r="DMW2" s="1261"/>
      <c r="DMX2" s="1261"/>
      <c r="DMY2" s="1261"/>
      <c r="DMZ2" s="1261"/>
      <c r="DNA2" s="1261"/>
      <c r="DNB2" s="1261"/>
      <c r="DNC2" s="1261"/>
      <c r="DND2" s="1261"/>
      <c r="DNE2" s="1261"/>
      <c r="DNF2" s="1261"/>
      <c r="DNG2" s="1261"/>
      <c r="DNH2" s="1261"/>
      <c r="DNI2" s="1261"/>
      <c r="DNJ2" s="1261"/>
      <c r="DNK2" s="1261"/>
      <c r="DNL2" s="1261"/>
      <c r="DNM2" s="1261"/>
      <c r="DNN2" s="1261"/>
      <c r="DNO2" s="1261"/>
      <c r="DNP2" s="1261"/>
      <c r="DNQ2" s="1261"/>
      <c r="DNR2" s="1261"/>
      <c r="DNS2" s="1261"/>
      <c r="DNT2" s="1261"/>
      <c r="DNU2" s="1261"/>
      <c r="DNV2" s="1261"/>
      <c r="DNW2" s="1261"/>
      <c r="DNX2" s="1261"/>
      <c r="DNY2" s="1261"/>
      <c r="DNZ2" s="1261"/>
      <c r="DOA2" s="1261"/>
      <c r="DOB2" s="1261"/>
      <c r="DOC2" s="1261"/>
      <c r="DOD2" s="1261"/>
      <c r="DOE2" s="1261"/>
      <c r="DOF2" s="1261"/>
      <c r="DOG2" s="1261"/>
      <c r="DOH2" s="1261"/>
      <c r="DOI2" s="1261"/>
      <c r="DOJ2" s="1261"/>
      <c r="DOK2" s="1261"/>
      <c r="DOL2" s="1261"/>
      <c r="DOM2" s="1261"/>
      <c r="DON2" s="1261"/>
      <c r="DOO2" s="1261"/>
      <c r="DOP2" s="1261"/>
      <c r="DOQ2" s="1261"/>
      <c r="DOR2" s="1261"/>
      <c r="DOS2" s="1261"/>
      <c r="DOT2" s="1261"/>
      <c r="DOU2" s="1261"/>
      <c r="DOV2" s="1261"/>
      <c r="DOW2" s="1261"/>
      <c r="DOX2" s="1261"/>
      <c r="DOY2" s="1261"/>
      <c r="DOZ2" s="1261"/>
      <c r="DPA2" s="1261"/>
      <c r="DPB2" s="1261"/>
      <c r="DPC2" s="1261"/>
      <c r="DPD2" s="1261"/>
      <c r="DPE2" s="1261"/>
      <c r="DPF2" s="1261"/>
      <c r="DPG2" s="1261"/>
      <c r="DPH2" s="1261"/>
      <c r="DPI2" s="1261"/>
      <c r="DPJ2" s="1261"/>
      <c r="DPK2" s="1261"/>
      <c r="DPL2" s="1261"/>
      <c r="DPM2" s="1261"/>
      <c r="DPN2" s="1261"/>
      <c r="DPO2" s="1261"/>
      <c r="DPP2" s="1261"/>
      <c r="DPQ2" s="1261"/>
      <c r="DPR2" s="1261"/>
      <c r="DPS2" s="1261"/>
      <c r="DPT2" s="1261"/>
      <c r="DPU2" s="1261"/>
      <c r="DPV2" s="1261"/>
      <c r="DPW2" s="1261"/>
      <c r="DPX2" s="1261"/>
      <c r="DPY2" s="1261"/>
      <c r="DPZ2" s="1261"/>
      <c r="DQA2" s="1261"/>
      <c r="DQB2" s="1261"/>
      <c r="DQC2" s="1261"/>
      <c r="DQD2" s="1261"/>
      <c r="DQE2" s="1261"/>
      <c r="DQF2" s="1261"/>
      <c r="DQG2" s="1261"/>
      <c r="DQH2" s="1261"/>
      <c r="DQI2" s="1261"/>
      <c r="DQJ2" s="1261"/>
      <c r="DQK2" s="1261"/>
      <c r="DQL2" s="1261"/>
      <c r="DQM2" s="1261"/>
      <c r="DQN2" s="1261"/>
      <c r="DQO2" s="1261"/>
      <c r="DQP2" s="1261"/>
      <c r="DQQ2" s="1261"/>
      <c r="DQR2" s="1261"/>
      <c r="DQS2" s="1261"/>
      <c r="DQT2" s="1261"/>
      <c r="DQU2" s="1261"/>
      <c r="DQV2" s="1261"/>
      <c r="DQW2" s="1261"/>
      <c r="DQX2" s="1261"/>
      <c r="DQY2" s="1261"/>
      <c r="DQZ2" s="1261"/>
      <c r="DRA2" s="1261"/>
      <c r="DRB2" s="1261"/>
      <c r="DRC2" s="1261"/>
      <c r="DRD2" s="1261"/>
      <c r="DRE2" s="1261"/>
      <c r="DRF2" s="1261"/>
      <c r="DRG2" s="1261"/>
      <c r="DRH2" s="1261"/>
      <c r="DRI2" s="1261"/>
      <c r="DRJ2" s="1261"/>
      <c r="DRK2" s="1261"/>
      <c r="DRL2" s="1261"/>
      <c r="DRM2" s="1261"/>
      <c r="DRN2" s="1261"/>
      <c r="DRO2" s="1261"/>
      <c r="DRP2" s="1261"/>
      <c r="DRQ2" s="1261"/>
      <c r="DRR2" s="1261"/>
      <c r="DRS2" s="1261"/>
      <c r="DRT2" s="1261"/>
      <c r="DRU2" s="1261"/>
      <c r="DRV2" s="1261"/>
      <c r="DRW2" s="1261"/>
      <c r="DRX2" s="1261"/>
      <c r="DRY2" s="1261"/>
      <c r="DRZ2" s="1261"/>
      <c r="DSA2" s="1261"/>
      <c r="DSB2" s="1261"/>
      <c r="DSC2" s="1261"/>
      <c r="DSD2" s="1261"/>
      <c r="DSE2" s="1261"/>
      <c r="DSF2" s="1261"/>
      <c r="DSG2" s="1261"/>
      <c r="DSH2" s="1261"/>
      <c r="DSI2" s="1261"/>
      <c r="DSJ2" s="1261"/>
      <c r="DSK2" s="1261"/>
      <c r="DSL2" s="1261"/>
      <c r="DSM2" s="1261"/>
      <c r="DSN2" s="1261"/>
      <c r="DSO2" s="1261"/>
      <c r="DSP2" s="1261"/>
      <c r="DSQ2" s="1261"/>
      <c r="DSR2" s="1261"/>
      <c r="DSS2" s="1261"/>
      <c r="DST2" s="1261"/>
      <c r="DSU2" s="1261"/>
      <c r="DSV2" s="1261"/>
      <c r="DSW2" s="1261"/>
      <c r="DSX2" s="1261"/>
      <c r="DSY2" s="1261"/>
      <c r="DSZ2" s="1261"/>
      <c r="DTA2" s="1261"/>
      <c r="DTB2" s="1261"/>
      <c r="DTC2" s="1261"/>
      <c r="DTD2" s="1261"/>
      <c r="DTE2" s="1261"/>
      <c r="DTF2" s="1261"/>
      <c r="DTG2" s="1261"/>
      <c r="DTH2" s="1261"/>
      <c r="DTI2" s="1261"/>
      <c r="DTJ2" s="1261"/>
      <c r="DTK2" s="1261"/>
      <c r="DTL2" s="1261"/>
      <c r="DTM2" s="1261"/>
      <c r="DTN2" s="1261"/>
      <c r="DTO2" s="1261"/>
      <c r="DTP2" s="1261"/>
      <c r="DTQ2" s="1261"/>
      <c r="DTR2" s="1261"/>
      <c r="DTS2" s="1261"/>
      <c r="DTT2" s="1261"/>
      <c r="DTU2" s="1261"/>
      <c r="DTV2" s="1261"/>
      <c r="DTW2" s="1261"/>
      <c r="DTX2" s="1261"/>
      <c r="DTY2" s="1261"/>
      <c r="DTZ2" s="1261"/>
      <c r="DUA2" s="1261"/>
      <c r="DUB2" s="1261"/>
      <c r="DUC2" s="1261"/>
      <c r="DUD2" s="1261"/>
      <c r="DUE2" s="1261"/>
      <c r="DUF2" s="1261"/>
      <c r="DUG2" s="1261"/>
      <c r="DUH2" s="1261"/>
      <c r="DUI2" s="1261"/>
      <c r="DUJ2" s="1261"/>
      <c r="DUK2" s="1261"/>
      <c r="DUL2" s="1261"/>
      <c r="DUM2" s="1261"/>
      <c r="DUN2" s="1261"/>
      <c r="DUO2" s="1261"/>
      <c r="DUP2" s="1261"/>
      <c r="DUQ2" s="1261"/>
      <c r="DUR2" s="1261"/>
      <c r="DUS2" s="1261"/>
      <c r="DUT2" s="1261"/>
      <c r="DUU2" s="1261"/>
      <c r="DUV2" s="1261"/>
      <c r="DUW2" s="1261"/>
      <c r="DUX2" s="1261"/>
      <c r="DUY2" s="1261"/>
      <c r="DUZ2" s="1261"/>
      <c r="DVA2" s="1261"/>
      <c r="DVB2" s="1261"/>
      <c r="DVC2" s="1261"/>
      <c r="DVD2" s="1261"/>
      <c r="DVE2" s="1261"/>
      <c r="DVF2" s="1261"/>
      <c r="DVG2" s="1261"/>
      <c r="DVH2" s="1261"/>
      <c r="DVI2" s="1261"/>
      <c r="DVJ2" s="1261"/>
      <c r="DVK2" s="1261"/>
      <c r="DVL2" s="1261"/>
      <c r="DVM2" s="1261"/>
      <c r="DVN2" s="1261"/>
      <c r="DVO2" s="1261"/>
      <c r="DVP2" s="1261"/>
      <c r="DVQ2" s="1261"/>
      <c r="DVR2" s="1261"/>
      <c r="DVS2" s="1261"/>
      <c r="DVT2" s="1261"/>
      <c r="DVU2" s="1261"/>
      <c r="DVV2" s="1261"/>
      <c r="DVW2" s="1261"/>
      <c r="DVX2" s="1261"/>
      <c r="DVY2" s="1261"/>
      <c r="DVZ2" s="1261"/>
      <c r="DWA2" s="1261"/>
      <c r="DWB2" s="1261"/>
      <c r="DWC2" s="1261"/>
      <c r="DWD2" s="1261"/>
      <c r="DWE2" s="1261"/>
      <c r="DWF2" s="1261"/>
      <c r="DWG2" s="1261"/>
      <c r="DWH2" s="1261"/>
      <c r="DWI2" s="1261"/>
      <c r="DWJ2" s="1261"/>
      <c r="DWK2" s="1261"/>
      <c r="DWL2" s="1261"/>
      <c r="DWM2" s="1261"/>
      <c r="DWN2" s="1261"/>
      <c r="DWO2" s="1261"/>
      <c r="DWP2" s="1261"/>
      <c r="DWQ2" s="1261"/>
      <c r="DWR2" s="1261"/>
      <c r="DWS2" s="1261"/>
      <c r="DWT2" s="1261"/>
      <c r="DWU2" s="1261"/>
      <c r="DWV2" s="1261"/>
      <c r="DWW2" s="1261"/>
      <c r="DWX2" s="1261"/>
      <c r="DWY2" s="1261"/>
      <c r="DWZ2" s="1261"/>
      <c r="DXA2" s="1261"/>
      <c r="DXB2" s="1261"/>
      <c r="DXC2" s="1261"/>
      <c r="DXD2" s="1261"/>
      <c r="DXE2" s="1261"/>
      <c r="DXF2" s="1261"/>
      <c r="DXG2" s="1261"/>
      <c r="DXH2" s="1261"/>
      <c r="DXI2" s="1261"/>
      <c r="DXJ2" s="1261"/>
      <c r="DXK2" s="1261"/>
      <c r="DXL2" s="1261"/>
      <c r="DXM2" s="1261"/>
      <c r="DXN2" s="1261"/>
      <c r="DXO2" s="1261"/>
      <c r="DXP2" s="1261"/>
      <c r="DXQ2" s="1261"/>
      <c r="DXR2" s="1261"/>
      <c r="DXS2" s="1261"/>
      <c r="DXT2" s="1261"/>
      <c r="DXU2" s="1261"/>
      <c r="DXV2" s="1261"/>
      <c r="DXW2" s="1261"/>
      <c r="DXX2" s="1261"/>
      <c r="DXY2" s="1261"/>
      <c r="DXZ2" s="1261"/>
      <c r="DYA2" s="1261"/>
      <c r="DYB2" s="1261"/>
      <c r="DYC2" s="1261"/>
      <c r="DYD2" s="1261"/>
      <c r="DYE2" s="1261"/>
      <c r="DYF2" s="1261"/>
      <c r="DYG2" s="1261"/>
      <c r="DYH2" s="1261"/>
      <c r="DYI2" s="1261"/>
      <c r="DYJ2" s="1261"/>
      <c r="DYK2" s="1261"/>
      <c r="DYL2" s="1261"/>
      <c r="DYM2" s="1261"/>
      <c r="DYN2" s="1261"/>
      <c r="DYO2" s="1261"/>
      <c r="DYP2" s="1261"/>
      <c r="DYQ2" s="1261"/>
      <c r="DYR2" s="1261"/>
      <c r="DYS2" s="1261"/>
      <c r="DYT2" s="1261"/>
      <c r="DYU2" s="1261"/>
      <c r="DYV2" s="1261"/>
      <c r="DYW2" s="1261"/>
      <c r="DYX2" s="1261"/>
      <c r="DYY2" s="1261"/>
      <c r="DYZ2" s="1261"/>
      <c r="DZA2" s="1261"/>
      <c r="DZB2" s="1261"/>
      <c r="DZC2" s="1261"/>
      <c r="DZD2" s="1261"/>
      <c r="DZE2" s="1261"/>
      <c r="DZF2" s="1261"/>
      <c r="DZG2" s="1261"/>
      <c r="DZH2" s="1261"/>
      <c r="DZI2" s="1261"/>
      <c r="DZJ2" s="1261"/>
      <c r="DZK2" s="1261"/>
      <c r="DZL2" s="1261"/>
      <c r="DZM2" s="1261"/>
      <c r="DZN2" s="1261"/>
      <c r="DZO2" s="1261"/>
      <c r="DZP2" s="1261"/>
      <c r="DZQ2" s="1261"/>
      <c r="DZR2" s="1261"/>
      <c r="DZS2" s="1261"/>
      <c r="DZT2" s="1261"/>
      <c r="DZU2" s="1261"/>
      <c r="DZV2" s="1261"/>
      <c r="DZW2" s="1261"/>
      <c r="DZX2" s="1261"/>
      <c r="DZY2" s="1261"/>
      <c r="DZZ2" s="1261"/>
      <c r="EAA2" s="1261"/>
      <c r="EAB2" s="1261"/>
      <c r="EAC2" s="1261"/>
      <c r="EAD2" s="1261"/>
      <c r="EAE2" s="1261"/>
      <c r="EAF2" s="1261"/>
      <c r="EAG2" s="1261"/>
      <c r="EAH2" s="1261"/>
      <c r="EAI2" s="1261"/>
      <c r="EAJ2" s="1261"/>
      <c r="EAK2" s="1261"/>
      <c r="EAL2" s="1261"/>
      <c r="EAM2" s="1261"/>
      <c r="EAN2" s="1261"/>
      <c r="EAO2" s="1261"/>
      <c r="EAP2" s="1261"/>
      <c r="EAQ2" s="1261"/>
      <c r="EAR2" s="1261"/>
      <c r="EAS2" s="1261"/>
      <c r="EAT2" s="1261"/>
      <c r="EAU2" s="1261"/>
      <c r="EAV2" s="1261"/>
      <c r="EAW2" s="1261"/>
      <c r="EAX2" s="1261"/>
      <c r="EAY2" s="1261"/>
      <c r="EAZ2" s="1261"/>
      <c r="EBA2" s="1261"/>
      <c r="EBB2" s="1261"/>
      <c r="EBC2" s="1261"/>
      <c r="EBD2" s="1261"/>
      <c r="EBE2" s="1261"/>
      <c r="EBF2" s="1261"/>
      <c r="EBG2" s="1261"/>
      <c r="EBH2" s="1261"/>
      <c r="EBI2" s="1261"/>
      <c r="EBJ2" s="1261"/>
      <c r="EBK2" s="1261"/>
      <c r="EBL2" s="1261"/>
      <c r="EBM2" s="1261"/>
      <c r="EBN2" s="1261"/>
      <c r="EBO2" s="1261"/>
      <c r="EBP2" s="1261"/>
      <c r="EBQ2" s="1261"/>
      <c r="EBR2" s="1261"/>
      <c r="EBS2" s="1261"/>
      <c r="EBT2" s="1261"/>
      <c r="EBU2" s="1261"/>
      <c r="EBV2" s="1261"/>
      <c r="EBW2" s="1261"/>
      <c r="EBX2" s="1261"/>
      <c r="EBY2" s="1261"/>
      <c r="EBZ2" s="1261"/>
      <c r="ECA2" s="1261"/>
      <c r="ECB2" s="1261"/>
      <c r="ECC2" s="1261"/>
      <c r="ECD2" s="1261"/>
      <c r="ECE2" s="1261"/>
      <c r="ECF2" s="1261"/>
      <c r="ECG2" s="1261"/>
      <c r="ECH2" s="1261"/>
      <c r="ECI2" s="1261"/>
      <c r="ECJ2" s="1261"/>
      <c r="ECK2" s="1261"/>
      <c r="ECL2" s="1261"/>
      <c r="ECM2" s="1261"/>
      <c r="ECN2" s="1261"/>
      <c r="ECO2" s="1261"/>
      <c r="ECP2" s="1261"/>
      <c r="ECQ2" s="1261"/>
      <c r="ECR2" s="1261"/>
      <c r="ECS2" s="1261"/>
      <c r="ECT2" s="1261"/>
      <c r="ECU2" s="1261"/>
      <c r="ECV2" s="1261"/>
      <c r="ECW2" s="1261"/>
      <c r="ECX2" s="1261"/>
      <c r="ECY2" s="1261"/>
      <c r="ECZ2" s="1261"/>
      <c r="EDA2" s="1261"/>
      <c r="EDB2" s="1261"/>
      <c r="EDC2" s="1261"/>
      <c r="EDD2" s="1261"/>
      <c r="EDE2" s="1261"/>
      <c r="EDF2" s="1261"/>
      <c r="EDG2" s="1261"/>
      <c r="EDH2" s="1261"/>
      <c r="EDI2" s="1261"/>
      <c r="EDJ2" s="1261"/>
      <c r="EDK2" s="1261"/>
      <c r="EDL2" s="1261"/>
      <c r="EDM2" s="1261"/>
      <c r="EDN2" s="1261"/>
      <c r="EDO2" s="1261"/>
      <c r="EDP2" s="1261"/>
      <c r="EDQ2" s="1261"/>
      <c r="EDR2" s="1261"/>
      <c r="EDS2" s="1261"/>
      <c r="EDT2" s="1261"/>
      <c r="EDU2" s="1261"/>
      <c r="EDV2" s="1261"/>
      <c r="EDW2" s="1261"/>
      <c r="EDX2" s="1261"/>
      <c r="EDY2" s="1261"/>
      <c r="EDZ2" s="1261"/>
      <c r="EEA2" s="1261"/>
      <c r="EEB2" s="1261"/>
      <c r="EEC2" s="1261"/>
      <c r="EED2" s="1261"/>
      <c r="EEE2" s="1261"/>
      <c r="EEF2" s="1261"/>
      <c r="EEG2" s="1261"/>
      <c r="EEH2" s="1261"/>
      <c r="EEI2" s="1261"/>
      <c r="EEJ2" s="1261"/>
      <c r="EEK2" s="1261"/>
      <c r="EEL2" s="1261"/>
      <c r="EEM2" s="1261"/>
      <c r="EEN2" s="1261"/>
      <c r="EEO2" s="1261"/>
      <c r="EEP2" s="1261"/>
      <c r="EEQ2" s="1261"/>
      <c r="EER2" s="1261"/>
      <c r="EES2" s="1261"/>
      <c r="EET2" s="1261"/>
      <c r="EEU2" s="1261"/>
      <c r="EEV2" s="1261"/>
      <c r="EEW2" s="1261"/>
      <c r="EEX2" s="1261"/>
      <c r="EEY2" s="1261"/>
      <c r="EEZ2" s="1261"/>
      <c r="EFA2" s="1261"/>
      <c r="EFB2" s="1261"/>
      <c r="EFC2" s="1261"/>
      <c r="EFD2" s="1261"/>
      <c r="EFE2" s="1261"/>
      <c r="EFF2" s="1261"/>
      <c r="EFG2" s="1261"/>
      <c r="EFH2" s="1261"/>
      <c r="EFI2" s="1261"/>
      <c r="EFJ2" s="1261"/>
      <c r="EFK2" s="1261"/>
      <c r="EFL2" s="1261"/>
      <c r="EFM2" s="1261"/>
      <c r="EFN2" s="1261"/>
      <c r="EFO2" s="1261"/>
      <c r="EFP2" s="1261"/>
      <c r="EFQ2" s="1261"/>
      <c r="EFR2" s="1261"/>
      <c r="EFS2" s="1261"/>
      <c r="EFT2" s="1261"/>
      <c r="EFU2" s="1261"/>
      <c r="EFV2" s="1261"/>
      <c r="EFW2" s="1261"/>
      <c r="EFX2" s="1261"/>
      <c r="EFY2" s="1261"/>
      <c r="EFZ2" s="1261"/>
      <c r="EGA2" s="1261"/>
      <c r="EGB2" s="1261"/>
      <c r="EGC2" s="1261"/>
      <c r="EGD2" s="1261"/>
      <c r="EGE2" s="1261"/>
      <c r="EGF2" s="1261"/>
      <c r="EGG2" s="1261"/>
      <c r="EGH2" s="1261"/>
      <c r="EGI2" s="1261"/>
      <c r="EGJ2" s="1261"/>
      <c r="EGK2" s="1261"/>
      <c r="EGL2" s="1261"/>
      <c r="EGM2" s="1261"/>
      <c r="EGN2" s="1261"/>
      <c r="EGO2" s="1261"/>
      <c r="EGP2" s="1261"/>
      <c r="EGQ2" s="1261"/>
      <c r="EGR2" s="1261"/>
      <c r="EGS2" s="1261"/>
      <c r="EGT2" s="1261"/>
      <c r="EGU2" s="1261"/>
      <c r="EGV2" s="1261"/>
      <c r="EGW2" s="1261"/>
      <c r="EGX2" s="1261"/>
      <c r="EGY2" s="1261"/>
      <c r="EGZ2" s="1261"/>
      <c r="EHA2" s="1261"/>
      <c r="EHB2" s="1261"/>
      <c r="EHC2" s="1261"/>
      <c r="EHD2" s="1261"/>
      <c r="EHE2" s="1261"/>
      <c r="EHF2" s="1261"/>
      <c r="EHG2" s="1261"/>
      <c r="EHH2" s="1261"/>
      <c r="EHI2" s="1261"/>
      <c r="EHJ2" s="1261"/>
      <c r="EHK2" s="1261"/>
      <c r="EHL2" s="1261"/>
      <c r="EHM2" s="1261"/>
      <c r="EHN2" s="1261"/>
      <c r="EHO2" s="1261"/>
      <c r="EHP2" s="1261"/>
      <c r="EHQ2" s="1261"/>
      <c r="EHR2" s="1261"/>
      <c r="EHS2" s="1261"/>
      <c r="EHT2" s="1261"/>
      <c r="EHU2" s="1261"/>
      <c r="EHV2" s="1261"/>
      <c r="EHW2" s="1261"/>
      <c r="EHX2" s="1261"/>
      <c r="EHY2" s="1261"/>
      <c r="EHZ2" s="1261"/>
      <c r="EIA2" s="1261"/>
      <c r="EIB2" s="1261"/>
      <c r="EIC2" s="1261"/>
      <c r="EID2" s="1261"/>
      <c r="EIE2" s="1261"/>
      <c r="EIF2" s="1261"/>
      <c r="EIG2" s="1261"/>
      <c r="EIH2" s="1261"/>
      <c r="EII2" s="1261"/>
      <c r="EIJ2" s="1261"/>
      <c r="EIK2" s="1261"/>
      <c r="EIL2" s="1261"/>
      <c r="EIM2" s="1261"/>
      <c r="EIN2" s="1261"/>
      <c r="EIO2" s="1261"/>
      <c r="EIP2" s="1261"/>
      <c r="EIQ2" s="1261"/>
      <c r="EIR2" s="1261"/>
      <c r="EIS2" s="1261"/>
      <c r="EIT2" s="1261"/>
      <c r="EIU2" s="1261"/>
      <c r="EIV2" s="1261"/>
      <c r="EIW2" s="1261"/>
      <c r="EIX2" s="1261"/>
      <c r="EIY2" s="1261"/>
      <c r="EIZ2" s="1261"/>
      <c r="EJA2" s="1261"/>
      <c r="EJB2" s="1261"/>
      <c r="EJC2" s="1261"/>
      <c r="EJD2" s="1261"/>
      <c r="EJE2" s="1261"/>
      <c r="EJF2" s="1261"/>
      <c r="EJG2" s="1261"/>
      <c r="EJH2" s="1261"/>
      <c r="EJI2" s="1261"/>
      <c r="EJJ2" s="1261"/>
      <c r="EJK2" s="1261"/>
      <c r="EJL2" s="1261"/>
      <c r="EJM2" s="1261"/>
      <c r="EJN2" s="1261"/>
      <c r="EJO2" s="1261"/>
      <c r="EJP2" s="1261"/>
      <c r="EJQ2" s="1261"/>
      <c r="EJR2" s="1261"/>
      <c r="EJS2" s="1261"/>
      <c r="EJT2" s="1261"/>
      <c r="EJU2" s="1261"/>
      <c r="EJV2" s="1261"/>
      <c r="EJW2" s="1261"/>
      <c r="EJX2" s="1261"/>
      <c r="EJY2" s="1261"/>
      <c r="EJZ2" s="1261"/>
      <c r="EKA2" s="1261"/>
      <c r="EKB2" s="1261"/>
      <c r="EKC2" s="1261"/>
      <c r="EKD2" s="1261"/>
      <c r="EKE2" s="1261"/>
      <c r="EKF2" s="1261"/>
      <c r="EKG2" s="1261"/>
      <c r="EKH2" s="1261"/>
      <c r="EKI2" s="1261"/>
      <c r="EKJ2" s="1261"/>
      <c r="EKK2" s="1261"/>
      <c r="EKL2" s="1261"/>
      <c r="EKM2" s="1261"/>
      <c r="EKN2" s="1261"/>
      <c r="EKO2" s="1261"/>
      <c r="EKP2" s="1261"/>
      <c r="EKQ2" s="1261"/>
      <c r="EKR2" s="1261"/>
      <c r="EKS2" s="1261"/>
      <c r="EKT2" s="1261"/>
      <c r="EKU2" s="1261"/>
      <c r="EKV2" s="1261"/>
      <c r="EKW2" s="1261"/>
      <c r="EKX2" s="1261"/>
      <c r="EKY2" s="1261"/>
      <c r="EKZ2" s="1261"/>
      <c r="ELA2" s="1261"/>
      <c r="ELB2" s="1261"/>
      <c r="ELC2" s="1261"/>
      <c r="ELD2" s="1261"/>
      <c r="ELE2" s="1261"/>
      <c r="ELF2" s="1261"/>
      <c r="ELG2" s="1261"/>
      <c r="ELH2" s="1261"/>
      <c r="ELI2" s="1261"/>
      <c r="ELJ2" s="1261"/>
      <c r="ELK2" s="1261"/>
      <c r="ELL2" s="1261"/>
      <c r="ELM2" s="1261"/>
      <c r="ELN2" s="1261"/>
      <c r="ELO2" s="1261"/>
      <c r="ELP2" s="1261"/>
      <c r="ELQ2" s="1261"/>
      <c r="ELR2" s="1261"/>
      <c r="ELS2" s="1261"/>
      <c r="ELT2" s="1261"/>
      <c r="ELU2" s="1261"/>
      <c r="ELV2" s="1261"/>
      <c r="ELW2" s="1261"/>
      <c r="ELX2" s="1261"/>
      <c r="ELY2" s="1261"/>
      <c r="ELZ2" s="1261"/>
      <c r="EMA2" s="1261"/>
      <c r="EMB2" s="1261"/>
      <c r="EMC2" s="1261"/>
      <c r="EMD2" s="1261"/>
      <c r="EME2" s="1261"/>
      <c r="EMF2" s="1261"/>
      <c r="EMG2" s="1261"/>
      <c r="EMH2" s="1261"/>
      <c r="EMI2" s="1261"/>
      <c r="EMJ2" s="1261"/>
      <c r="EMK2" s="1261"/>
      <c r="EML2" s="1261"/>
      <c r="EMM2" s="1261"/>
      <c r="EMN2" s="1261"/>
      <c r="EMO2" s="1261"/>
      <c r="EMP2" s="1261"/>
      <c r="EMQ2" s="1261"/>
      <c r="EMR2" s="1261"/>
      <c r="EMS2" s="1261"/>
      <c r="EMT2" s="1261"/>
      <c r="EMU2" s="1261"/>
      <c r="EMV2" s="1261"/>
      <c r="EMW2" s="1261"/>
      <c r="EMX2" s="1261"/>
      <c r="EMY2" s="1261"/>
      <c r="EMZ2" s="1261"/>
      <c r="ENA2" s="1261"/>
      <c r="ENB2" s="1261"/>
      <c r="ENC2" s="1261"/>
      <c r="END2" s="1261"/>
      <c r="ENE2" s="1261"/>
      <c r="ENF2" s="1261"/>
      <c r="ENG2" s="1261"/>
      <c r="ENH2" s="1261"/>
      <c r="ENI2" s="1261"/>
      <c r="ENJ2" s="1261"/>
      <c r="ENK2" s="1261"/>
      <c r="ENL2" s="1261"/>
      <c r="ENM2" s="1261"/>
      <c r="ENN2" s="1261"/>
      <c r="ENO2" s="1261"/>
      <c r="ENP2" s="1261"/>
      <c r="ENQ2" s="1261"/>
      <c r="ENR2" s="1261"/>
      <c r="ENS2" s="1261"/>
      <c r="ENT2" s="1261"/>
      <c r="ENU2" s="1261"/>
      <c r="ENV2" s="1261"/>
      <c r="ENW2" s="1261"/>
      <c r="ENX2" s="1261"/>
      <c r="ENY2" s="1261"/>
      <c r="ENZ2" s="1261"/>
      <c r="EOA2" s="1261"/>
      <c r="EOB2" s="1261"/>
      <c r="EOC2" s="1261"/>
      <c r="EOD2" s="1261"/>
      <c r="EOE2" s="1261"/>
      <c r="EOF2" s="1261"/>
      <c r="EOG2" s="1261"/>
      <c r="EOH2" s="1261"/>
      <c r="EOI2" s="1261"/>
      <c r="EOJ2" s="1261"/>
      <c r="EOK2" s="1261"/>
      <c r="EOL2" s="1261"/>
      <c r="EOM2" s="1261"/>
      <c r="EON2" s="1261"/>
      <c r="EOO2" s="1261"/>
      <c r="EOP2" s="1261"/>
      <c r="EOQ2" s="1261"/>
      <c r="EOR2" s="1261"/>
      <c r="EOS2" s="1261"/>
      <c r="EOT2" s="1261"/>
      <c r="EOU2" s="1261"/>
      <c r="EOV2" s="1261"/>
      <c r="EOW2" s="1261"/>
      <c r="EOX2" s="1261"/>
      <c r="EOY2" s="1261"/>
      <c r="EOZ2" s="1261"/>
      <c r="EPA2" s="1261"/>
      <c r="EPB2" s="1261"/>
      <c r="EPC2" s="1261"/>
      <c r="EPD2" s="1261"/>
      <c r="EPE2" s="1261"/>
      <c r="EPF2" s="1261"/>
      <c r="EPG2" s="1261"/>
      <c r="EPH2" s="1261"/>
      <c r="EPI2" s="1261"/>
      <c r="EPJ2" s="1261"/>
      <c r="EPK2" s="1261"/>
      <c r="EPL2" s="1261"/>
      <c r="EPM2" s="1261"/>
      <c r="EPN2" s="1261"/>
      <c r="EPO2" s="1261"/>
      <c r="EPP2" s="1261"/>
      <c r="EPQ2" s="1261"/>
      <c r="EPR2" s="1261"/>
      <c r="EPS2" s="1261"/>
      <c r="EPT2" s="1261"/>
      <c r="EPU2" s="1261"/>
      <c r="EPV2" s="1261"/>
      <c r="EPW2" s="1261"/>
      <c r="EPX2" s="1261"/>
      <c r="EPY2" s="1261"/>
      <c r="EPZ2" s="1261"/>
      <c r="EQA2" s="1261"/>
      <c r="EQB2" s="1261"/>
      <c r="EQC2" s="1261"/>
      <c r="EQD2" s="1261"/>
      <c r="EQE2" s="1261"/>
      <c r="EQF2" s="1261"/>
      <c r="EQG2" s="1261"/>
      <c r="EQH2" s="1261"/>
      <c r="EQI2" s="1261"/>
      <c r="EQJ2" s="1261"/>
      <c r="EQK2" s="1261"/>
      <c r="EQL2" s="1261"/>
      <c r="EQM2" s="1261"/>
      <c r="EQN2" s="1261"/>
      <c r="EQO2" s="1261"/>
      <c r="EQP2" s="1261"/>
      <c r="EQQ2" s="1261"/>
      <c r="EQR2" s="1261"/>
      <c r="EQS2" s="1261"/>
      <c r="EQT2" s="1261"/>
      <c r="EQU2" s="1261"/>
      <c r="EQV2" s="1261"/>
      <c r="EQW2" s="1261"/>
      <c r="EQX2" s="1261"/>
      <c r="EQY2" s="1261"/>
      <c r="EQZ2" s="1261"/>
      <c r="ERA2" s="1261"/>
      <c r="ERB2" s="1261"/>
      <c r="ERC2" s="1261"/>
      <c r="ERD2" s="1261"/>
      <c r="ERE2" s="1261"/>
      <c r="ERF2" s="1261"/>
      <c r="ERG2" s="1261"/>
      <c r="ERH2" s="1261"/>
      <c r="ERI2" s="1261"/>
      <c r="ERJ2" s="1261"/>
      <c r="ERK2" s="1261"/>
      <c r="ERL2" s="1261"/>
      <c r="ERM2" s="1261"/>
      <c r="ERN2" s="1261"/>
      <c r="ERO2" s="1261"/>
      <c r="ERP2" s="1261"/>
      <c r="ERQ2" s="1261"/>
      <c r="ERR2" s="1261"/>
      <c r="ERS2" s="1261"/>
      <c r="ERT2" s="1261"/>
      <c r="ERU2" s="1261"/>
      <c r="ERV2" s="1261"/>
      <c r="ERW2" s="1261"/>
      <c r="ERX2" s="1261"/>
      <c r="ERY2" s="1261"/>
      <c r="ERZ2" s="1261"/>
      <c r="ESA2" s="1261"/>
      <c r="ESB2" s="1261"/>
      <c r="ESC2" s="1261"/>
      <c r="ESD2" s="1261"/>
      <c r="ESE2" s="1261"/>
      <c r="ESF2" s="1261"/>
      <c r="ESG2" s="1261"/>
      <c r="ESH2" s="1261"/>
      <c r="ESI2" s="1261"/>
      <c r="ESJ2" s="1261"/>
      <c r="ESK2" s="1261"/>
      <c r="ESL2" s="1261"/>
      <c r="ESM2" s="1261"/>
      <c r="ESN2" s="1261"/>
      <c r="ESO2" s="1261"/>
      <c r="ESP2" s="1261"/>
      <c r="ESQ2" s="1261"/>
      <c r="ESR2" s="1261"/>
      <c r="ESS2" s="1261"/>
      <c r="EST2" s="1261"/>
      <c r="ESU2" s="1261"/>
      <c r="ESV2" s="1261"/>
      <c r="ESW2" s="1261"/>
      <c r="ESX2" s="1261"/>
      <c r="ESY2" s="1261"/>
      <c r="ESZ2" s="1261"/>
      <c r="ETA2" s="1261"/>
      <c r="ETB2" s="1261"/>
      <c r="ETC2" s="1261"/>
      <c r="ETD2" s="1261"/>
      <c r="ETE2" s="1261"/>
      <c r="ETF2" s="1261"/>
      <c r="ETG2" s="1261"/>
      <c r="ETH2" s="1261"/>
      <c r="ETI2" s="1261"/>
      <c r="ETJ2" s="1261"/>
      <c r="ETK2" s="1261"/>
      <c r="ETL2" s="1261"/>
      <c r="ETM2" s="1261"/>
      <c r="ETN2" s="1261"/>
      <c r="ETO2" s="1261"/>
      <c r="ETP2" s="1261"/>
      <c r="ETQ2" s="1261"/>
      <c r="ETR2" s="1261"/>
      <c r="ETS2" s="1261"/>
      <c r="ETT2" s="1261"/>
      <c r="ETU2" s="1261"/>
      <c r="ETV2" s="1261"/>
      <c r="ETW2" s="1261"/>
      <c r="ETX2" s="1261"/>
      <c r="ETY2" s="1261"/>
      <c r="ETZ2" s="1261"/>
      <c r="EUA2" s="1261"/>
      <c r="EUB2" s="1261"/>
      <c r="EUC2" s="1261"/>
      <c r="EUD2" s="1261"/>
      <c r="EUE2" s="1261"/>
      <c r="EUF2" s="1261"/>
      <c r="EUG2" s="1261"/>
      <c r="EUH2" s="1261"/>
      <c r="EUI2" s="1261"/>
      <c r="EUJ2" s="1261"/>
      <c r="EUK2" s="1261"/>
      <c r="EUL2" s="1261"/>
      <c r="EUM2" s="1261"/>
      <c r="EUN2" s="1261"/>
      <c r="EUO2" s="1261"/>
      <c r="EUP2" s="1261"/>
      <c r="EUQ2" s="1261"/>
      <c r="EUR2" s="1261"/>
      <c r="EUS2" s="1261"/>
      <c r="EUT2" s="1261"/>
      <c r="EUU2" s="1261"/>
      <c r="EUV2" s="1261"/>
      <c r="EUW2" s="1261"/>
      <c r="EUX2" s="1261"/>
      <c r="EUY2" s="1261"/>
      <c r="EUZ2" s="1261"/>
      <c r="EVA2" s="1261"/>
      <c r="EVB2" s="1261"/>
      <c r="EVC2" s="1261"/>
      <c r="EVD2" s="1261"/>
      <c r="EVE2" s="1261"/>
      <c r="EVF2" s="1261"/>
      <c r="EVG2" s="1261"/>
      <c r="EVH2" s="1261"/>
      <c r="EVI2" s="1261"/>
      <c r="EVJ2" s="1261"/>
      <c r="EVK2" s="1261"/>
      <c r="EVL2" s="1261"/>
      <c r="EVM2" s="1261"/>
      <c r="EVN2" s="1261"/>
      <c r="EVO2" s="1261"/>
      <c r="EVP2" s="1261"/>
      <c r="EVQ2" s="1261"/>
      <c r="EVR2" s="1261"/>
      <c r="EVS2" s="1261"/>
      <c r="EVT2" s="1261"/>
      <c r="EVU2" s="1261"/>
      <c r="EVV2" s="1261"/>
      <c r="EVW2" s="1261"/>
      <c r="EVX2" s="1261"/>
      <c r="EVY2" s="1261"/>
      <c r="EVZ2" s="1261"/>
      <c r="EWA2" s="1261"/>
      <c r="EWB2" s="1261"/>
      <c r="EWC2" s="1261"/>
      <c r="EWD2" s="1261"/>
      <c r="EWE2" s="1261"/>
      <c r="EWF2" s="1261"/>
      <c r="EWG2" s="1261"/>
      <c r="EWH2" s="1261"/>
      <c r="EWI2" s="1261"/>
      <c r="EWJ2" s="1261"/>
      <c r="EWK2" s="1261"/>
      <c r="EWL2" s="1261"/>
      <c r="EWM2" s="1261"/>
      <c r="EWN2" s="1261"/>
      <c r="EWO2" s="1261"/>
      <c r="EWP2" s="1261"/>
      <c r="EWQ2" s="1261"/>
      <c r="EWR2" s="1261"/>
      <c r="EWS2" s="1261"/>
      <c r="EWT2" s="1261"/>
      <c r="EWU2" s="1261"/>
      <c r="EWV2" s="1261"/>
      <c r="EWW2" s="1261"/>
      <c r="EWX2" s="1261"/>
      <c r="EWY2" s="1261"/>
      <c r="EWZ2" s="1261"/>
      <c r="EXA2" s="1261"/>
      <c r="EXB2" s="1261"/>
      <c r="EXC2" s="1261"/>
      <c r="EXD2" s="1261"/>
      <c r="EXE2" s="1261"/>
      <c r="EXF2" s="1261"/>
      <c r="EXG2" s="1261"/>
      <c r="EXH2" s="1261"/>
      <c r="EXI2" s="1261"/>
      <c r="EXJ2" s="1261"/>
      <c r="EXK2" s="1261"/>
      <c r="EXL2" s="1261"/>
      <c r="EXM2" s="1261"/>
      <c r="EXN2" s="1261"/>
      <c r="EXO2" s="1261"/>
      <c r="EXP2" s="1261"/>
      <c r="EXQ2" s="1261"/>
      <c r="EXR2" s="1261"/>
      <c r="EXS2" s="1261"/>
      <c r="EXT2" s="1261"/>
      <c r="EXU2" s="1261"/>
      <c r="EXV2" s="1261"/>
      <c r="EXW2" s="1261"/>
      <c r="EXX2" s="1261"/>
      <c r="EXY2" s="1261"/>
      <c r="EXZ2" s="1261"/>
      <c r="EYA2" s="1261"/>
      <c r="EYB2" s="1261"/>
      <c r="EYC2" s="1261"/>
      <c r="EYD2" s="1261"/>
      <c r="EYE2" s="1261"/>
      <c r="EYF2" s="1261"/>
      <c r="EYG2" s="1261"/>
      <c r="EYH2" s="1261"/>
      <c r="EYI2" s="1261"/>
      <c r="EYJ2" s="1261"/>
      <c r="EYK2" s="1261"/>
      <c r="EYL2" s="1261"/>
      <c r="EYM2" s="1261"/>
      <c r="EYN2" s="1261"/>
      <c r="EYO2" s="1261"/>
      <c r="EYP2" s="1261"/>
      <c r="EYQ2" s="1261"/>
      <c r="EYR2" s="1261"/>
      <c r="EYS2" s="1261"/>
      <c r="EYT2" s="1261"/>
      <c r="EYU2" s="1261"/>
      <c r="EYV2" s="1261"/>
      <c r="EYW2" s="1261"/>
      <c r="EYX2" s="1261"/>
      <c r="EYY2" s="1261"/>
      <c r="EYZ2" s="1261"/>
      <c r="EZA2" s="1261"/>
      <c r="EZB2" s="1261"/>
      <c r="EZC2" s="1261"/>
      <c r="EZD2" s="1261"/>
      <c r="EZE2" s="1261"/>
      <c r="EZF2" s="1261"/>
      <c r="EZG2" s="1261"/>
      <c r="EZH2" s="1261"/>
      <c r="EZI2" s="1261"/>
      <c r="EZJ2" s="1261"/>
      <c r="EZK2" s="1261"/>
      <c r="EZL2" s="1261"/>
      <c r="EZM2" s="1261"/>
      <c r="EZN2" s="1261"/>
      <c r="EZO2" s="1261"/>
      <c r="EZP2" s="1261"/>
      <c r="EZQ2" s="1261"/>
      <c r="EZR2" s="1261"/>
      <c r="EZS2" s="1261"/>
      <c r="EZT2" s="1261"/>
      <c r="EZU2" s="1261"/>
      <c r="EZV2" s="1261"/>
      <c r="EZW2" s="1261"/>
      <c r="EZX2" s="1261"/>
      <c r="EZY2" s="1261"/>
      <c r="EZZ2" s="1261"/>
      <c r="FAA2" s="1261"/>
      <c r="FAB2" s="1261"/>
      <c r="FAC2" s="1261"/>
      <c r="FAD2" s="1261"/>
      <c r="FAE2" s="1261"/>
      <c r="FAF2" s="1261"/>
      <c r="FAG2" s="1261"/>
      <c r="FAH2" s="1261"/>
      <c r="FAI2" s="1261"/>
      <c r="FAJ2" s="1261"/>
      <c r="FAK2" s="1261"/>
      <c r="FAL2" s="1261"/>
      <c r="FAM2" s="1261"/>
      <c r="FAN2" s="1261"/>
      <c r="FAO2" s="1261"/>
      <c r="FAP2" s="1261"/>
      <c r="FAQ2" s="1261"/>
      <c r="FAR2" s="1261"/>
      <c r="FAS2" s="1261"/>
      <c r="FAT2" s="1261"/>
      <c r="FAU2" s="1261"/>
      <c r="FAV2" s="1261"/>
      <c r="FAW2" s="1261"/>
      <c r="FAX2" s="1261"/>
      <c r="FAY2" s="1261"/>
      <c r="FAZ2" s="1261"/>
      <c r="FBA2" s="1261"/>
      <c r="FBB2" s="1261"/>
      <c r="FBC2" s="1261"/>
      <c r="FBD2" s="1261"/>
      <c r="FBE2" s="1261"/>
      <c r="FBF2" s="1261"/>
      <c r="FBG2" s="1261"/>
      <c r="FBH2" s="1261"/>
      <c r="FBI2" s="1261"/>
      <c r="FBJ2" s="1261"/>
      <c r="FBK2" s="1261"/>
      <c r="FBL2" s="1261"/>
      <c r="FBM2" s="1261"/>
      <c r="FBN2" s="1261"/>
      <c r="FBO2" s="1261"/>
      <c r="FBP2" s="1261"/>
      <c r="FBQ2" s="1261"/>
      <c r="FBR2" s="1261"/>
      <c r="FBS2" s="1261"/>
      <c r="FBT2" s="1261"/>
      <c r="FBU2" s="1261"/>
      <c r="FBV2" s="1261"/>
      <c r="FBW2" s="1261"/>
      <c r="FBX2" s="1261"/>
      <c r="FBY2" s="1261"/>
      <c r="FBZ2" s="1261"/>
      <c r="FCA2" s="1261"/>
      <c r="FCB2" s="1261"/>
      <c r="FCC2" s="1261"/>
      <c r="FCD2" s="1261"/>
      <c r="FCE2" s="1261"/>
      <c r="FCF2" s="1261"/>
      <c r="FCG2" s="1261"/>
      <c r="FCH2" s="1261"/>
      <c r="FCI2" s="1261"/>
      <c r="FCJ2" s="1261"/>
      <c r="FCK2" s="1261"/>
      <c r="FCL2" s="1261"/>
      <c r="FCM2" s="1261"/>
      <c r="FCN2" s="1261"/>
      <c r="FCO2" s="1261"/>
      <c r="FCP2" s="1261"/>
      <c r="FCQ2" s="1261"/>
      <c r="FCR2" s="1261"/>
      <c r="FCS2" s="1261"/>
      <c r="FCT2" s="1261"/>
      <c r="FCU2" s="1261"/>
      <c r="FCV2" s="1261"/>
      <c r="FCW2" s="1261"/>
      <c r="FCX2" s="1261"/>
      <c r="FCY2" s="1261"/>
      <c r="FCZ2" s="1261"/>
      <c r="FDA2" s="1261"/>
      <c r="FDB2" s="1261"/>
      <c r="FDC2" s="1261"/>
      <c r="FDD2" s="1261"/>
      <c r="FDE2" s="1261"/>
      <c r="FDF2" s="1261"/>
      <c r="FDG2" s="1261"/>
      <c r="FDH2" s="1261"/>
      <c r="FDI2" s="1261"/>
      <c r="FDJ2" s="1261"/>
      <c r="FDK2" s="1261"/>
      <c r="FDL2" s="1261"/>
      <c r="FDM2" s="1261"/>
      <c r="FDN2" s="1261"/>
      <c r="FDO2" s="1261"/>
      <c r="FDP2" s="1261"/>
      <c r="FDQ2" s="1261"/>
      <c r="FDR2" s="1261"/>
      <c r="FDS2" s="1261"/>
      <c r="FDT2" s="1261"/>
      <c r="FDU2" s="1261"/>
      <c r="FDV2" s="1261"/>
      <c r="FDW2" s="1261"/>
      <c r="FDX2" s="1261"/>
      <c r="FDY2" s="1261"/>
      <c r="FDZ2" s="1261"/>
      <c r="FEA2" s="1261"/>
      <c r="FEB2" s="1261"/>
      <c r="FEC2" s="1261"/>
      <c r="FED2" s="1261"/>
      <c r="FEE2" s="1261"/>
      <c r="FEF2" s="1261"/>
      <c r="FEG2" s="1261"/>
      <c r="FEH2" s="1261"/>
      <c r="FEI2" s="1261"/>
      <c r="FEJ2" s="1261"/>
      <c r="FEK2" s="1261"/>
      <c r="FEL2" s="1261"/>
      <c r="FEM2" s="1261"/>
      <c r="FEN2" s="1261"/>
      <c r="FEO2" s="1261"/>
      <c r="FEP2" s="1261"/>
      <c r="FEQ2" s="1261"/>
      <c r="FER2" s="1261"/>
      <c r="FES2" s="1261"/>
      <c r="FET2" s="1261"/>
      <c r="FEU2" s="1261"/>
      <c r="FEV2" s="1261"/>
      <c r="FEW2" s="1261"/>
      <c r="FEX2" s="1261"/>
      <c r="FEY2" s="1261"/>
      <c r="FEZ2" s="1261"/>
      <c r="FFA2" s="1261"/>
      <c r="FFB2" s="1261"/>
      <c r="FFC2" s="1261"/>
      <c r="FFD2" s="1261"/>
      <c r="FFE2" s="1261"/>
      <c r="FFF2" s="1261"/>
      <c r="FFG2" s="1261"/>
      <c r="FFH2" s="1261"/>
      <c r="FFI2" s="1261"/>
      <c r="FFJ2" s="1261"/>
      <c r="FFK2" s="1261"/>
      <c r="FFL2" s="1261"/>
      <c r="FFM2" s="1261"/>
      <c r="FFN2" s="1261"/>
      <c r="FFO2" s="1261"/>
      <c r="FFP2" s="1261"/>
      <c r="FFQ2" s="1261"/>
      <c r="FFR2" s="1261"/>
      <c r="FFS2" s="1261"/>
      <c r="FFT2" s="1261"/>
      <c r="FFU2" s="1261"/>
      <c r="FFV2" s="1261"/>
      <c r="FFW2" s="1261"/>
      <c r="FFX2" s="1261"/>
      <c r="FFY2" s="1261"/>
      <c r="FFZ2" s="1261"/>
      <c r="FGA2" s="1261"/>
      <c r="FGB2" s="1261"/>
      <c r="FGC2" s="1261"/>
      <c r="FGD2" s="1261"/>
      <c r="FGE2" s="1261"/>
      <c r="FGF2" s="1261"/>
      <c r="FGG2" s="1261"/>
      <c r="FGH2" s="1261"/>
      <c r="FGI2" s="1261"/>
      <c r="FGJ2" s="1261"/>
      <c r="FGK2" s="1261"/>
      <c r="FGL2" s="1261"/>
      <c r="FGM2" s="1261"/>
      <c r="FGN2" s="1261"/>
      <c r="FGO2" s="1261"/>
      <c r="FGP2" s="1261"/>
      <c r="FGQ2" s="1261"/>
      <c r="FGR2" s="1261"/>
      <c r="FGS2" s="1261"/>
      <c r="FGT2" s="1261"/>
      <c r="FGU2" s="1261"/>
      <c r="FGV2" s="1261"/>
      <c r="FGW2" s="1261"/>
      <c r="FGX2" s="1261"/>
      <c r="FGY2" s="1261"/>
      <c r="FGZ2" s="1261"/>
      <c r="FHA2" s="1261"/>
      <c r="FHB2" s="1261"/>
      <c r="FHC2" s="1261"/>
      <c r="FHD2" s="1261"/>
      <c r="FHE2" s="1261"/>
      <c r="FHF2" s="1261"/>
      <c r="FHG2" s="1261"/>
      <c r="FHH2" s="1261"/>
      <c r="FHI2" s="1261"/>
      <c r="FHJ2" s="1261"/>
      <c r="FHK2" s="1261"/>
      <c r="FHL2" s="1261"/>
      <c r="FHM2" s="1261"/>
      <c r="FHN2" s="1261"/>
      <c r="FHO2" s="1261"/>
      <c r="FHP2" s="1261"/>
      <c r="FHQ2" s="1261"/>
      <c r="FHR2" s="1261"/>
      <c r="FHS2" s="1261"/>
      <c r="FHT2" s="1261"/>
      <c r="FHU2" s="1261"/>
      <c r="FHV2" s="1261"/>
      <c r="FHW2" s="1261"/>
      <c r="FHX2" s="1261"/>
      <c r="FHY2" s="1261"/>
      <c r="FHZ2" s="1261"/>
      <c r="FIA2" s="1261"/>
      <c r="FIB2" s="1261"/>
      <c r="FIC2" s="1261"/>
      <c r="FID2" s="1261"/>
      <c r="FIE2" s="1261"/>
      <c r="FIF2" s="1261"/>
      <c r="FIG2" s="1261"/>
      <c r="FIH2" s="1261"/>
      <c r="FII2" s="1261"/>
      <c r="FIJ2" s="1261"/>
      <c r="FIK2" s="1261"/>
      <c r="FIL2" s="1261"/>
      <c r="FIM2" s="1261"/>
      <c r="FIN2" s="1261"/>
      <c r="FIO2" s="1261"/>
      <c r="FIP2" s="1261"/>
      <c r="FIQ2" s="1261"/>
      <c r="FIR2" s="1261"/>
      <c r="FIS2" s="1261"/>
      <c r="FIT2" s="1261"/>
      <c r="FIU2" s="1261"/>
      <c r="FIV2" s="1261"/>
      <c r="FIW2" s="1261"/>
      <c r="FIX2" s="1261"/>
      <c r="FIY2" s="1261"/>
      <c r="FIZ2" s="1261"/>
      <c r="FJA2" s="1261"/>
      <c r="FJB2" s="1261"/>
      <c r="FJC2" s="1261"/>
      <c r="FJD2" s="1261"/>
      <c r="FJE2" s="1261"/>
      <c r="FJF2" s="1261"/>
      <c r="FJG2" s="1261"/>
      <c r="FJH2" s="1261"/>
      <c r="FJI2" s="1261"/>
      <c r="FJJ2" s="1261"/>
      <c r="FJK2" s="1261"/>
      <c r="FJL2" s="1261"/>
      <c r="FJM2" s="1261"/>
      <c r="FJN2" s="1261"/>
      <c r="FJO2" s="1261"/>
      <c r="FJP2" s="1261"/>
      <c r="FJQ2" s="1261"/>
      <c r="FJR2" s="1261"/>
      <c r="FJS2" s="1261"/>
      <c r="FJT2" s="1261"/>
      <c r="FJU2" s="1261"/>
      <c r="FJV2" s="1261"/>
      <c r="FJW2" s="1261"/>
      <c r="FJX2" s="1261"/>
      <c r="FJY2" s="1261"/>
      <c r="FJZ2" s="1261"/>
      <c r="FKA2" s="1261"/>
      <c r="FKB2" s="1261"/>
      <c r="FKC2" s="1261"/>
      <c r="FKD2" s="1261"/>
      <c r="FKE2" s="1261"/>
      <c r="FKF2" s="1261"/>
      <c r="FKG2" s="1261"/>
      <c r="FKH2" s="1261"/>
      <c r="FKI2" s="1261"/>
      <c r="FKJ2" s="1261"/>
      <c r="FKK2" s="1261"/>
      <c r="FKL2" s="1261"/>
      <c r="FKM2" s="1261"/>
      <c r="FKN2" s="1261"/>
      <c r="FKO2" s="1261"/>
      <c r="FKP2" s="1261"/>
      <c r="FKQ2" s="1261"/>
      <c r="FKR2" s="1261"/>
      <c r="FKS2" s="1261"/>
      <c r="FKT2" s="1261"/>
      <c r="FKU2" s="1261"/>
      <c r="FKV2" s="1261"/>
      <c r="FKW2" s="1261"/>
      <c r="FKX2" s="1261"/>
      <c r="FKY2" s="1261"/>
      <c r="FKZ2" s="1261"/>
      <c r="FLA2" s="1261"/>
      <c r="FLB2" s="1261"/>
      <c r="FLC2" s="1261"/>
      <c r="FLD2" s="1261"/>
      <c r="FLE2" s="1261"/>
      <c r="FLF2" s="1261"/>
      <c r="FLG2" s="1261"/>
      <c r="FLH2" s="1261"/>
      <c r="FLI2" s="1261"/>
      <c r="FLJ2" s="1261"/>
      <c r="FLK2" s="1261"/>
      <c r="FLL2" s="1261"/>
      <c r="FLM2" s="1261"/>
      <c r="FLN2" s="1261"/>
      <c r="FLO2" s="1261"/>
      <c r="FLP2" s="1261"/>
      <c r="FLQ2" s="1261"/>
      <c r="FLR2" s="1261"/>
      <c r="FLS2" s="1261"/>
      <c r="FLT2" s="1261"/>
      <c r="FLU2" s="1261"/>
      <c r="FLV2" s="1261"/>
      <c r="FLW2" s="1261"/>
      <c r="FLX2" s="1261"/>
      <c r="FLY2" s="1261"/>
      <c r="FLZ2" s="1261"/>
      <c r="FMA2" s="1261"/>
      <c r="FMB2" s="1261"/>
      <c r="FMC2" s="1261"/>
      <c r="FMD2" s="1261"/>
      <c r="FME2" s="1261"/>
      <c r="FMF2" s="1261"/>
      <c r="FMG2" s="1261"/>
      <c r="FMH2" s="1261"/>
      <c r="FMI2" s="1261"/>
      <c r="FMJ2" s="1261"/>
      <c r="FMK2" s="1261"/>
      <c r="FML2" s="1261"/>
      <c r="FMM2" s="1261"/>
      <c r="FMN2" s="1261"/>
      <c r="FMO2" s="1261"/>
      <c r="FMP2" s="1261"/>
      <c r="FMQ2" s="1261"/>
      <c r="FMR2" s="1261"/>
      <c r="FMS2" s="1261"/>
      <c r="FMT2" s="1261"/>
      <c r="FMU2" s="1261"/>
      <c r="FMV2" s="1261"/>
      <c r="FMW2" s="1261"/>
      <c r="FMX2" s="1261"/>
      <c r="FMY2" s="1261"/>
      <c r="FMZ2" s="1261"/>
      <c r="FNA2" s="1261"/>
      <c r="FNB2" s="1261"/>
      <c r="FNC2" s="1261"/>
      <c r="FND2" s="1261"/>
      <c r="FNE2" s="1261"/>
      <c r="FNF2" s="1261"/>
      <c r="FNG2" s="1261"/>
      <c r="FNH2" s="1261"/>
      <c r="FNI2" s="1261"/>
      <c r="FNJ2" s="1261"/>
      <c r="FNK2" s="1261"/>
      <c r="FNL2" s="1261"/>
      <c r="FNM2" s="1261"/>
      <c r="FNN2" s="1261"/>
      <c r="FNO2" s="1261"/>
      <c r="FNP2" s="1261"/>
      <c r="FNQ2" s="1261"/>
      <c r="FNR2" s="1261"/>
      <c r="FNS2" s="1261"/>
      <c r="FNT2" s="1261"/>
      <c r="FNU2" s="1261"/>
      <c r="FNV2" s="1261"/>
      <c r="FNW2" s="1261"/>
      <c r="FNX2" s="1261"/>
      <c r="FNY2" s="1261"/>
      <c r="FNZ2" s="1261"/>
      <c r="FOA2" s="1261"/>
      <c r="FOB2" s="1261"/>
      <c r="FOC2" s="1261"/>
      <c r="FOD2" s="1261"/>
      <c r="FOE2" s="1261"/>
      <c r="FOF2" s="1261"/>
      <c r="FOG2" s="1261"/>
      <c r="FOH2" s="1261"/>
      <c r="FOI2" s="1261"/>
      <c r="FOJ2" s="1261"/>
      <c r="FOK2" s="1261"/>
      <c r="FOL2" s="1261"/>
      <c r="FOM2" s="1261"/>
      <c r="FON2" s="1261"/>
      <c r="FOO2" s="1261"/>
      <c r="FOP2" s="1261"/>
      <c r="FOQ2" s="1261"/>
      <c r="FOR2" s="1261"/>
      <c r="FOS2" s="1261"/>
      <c r="FOT2" s="1261"/>
      <c r="FOU2" s="1261"/>
      <c r="FOV2" s="1261"/>
      <c r="FOW2" s="1261"/>
      <c r="FOX2" s="1261"/>
      <c r="FOY2" s="1261"/>
      <c r="FOZ2" s="1261"/>
      <c r="FPA2" s="1261"/>
      <c r="FPB2" s="1261"/>
      <c r="FPC2" s="1261"/>
      <c r="FPD2" s="1261"/>
      <c r="FPE2" s="1261"/>
      <c r="FPF2" s="1261"/>
      <c r="FPG2" s="1261"/>
      <c r="FPH2" s="1261"/>
      <c r="FPI2" s="1261"/>
      <c r="FPJ2" s="1261"/>
      <c r="FPK2" s="1261"/>
      <c r="FPL2" s="1261"/>
      <c r="FPM2" s="1261"/>
      <c r="FPN2" s="1261"/>
      <c r="FPO2" s="1261"/>
      <c r="FPP2" s="1261"/>
      <c r="FPQ2" s="1261"/>
      <c r="FPR2" s="1261"/>
      <c r="FPS2" s="1261"/>
      <c r="FPT2" s="1261"/>
      <c r="FPU2" s="1261"/>
      <c r="FPV2" s="1261"/>
      <c r="FPW2" s="1261"/>
      <c r="FPX2" s="1261"/>
      <c r="FPY2" s="1261"/>
      <c r="FPZ2" s="1261"/>
      <c r="FQA2" s="1261"/>
      <c r="FQB2" s="1261"/>
      <c r="FQC2" s="1261"/>
      <c r="FQD2" s="1261"/>
      <c r="FQE2" s="1261"/>
      <c r="FQF2" s="1261"/>
      <c r="FQG2" s="1261"/>
      <c r="FQH2" s="1261"/>
      <c r="FQI2" s="1261"/>
      <c r="FQJ2" s="1261"/>
      <c r="FQK2" s="1261"/>
      <c r="FQL2" s="1261"/>
      <c r="FQM2" s="1261"/>
      <c r="FQN2" s="1261"/>
      <c r="FQO2" s="1261"/>
      <c r="FQP2" s="1261"/>
      <c r="FQQ2" s="1261"/>
      <c r="FQR2" s="1261"/>
      <c r="FQS2" s="1261"/>
      <c r="FQT2" s="1261"/>
      <c r="FQU2" s="1261"/>
      <c r="FQV2" s="1261"/>
      <c r="FQW2" s="1261"/>
      <c r="FQX2" s="1261"/>
      <c r="FQY2" s="1261"/>
      <c r="FQZ2" s="1261"/>
      <c r="FRA2" s="1261"/>
      <c r="FRB2" s="1261"/>
      <c r="FRC2" s="1261"/>
      <c r="FRD2" s="1261"/>
      <c r="FRE2" s="1261"/>
      <c r="FRF2" s="1261"/>
      <c r="FRG2" s="1261"/>
      <c r="FRH2" s="1261"/>
      <c r="FRI2" s="1261"/>
      <c r="FRJ2" s="1261"/>
      <c r="FRK2" s="1261"/>
      <c r="FRL2" s="1261"/>
      <c r="FRM2" s="1261"/>
      <c r="FRN2" s="1261"/>
      <c r="FRO2" s="1261"/>
      <c r="FRP2" s="1261"/>
      <c r="FRQ2" s="1261"/>
      <c r="FRR2" s="1261"/>
      <c r="FRS2" s="1261"/>
      <c r="FRT2" s="1261"/>
      <c r="FRU2" s="1261"/>
      <c r="FRV2" s="1261"/>
      <c r="FRW2" s="1261"/>
      <c r="FRX2" s="1261"/>
      <c r="FRY2" s="1261"/>
      <c r="FRZ2" s="1261"/>
      <c r="FSA2" s="1261"/>
      <c r="FSB2" s="1261"/>
      <c r="FSC2" s="1261"/>
      <c r="FSD2" s="1261"/>
      <c r="FSE2" s="1261"/>
      <c r="FSF2" s="1261"/>
      <c r="FSG2" s="1261"/>
      <c r="FSH2" s="1261"/>
      <c r="FSI2" s="1261"/>
      <c r="FSJ2" s="1261"/>
      <c r="FSK2" s="1261"/>
      <c r="FSL2" s="1261"/>
      <c r="FSM2" s="1261"/>
      <c r="FSN2" s="1261"/>
      <c r="FSO2" s="1261"/>
      <c r="FSP2" s="1261"/>
      <c r="FSQ2" s="1261"/>
      <c r="FSR2" s="1261"/>
      <c r="FSS2" s="1261"/>
      <c r="FST2" s="1261"/>
      <c r="FSU2" s="1261"/>
      <c r="FSV2" s="1261"/>
      <c r="FSW2" s="1261"/>
      <c r="FSX2" s="1261"/>
      <c r="FSY2" s="1261"/>
      <c r="FSZ2" s="1261"/>
      <c r="FTA2" s="1261"/>
      <c r="FTB2" s="1261"/>
      <c r="FTC2" s="1261"/>
      <c r="FTD2" s="1261"/>
      <c r="FTE2" s="1261"/>
      <c r="FTF2" s="1261"/>
      <c r="FTG2" s="1261"/>
      <c r="FTH2" s="1261"/>
      <c r="FTI2" s="1261"/>
      <c r="FTJ2" s="1261"/>
      <c r="FTK2" s="1261"/>
      <c r="FTL2" s="1261"/>
      <c r="FTM2" s="1261"/>
      <c r="FTN2" s="1261"/>
      <c r="FTO2" s="1261"/>
      <c r="FTP2" s="1261"/>
      <c r="FTQ2" s="1261"/>
      <c r="FTR2" s="1261"/>
      <c r="FTS2" s="1261"/>
      <c r="FTT2" s="1261"/>
      <c r="FTU2" s="1261"/>
      <c r="FTV2" s="1261"/>
      <c r="FTW2" s="1261"/>
      <c r="FTX2" s="1261"/>
      <c r="FTY2" s="1261"/>
      <c r="FTZ2" s="1261"/>
      <c r="FUA2" s="1261"/>
      <c r="FUB2" s="1261"/>
      <c r="FUC2" s="1261"/>
      <c r="FUD2" s="1261"/>
      <c r="FUE2" s="1261"/>
      <c r="FUF2" s="1261"/>
      <c r="FUG2" s="1261"/>
      <c r="FUH2" s="1261"/>
      <c r="FUI2" s="1261"/>
      <c r="FUJ2" s="1261"/>
      <c r="FUK2" s="1261"/>
      <c r="FUL2" s="1261"/>
      <c r="FUM2" s="1261"/>
      <c r="FUN2" s="1261"/>
      <c r="FUO2" s="1261"/>
      <c r="FUP2" s="1261"/>
      <c r="FUQ2" s="1261"/>
      <c r="FUR2" s="1261"/>
      <c r="FUS2" s="1261"/>
      <c r="FUT2" s="1261"/>
      <c r="FUU2" s="1261"/>
      <c r="FUV2" s="1261"/>
      <c r="FUW2" s="1261"/>
      <c r="FUX2" s="1261"/>
      <c r="FUY2" s="1261"/>
      <c r="FUZ2" s="1261"/>
      <c r="FVA2" s="1261"/>
      <c r="FVB2" s="1261"/>
      <c r="FVC2" s="1261"/>
      <c r="FVD2" s="1261"/>
      <c r="FVE2" s="1261"/>
      <c r="FVF2" s="1261"/>
      <c r="FVG2" s="1261"/>
      <c r="FVH2" s="1261"/>
      <c r="FVI2" s="1261"/>
      <c r="FVJ2" s="1261"/>
      <c r="FVK2" s="1261"/>
      <c r="FVL2" s="1261"/>
      <c r="FVM2" s="1261"/>
      <c r="FVN2" s="1261"/>
      <c r="FVO2" s="1261"/>
      <c r="FVP2" s="1261"/>
      <c r="FVQ2" s="1261"/>
      <c r="FVR2" s="1261"/>
      <c r="FVS2" s="1261"/>
      <c r="FVT2" s="1261"/>
      <c r="FVU2" s="1261"/>
      <c r="FVV2" s="1261"/>
      <c r="FVW2" s="1261"/>
      <c r="FVX2" s="1261"/>
      <c r="FVY2" s="1261"/>
      <c r="FVZ2" s="1261"/>
      <c r="FWA2" s="1261"/>
      <c r="FWB2" s="1261"/>
      <c r="FWC2" s="1261"/>
      <c r="FWD2" s="1261"/>
      <c r="FWE2" s="1261"/>
      <c r="FWF2" s="1261"/>
      <c r="FWG2" s="1261"/>
      <c r="FWH2" s="1261"/>
      <c r="FWI2" s="1261"/>
      <c r="FWJ2" s="1261"/>
      <c r="FWK2" s="1261"/>
      <c r="FWL2" s="1261"/>
      <c r="FWM2" s="1261"/>
      <c r="FWN2" s="1261"/>
      <c r="FWO2" s="1261"/>
      <c r="FWP2" s="1261"/>
      <c r="FWQ2" s="1261"/>
      <c r="FWR2" s="1261"/>
      <c r="FWS2" s="1261"/>
      <c r="FWT2" s="1261"/>
      <c r="FWU2" s="1261"/>
      <c r="FWV2" s="1261"/>
      <c r="FWW2" s="1261"/>
      <c r="FWX2" s="1261"/>
      <c r="FWY2" s="1261"/>
      <c r="FWZ2" s="1261"/>
      <c r="FXA2" s="1261"/>
      <c r="FXB2" s="1261"/>
      <c r="FXC2" s="1261"/>
      <c r="FXD2" s="1261"/>
      <c r="FXE2" s="1261"/>
      <c r="FXF2" s="1261"/>
      <c r="FXG2" s="1261"/>
      <c r="FXH2" s="1261"/>
      <c r="FXI2" s="1261"/>
      <c r="FXJ2" s="1261"/>
      <c r="FXK2" s="1261"/>
      <c r="FXL2" s="1261"/>
      <c r="FXM2" s="1261"/>
      <c r="FXN2" s="1261"/>
      <c r="FXO2" s="1261"/>
      <c r="FXP2" s="1261"/>
      <c r="FXQ2" s="1261"/>
      <c r="FXR2" s="1261"/>
      <c r="FXS2" s="1261"/>
      <c r="FXT2" s="1261"/>
      <c r="FXU2" s="1261"/>
      <c r="FXV2" s="1261"/>
      <c r="FXW2" s="1261"/>
      <c r="FXX2" s="1261"/>
      <c r="FXY2" s="1261"/>
      <c r="FXZ2" s="1261"/>
      <c r="FYA2" s="1261"/>
      <c r="FYB2" s="1261"/>
      <c r="FYC2" s="1261"/>
      <c r="FYD2" s="1261"/>
      <c r="FYE2" s="1261"/>
      <c r="FYF2" s="1261"/>
      <c r="FYG2" s="1261"/>
      <c r="FYH2" s="1261"/>
      <c r="FYI2" s="1261"/>
      <c r="FYJ2" s="1261"/>
      <c r="FYK2" s="1261"/>
      <c r="FYL2" s="1261"/>
      <c r="FYM2" s="1261"/>
      <c r="FYN2" s="1261"/>
      <c r="FYO2" s="1261"/>
      <c r="FYP2" s="1261"/>
      <c r="FYQ2" s="1261"/>
      <c r="FYR2" s="1261"/>
      <c r="FYS2" s="1261"/>
      <c r="FYT2" s="1261"/>
      <c r="FYU2" s="1261"/>
      <c r="FYV2" s="1261"/>
      <c r="FYW2" s="1261"/>
      <c r="FYX2" s="1261"/>
      <c r="FYY2" s="1261"/>
      <c r="FYZ2" s="1261"/>
      <c r="FZA2" s="1261"/>
      <c r="FZB2" s="1261"/>
      <c r="FZC2" s="1261"/>
      <c r="FZD2" s="1261"/>
      <c r="FZE2" s="1261"/>
      <c r="FZF2" s="1261"/>
      <c r="FZG2" s="1261"/>
      <c r="FZH2" s="1261"/>
      <c r="FZI2" s="1261"/>
      <c r="FZJ2" s="1261"/>
      <c r="FZK2" s="1261"/>
      <c r="FZL2" s="1261"/>
      <c r="FZM2" s="1261"/>
      <c r="FZN2" s="1261"/>
      <c r="FZO2" s="1261"/>
      <c r="FZP2" s="1261"/>
      <c r="FZQ2" s="1261"/>
      <c r="FZR2" s="1261"/>
      <c r="FZS2" s="1261"/>
      <c r="FZT2" s="1261"/>
      <c r="FZU2" s="1261"/>
      <c r="FZV2" s="1261"/>
      <c r="FZW2" s="1261"/>
      <c r="FZX2" s="1261"/>
      <c r="FZY2" s="1261"/>
      <c r="FZZ2" s="1261"/>
      <c r="GAA2" s="1261"/>
      <c r="GAB2" s="1261"/>
      <c r="GAC2" s="1261"/>
      <c r="GAD2" s="1261"/>
      <c r="GAE2" s="1261"/>
      <c r="GAF2" s="1261"/>
      <c r="GAG2" s="1261"/>
      <c r="GAH2" s="1261"/>
      <c r="GAI2" s="1261"/>
      <c r="GAJ2" s="1261"/>
      <c r="GAK2" s="1261"/>
      <c r="GAL2" s="1261"/>
      <c r="GAM2" s="1261"/>
      <c r="GAN2" s="1261"/>
      <c r="GAO2" s="1261"/>
      <c r="GAP2" s="1261"/>
      <c r="GAQ2" s="1261"/>
      <c r="GAR2" s="1261"/>
      <c r="GAS2" s="1261"/>
      <c r="GAT2" s="1261"/>
      <c r="GAU2" s="1261"/>
      <c r="GAV2" s="1261"/>
      <c r="GAW2" s="1261"/>
      <c r="GAX2" s="1261"/>
      <c r="GAY2" s="1261"/>
      <c r="GAZ2" s="1261"/>
      <c r="GBA2" s="1261"/>
      <c r="GBB2" s="1261"/>
      <c r="GBC2" s="1261"/>
      <c r="GBD2" s="1261"/>
      <c r="GBE2" s="1261"/>
      <c r="GBF2" s="1261"/>
      <c r="GBG2" s="1261"/>
      <c r="GBH2" s="1261"/>
      <c r="GBI2" s="1261"/>
      <c r="GBJ2" s="1261"/>
      <c r="GBK2" s="1261"/>
      <c r="GBL2" s="1261"/>
      <c r="GBM2" s="1261"/>
      <c r="GBN2" s="1261"/>
      <c r="GBO2" s="1261"/>
      <c r="GBP2" s="1261"/>
      <c r="GBQ2" s="1261"/>
      <c r="GBR2" s="1261"/>
      <c r="GBS2" s="1261"/>
      <c r="GBT2" s="1261"/>
      <c r="GBU2" s="1261"/>
      <c r="GBV2" s="1261"/>
      <c r="GBW2" s="1261"/>
      <c r="GBX2" s="1261"/>
      <c r="GBY2" s="1261"/>
      <c r="GBZ2" s="1261"/>
      <c r="GCA2" s="1261"/>
      <c r="GCB2" s="1261"/>
      <c r="GCC2" s="1261"/>
      <c r="GCD2" s="1261"/>
      <c r="GCE2" s="1261"/>
      <c r="GCF2" s="1261"/>
      <c r="GCG2" s="1261"/>
      <c r="GCH2" s="1261"/>
      <c r="GCI2" s="1261"/>
      <c r="GCJ2" s="1261"/>
      <c r="GCK2" s="1261"/>
      <c r="GCL2" s="1261"/>
      <c r="GCM2" s="1261"/>
      <c r="GCN2" s="1261"/>
      <c r="GCO2" s="1261"/>
      <c r="GCP2" s="1261"/>
      <c r="GCQ2" s="1261"/>
      <c r="GCR2" s="1261"/>
      <c r="GCS2" s="1261"/>
      <c r="GCT2" s="1261"/>
      <c r="GCU2" s="1261"/>
      <c r="GCV2" s="1261"/>
      <c r="GCW2" s="1261"/>
      <c r="GCX2" s="1261"/>
      <c r="GCY2" s="1261"/>
      <c r="GCZ2" s="1261"/>
      <c r="GDA2" s="1261"/>
      <c r="GDB2" s="1261"/>
      <c r="GDC2" s="1261"/>
      <c r="GDD2" s="1261"/>
      <c r="GDE2" s="1261"/>
      <c r="GDF2" s="1261"/>
      <c r="GDG2" s="1261"/>
      <c r="GDH2" s="1261"/>
      <c r="GDI2" s="1261"/>
      <c r="GDJ2" s="1261"/>
      <c r="GDK2" s="1261"/>
      <c r="GDL2" s="1261"/>
      <c r="GDM2" s="1261"/>
      <c r="GDN2" s="1261"/>
      <c r="GDO2" s="1261"/>
      <c r="GDP2" s="1261"/>
      <c r="GDQ2" s="1261"/>
      <c r="GDR2" s="1261"/>
      <c r="GDS2" s="1261"/>
      <c r="GDT2" s="1261"/>
      <c r="GDU2" s="1261"/>
      <c r="GDV2" s="1261"/>
      <c r="GDW2" s="1261"/>
      <c r="GDX2" s="1261"/>
      <c r="GDY2" s="1261"/>
      <c r="GDZ2" s="1261"/>
      <c r="GEA2" s="1261"/>
      <c r="GEB2" s="1261"/>
      <c r="GEC2" s="1261"/>
      <c r="GED2" s="1261"/>
      <c r="GEE2" s="1261"/>
      <c r="GEF2" s="1261"/>
      <c r="GEG2" s="1261"/>
      <c r="GEH2" s="1261"/>
      <c r="GEI2" s="1261"/>
      <c r="GEJ2" s="1261"/>
      <c r="GEK2" s="1261"/>
      <c r="GEL2" s="1261"/>
      <c r="GEM2" s="1261"/>
      <c r="GEN2" s="1261"/>
      <c r="GEO2" s="1261"/>
      <c r="GEP2" s="1261"/>
      <c r="GEQ2" s="1261"/>
      <c r="GER2" s="1261"/>
      <c r="GES2" s="1261"/>
      <c r="GET2" s="1261"/>
      <c r="GEU2" s="1261"/>
      <c r="GEV2" s="1261"/>
      <c r="GEW2" s="1261"/>
      <c r="GEX2" s="1261"/>
      <c r="GEY2" s="1261"/>
      <c r="GEZ2" s="1261"/>
      <c r="GFA2" s="1261"/>
      <c r="GFB2" s="1261"/>
      <c r="GFC2" s="1261"/>
      <c r="GFD2" s="1261"/>
      <c r="GFE2" s="1261"/>
      <c r="GFF2" s="1261"/>
      <c r="GFG2" s="1261"/>
      <c r="GFH2" s="1261"/>
      <c r="GFI2" s="1261"/>
      <c r="GFJ2" s="1261"/>
      <c r="GFK2" s="1261"/>
      <c r="GFL2" s="1261"/>
      <c r="GFM2" s="1261"/>
      <c r="GFN2" s="1261"/>
      <c r="GFO2" s="1261"/>
      <c r="GFP2" s="1261"/>
      <c r="GFQ2" s="1261"/>
      <c r="GFR2" s="1261"/>
      <c r="GFS2" s="1261"/>
      <c r="GFT2" s="1261"/>
      <c r="GFU2" s="1261"/>
      <c r="GFV2" s="1261"/>
      <c r="GFW2" s="1261"/>
      <c r="GFX2" s="1261"/>
      <c r="GFY2" s="1261"/>
      <c r="GFZ2" s="1261"/>
      <c r="GGA2" s="1261"/>
      <c r="GGB2" s="1261"/>
      <c r="GGC2" s="1261"/>
      <c r="GGD2" s="1261"/>
      <c r="GGE2" s="1261"/>
      <c r="GGF2" s="1261"/>
      <c r="GGG2" s="1261"/>
      <c r="GGH2" s="1261"/>
      <c r="GGI2" s="1261"/>
      <c r="GGJ2" s="1261"/>
      <c r="GGK2" s="1261"/>
      <c r="GGL2" s="1261"/>
      <c r="GGM2" s="1261"/>
      <c r="GGN2" s="1261"/>
      <c r="GGO2" s="1261"/>
      <c r="GGP2" s="1261"/>
      <c r="GGQ2" s="1261"/>
      <c r="GGR2" s="1261"/>
      <c r="GGS2" s="1261"/>
      <c r="GGT2" s="1261"/>
      <c r="GGU2" s="1261"/>
      <c r="GGV2" s="1261"/>
      <c r="GGW2" s="1261"/>
      <c r="GGX2" s="1261"/>
      <c r="GGY2" s="1261"/>
      <c r="GGZ2" s="1261"/>
      <c r="GHA2" s="1261"/>
      <c r="GHB2" s="1261"/>
      <c r="GHC2" s="1261"/>
      <c r="GHD2" s="1261"/>
      <c r="GHE2" s="1261"/>
      <c r="GHF2" s="1261"/>
      <c r="GHG2" s="1261"/>
      <c r="GHH2" s="1261"/>
      <c r="GHI2" s="1261"/>
      <c r="GHJ2" s="1261"/>
      <c r="GHK2" s="1261"/>
      <c r="GHL2" s="1261"/>
      <c r="GHM2" s="1261"/>
      <c r="GHN2" s="1261"/>
      <c r="GHO2" s="1261"/>
      <c r="GHP2" s="1261"/>
      <c r="GHQ2" s="1261"/>
      <c r="GHR2" s="1261"/>
      <c r="GHS2" s="1261"/>
      <c r="GHT2" s="1261"/>
      <c r="GHU2" s="1261"/>
      <c r="GHV2" s="1261"/>
      <c r="GHW2" s="1261"/>
      <c r="GHX2" s="1261"/>
      <c r="GHY2" s="1261"/>
      <c r="GHZ2" s="1261"/>
      <c r="GIA2" s="1261"/>
      <c r="GIB2" s="1261"/>
      <c r="GIC2" s="1261"/>
      <c r="GID2" s="1261"/>
      <c r="GIE2" s="1261"/>
      <c r="GIF2" s="1261"/>
      <c r="GIG2" s="1261"/>
      <c r="GIH2" s="1261"/>
      <c r="GII2" s="1261"/>
      <c r="GIJ2" s="1261"/>
      <c r="GIK2" s="1261"/>
      <c r="GIL2" s="1261"/>
      <c r="GIM2" s="1261"/>
      <c r="GIN2" s="1261"/>
      <c r="GIO2" s="1261"/>
      <c r="GIP2" s="1261"/>
      <c r="GIQ2" s="1261"/>
      <c r="GIR2" s="1261"/>
      <c r="GIS2" s="1261"/>
      <c r="GIT2" s="1261"/>
      <c r="GIU2" s="1261"/>
      <c r="GIV2" s="1261"/>
      <c r="GIW2" s="1261"/>
      <c r="GIX2" s="1261"/>
      <c r="GIY2" s="1261"/>
      <c r="GIZ2" s="1261"/>
      <c r="GJA2" s="1261"/>
      <c r="GJB2" s="1261"/>
      <c r="GJC2" s="1261"/>
      <c r="GJD2" s="1261"/>
      <c r="GJE2" s="1261"/>
      <c r="GJF2" s="1261"/>
      <c r="GJG2" s="1261"/>
      <c r="GJH2" s="1261"/>
      <c r="GJI2" s="1261"/>
      <c r="GJJ2" s="1261"/>
      <c r="GJK2" s="1261"/>
      <c r="GJL2" s="1261"/>
      <c r="GJM2" s="1261"/>
      <c r="GJN2" s="1261"/>
      <c r="GJO2" s="1261"/>
      <c r="GJP2" s="1261"/>
      <c r="GJQ2" s="1261"/>
      <c r="GJR2" s="1261"/>
      <c r="GJS2" s="1261"/>
      <c r="GJT2" s="1261"/>
      <c r="GJU2" s="1261"/>
      <c r="GJV2" s="1261"/>
      <c r="GJW2" s="1261"/>
      <c r="GJX2" s="1261"/>
      <c r="GJY2" s="1261"/>
      <c r="GJZ2" s="1261"/>
      <c r="GKA2" s="1261"/>
      <c r="GKB2" s="1261"/>
      <c r="GKC2" s="1261"/>
      <c r="GKD2" s="1261"/>
      <c r="GKE2" s="1261"/>
      <c r="GKF2" s="1261"/>
      <c r="GKG2" s="1261"/>
      <c r="GKH2" s="1261"/>
      <c r="GKI2" s="1261"/>
      <c r="GKJ2" s="1261"/>
      <c r="GKK2" s="1261"/>
      <c r="GKL2" s="1261"/>
      <c r="GKM2" s="1261"/>
      <c r="GKN2" s="1261"/>
      <c r="GKO2" s="1261"/>
      <c r="GKP2" s="1261"/>
      <c r="GKQ2" s="1261"/>
      <c r="GKR2" s="1261"/>
      <c r="GKS2" s="1261"/>
      <c r="GKT2" s="1261"/>
      <c r="GKU2" s="1261"/>
      <c r="GKV2" s="1261"/>
      <c r="GKW2" s="1261"/>
      <c r="GKX2" s="1261"/>
      <c r="GKY2" s="1261"/>
      <c r="GKZ2" s="1261"/>
      <c r="GLA2" s="1261"/>
      <c r="GLB2" s="1261"/>
      <c r="GLC2" s="1261"/>
      <c r="GLD2" s="1261"/>
      <c r="GLE2" s="1261"/>
      <c r="GLF2" s="1261"/>
      <c r="GLG2" s="1261"/>
      <c r="GLH2" s="1261"/>
      <c r="GLI2" s="1261"/>
      <c r="GLJ2" s="1261"/>
      <c r="GLK2" s="1261"/>
      <c r="GLL2" s="1261"/>
      <c r="GLM2" s="1261"/>
      <c r="GLN2" s="1261"/>
      <c r="GLO2" s="1261"/>
      <c r="GLP2" s="1261"/>
      <c r="GLQ2" s="1261"/>
      <c r="GLR2" s="1261"/>
      <c r="GLS2" s="1261"/>
      <c r="GLT2" s="1261"/>
      <c r="GLU2" s="1261"/>
      <c r="GLV2" s="1261"/>
      <c r="GLW2" s="1261"/>
      <c r="GLX2" s="1261"/>
      <c r="GLY2" s="1261"/>
      <c r="GLZ2" s="1261"/>
      <c r="GMA2" s="1261"/>
      <c r="GMB2" s="1261"/>
      <c r="GMC2" s="1261"/>
      <c r="GMD2" s="1261"/>
      <c r="GME2" s="1261"/>
      <c r="GMF2" s="1261"/>
      <c r="GMG2" s="1261"/>
      <c r="GMH2" s="1261"/>
      <c r="GMI2" s="1261"/>
      <c r="GMJ2" s="1261"/>
      <c r="GMK2" s="1261"/>
      <c r="GML2" s="1261"/>
      <c r="GMM2" s="1261"/>
      <c r="GMN2" s="1261"/>
      <c r="GMO2" s="1261"/>
      <c r="GMP2" s="1261"/>
      <c r="GMQ2" s="1261"/>
      <c r="GMR2" s="1261"/>
      <c r="GMS2" s="1261"/>
      <c r="GMT2" s="1261"/>
      <c r="GMU2" s="1261"/>
      <c r="GMV2" s="1261"/>
      <c r="GMW2" s="1261"/>
      <c r="GMX2" s="1261"/>
      <c r="GMY2" s="1261"/>
      <c r="GMZ2" s="1261"/>
      <c r="GNA2" s="1261"/>
      <c r="GNB2" s="1261"/>
      <c r="GNC2" s="1261"/>
      <c r="GND2" s="1261"/>
      <c r="GNE2" s="1261"/>
      <c r="GNF2" s="1261"/>
      <c r="GNG2" s="1261"/>
      <c r="GNH2" s="1261"/>
      <c r="GNI2" s="1261"/>
      <c r="GNJ2" s="1261"/>
      <c r="GNK2" s="1261"/>
      <c r="GNL2" s="1261"/>
      <c r="GNM2" s="1261"/>
      <c r="GNN2" s="1261"/>
      <c r="GNO2" s="1261"/>
      <c r="GNP2" s="1261"/>
      <c r="GNQ2" s="1261"/>
      <c r="GNR2" s="1261"/>
      <c r="GNS2" s="1261"/>
      <c r="GNT2" s="1261"/>
      <c r="GNU2" s="1261"/>
      <c r="GNV2" s="1261"/>
      <c r="GNW2" s="1261"/>
      <c r="GNX2" s="1261"/>
      <c r="GNY2" s="1261"/>
      <c r="GNZ2" s="1261"/>
      <c r="GOA2" s="1261"/>
      <c r="GOB2" s="1261"/>
      <c r="GOC2" s="1261"/>
      <c r="GOD2" s="1261"/>
      <c r="GOE2" s="1261"/>
      <c r="GOF2" s="1261"/>
      <c r="GOG2" s="1261"/>
      <c r="GOH2" s="1261"/>
      <c r="GOI2" s="1261"/>
      <c r="GOJ2" s="1261"/>
      <c r="GOK2" s="1261"/>
      <c r="GOL2" s="1261"/>
      <c r="GOM2" s="1261"/>
      <c r="GON2" s="1261"/>
      <c r="GOO2" s="1261"/>
      <c r="GOP2" s="1261"/>
      <c r="GOQ2" s="1261"/>
      <c r="GOR2" s="1261"/>
      <c r="GOS2" s="1261"/>
      <c r="GOT2" s="1261"/>
      <c r="GOU2" s="1261"/>
      <c r="GOV2" s="1261"/>
      <c r="GOW2" s="1261"/>
      <c r="GOX2" s="1261"/>
      <c r="GOY2" s="1261"/>
      <c r="GOZ2" s="1261"/>
      <c r="GPA2" s="1261"/>
      <c r="GPB2" s="1261"/>
      <c r="GPC2" s="1261"/>
      <c r="GPD2" s="1261"/>
      <c r="GPE2" s="1261"/>
      <c r="GPF2" s="1261"/>
      <c r="GPG2" s="1261"/>
      <c r="GPH2" s="1261"/>
      <c r="GPI2" s="1261"/>
      <c r="GPJ2" s="1261"/>
      <c r="GPK2" s="1261"/>
      <c r="GPL2" s="1261"/>
      <c r="GPM2" s="1261"/>
      <c r="GPN2" s="1261"/>
      <c r="GPO2" s="1261"/>
      <c r="GPP2" s="1261"/>
      <c r="GPQ2" s="1261"/>
      <c r="GPR2" s="1261"/>
      <c r="GPS2" s="1261"/>
      <c r="GPT2" s="1261"/>
      <c r="GPU2" s="1261"/>
      <c r="GPV2" s="1261"/>
      <c r="GPW2" s="1261"/>
      <c r="GPX2" s="1261"/>
      <c r="GPY2" s="1261"/>
      <c r="GPZ2" s="1261"/>
      <c r="GQA2" s="1261"/>
      <c r="GQB2" s="1261"/>
      <c r="GQC2" s="1261"/>
      <c r="GQD2" s="1261"/>
      <c r="GQE2" s="1261"/>
      <c r="GQF2" s="1261"/>
      <c r="GQG2" s="1261"/>
      <c r="GQH2" s="1261"/>
      <c r="GQI2" s="1261"/>
      <c r="GQJ2" s="1261"/>
      <c r="GQK2" s="1261"/>
      <c r="GQL2" s="1261"/>
      <c r="GQM2" s="1261"/>
      <c r="GQN2" s="1261"/>
      <c r="GQO2" s="1261"/>
      <c r="GQP2" s="1261"/>
      <c r="GQQ2" s="1261"/>
      <c r="GQR2" s="1261"/>
      <c r="GQS2" s="1261"/>
      <c r="GQT2" s="1261"/>
      <c r="GQU2" s="1261"/>
      <c r="GQV2" s="1261"/>
      <c r="GQW2" s="1261"/>
      <c r="GQX2" s="1261"/>
      <c r="GQY2" s="1261"/>
      <c r="GQZ2" s="1261"/>
      <c r="GRA2" s="1261"/>
      <c r="GRB2" s="1261"/>
      <c r="GRC2" s="1261"/>
      <c r="GRD2" s="1261"/>
      <c r="GRE2" s="1261"/>
      <c r="GRF2" s="1261"/>
      <c r="GRG2" s="1261"/>
      <c r="GRH2" s="1261"/>
      <c r="GRI2" s="1261"/>
      <c r="GRJ2" s="1261"/>
      <c r="GRK2" s="1261"/>
      <c r="GRL2" s="1261"/>
      <c r="GRM2" s="1261"/>
      <c r="GRN2" s="1261"/>
      <c r="GRO2" s="1261"/>
      <c r="GRP2" s="1261"/>
      <c r="GRQ2" s="1261"/>
      <c r="GRR2" s="1261"/>
      <c r="GRS2" s="1261"/>
      <c r="GRT2" s="1261"/>
      <c r="GRU2" s="1261"/>
      <c r="GRV2" s="1261"/>
      <c r="GRW2" s="1261"/>
      <c r="GRX2" s="1261"/>
      <c r="GRY2" s="1261"/>
      <c r="GRZ2" s="1261"/>
      <c r="GSA2" s="1261"/>
      <c r="GSB2" s="1261"/>
      <c r="GSC2" s="1261"/>
      <c r="GSD2" s="1261"/>
      <c r="GSE2" s="1261"/>
      <c r="GSF2" s="1261"/>
      <c r="GSG2" s="1261"/>
      <c r="GSH2" s="1261"/>
      <c r="GSI2" s="1261"/>
      <c r="GSJ2" s="1261"/>
      <c r="GSK2" s="1261"/>
      <c r="GSL2" s="1261"/>
      <c r="GSM2" s="1261"/>
      <c r="GSN2" s="1261"/>
      <c r="GSO2" s="1261"/>
      <c r="GSP2" s="1261"/>
      <c r="GSQ2" s="1261"/>
      <c r="GSR2" s="1261"/>
      <c r="GSS2" s="1261"/>
      <c r="GST2" s="1261"/>
      <c r="GSU2" s="1261"/>
      <c r="GSV2" s="1261"/>
      <c r="GSW2" s="1261"/>
      <c r="GSX2" s="1261"/>
      <c r="GSY2" s="1261"/>
      <c r="GSZ2" s="1261"/>
      <c r="GTA2" s="1261"/>
      <c r="GTB2" s="1261"/>
      <c r="GTC2" s="1261"/>
      <c r="GTD2" s="1261"/>
      <c r="GTE2" s="1261"/>
      <c r="GTF2" s="1261"/>
      <c r="GTG2" s="1261"/>
      <c r="GTH2" s="1261"/>
      <c r="GTI2" s="1261"/>
      <c r="GTJ2" s="1261"/>
      <c r="GTK2" s="1261"/>
      <c r="GTL2" s="1261"/>
      <c r="GTM2" s="1261"/>
      <c r="GTN2" s="1261"/>
      <c r="GTO2" s="1261"/>
      <c r="GTP2" s="1261"/>
      <c r="GTQ2" s="1261"/>
      <c r="GTR2" s="1261"/>
      <c r="GTS2" s="1261"/>
      <c r="GTT2" s="1261"/>
      <c r="GTU2" s="1261"/>
      <c r="GTV2" s="1261"/>
      <c r="GTW2" s="1261"/>
      <c r="GTX2" s="1261"/>
      <c r="GTY2" s="1261"/>
      <c r="GTZ2" s="1261"/>
      <c r="GUA2" s="1261"/>
      <c r="GUB2" s="1261"/>
      <c r="GUC2" s="1261"/>
      <c r="GUD2" s="1261"/>
      <c r="GUE2" s="1261"/>
      <c r="GUF2" s="1261"/>
      <c r="GUG2" s="1261"/>
      <c r="GUH2" s="1261"/>
      <c r="GUI2" s="1261"/>
      <c r="GUJ2" s="1261"/>
      <c r="GUK2" s="1261"/>
      <c r="GUL2" s="1261"/>
      <c r="GUM2" s="1261"/>
      <c r="GUN2" s="1261"/>
      <c r="GUO2" s="1261"/>
      <c r="GUP2" s="1261"/>
      <c r="GUQ2" s="1261"/>
      <c r="GUR2" s="1261"/>
      <c r="GUS2" s="1261"/>
      <c r="GUT2" s="1261"/>
      <c r="GUU2" s="1261"/>
      <c r="GUV2" s="1261"/>
      <c r="GUW2" s="1261"/>
      <c r="GUX2" s="1261"/>
      <c r="GUY2" s="1261"/>
      <c r="GUZ2" s="1261"/>
      <c r="GVA2" s="1261"/>
      <c r="GVB2" s="1261"/>
      <c r="GVC2" s="1261"/>
      <c r="GVD2" s="1261"/>
      <c r="GVE2" s="1261"/>
      <c r="GVF2" s="1261"/>
      <c r="GVG2" s="1261"/>
      <c r="GVH2" s="1261"/>
      <c r="GVI2" s="1261"/>
      <c r="GVJ2" s="1261"/>
      <c r="GVK2" s="1261"/>
      <c r="GVL2" s="1261"/>
      <c r="GVM2" s="1261"/>
      <c r="GVN2" s="1261"/>
      <c r="GVO2" s="1261"/>
      <c r="GVP2" s="1261"/>
      <c r="GVQ2" s="1261"/>
      <c r="GVR2" s="1261"/>
      <c r="GVS2" s="1261"/>
      <c r="GVT2" s="1261"/>
      <c r="GVU2" s="1261"/>
      <c r="GVV2" s="1261"/>
      <c r="GVW2" s="1261"/>
      <c r="GVX2" s="1261"/>
      <c r="GVY2" s="1261"/>
      <c r="GVZ2" s="1261"/>
      <c r="GWA2" s="1261"/>
      <c r="GWB2" s="1261"/>
      <c r="GWC2" s="1261"/>
      <c r="GWD2" s="1261"/>
      <c r="GWE2" s="1261"/>
      <c r="GWF2" s="1261"/>
      <c r="GWG2" s="1261"/>
      <c r="GWH2" s="1261"/>
      <c r="GWI2" s="1261"/>
      <c r="GWJ2" s="1261"/>
      <c r="GWK2" s="1261"/>
      <c r="GWL2" s="1261"/>
      <c r="GWM2" s="1261"/>
      <c r="GWN2" s="1261"/>
      <c r="GWO2" s="1261"/>
      <c r="GWP2" s="1261"/>
      <c r="GWQ2" s="1261"/>
      <c r="GWR2" s="1261"/>
      <c r="GWS2" s="1261"/>
      <c r="GWT2" s="1261"/>
      <c r="GWU2" s="1261"/>
      <c r="GWV2" s="1261"/>
      <c r="GWW2" s="1261"/>
      <c r="GWX2" s="1261"/>
      <c r="GWY2" s="1261"/>
      <c r="GWZ2" s="1261"/>
      <c r="GXA2" s="1261"/>
      <c r="GXB2" s="1261"/>
      <c r="GXC2" s="1261"/>
      <c r="GXD2" s="1261"/>
      <c r="GXE2" s="1261"/>
      <c r="GXF2" s="1261"/>
      <c r="GXG2" s="1261"/>
      <c r="GXH2" s="1261"/>
      <c r="GXI2" s="1261"/>
      <c r="GXJ2" s="1261"/>
      <c r="GXK2" s="1261"/>
      <c r="GXL2" s="1261"/>
      <c r="GXM2" s="1261"/>
      <c r="GXN2" s="1261"/>
      <c r="GXO2" s="1261"/>
      <c r="GXP2" s="1261"/>
      <c r="GXQ2" s="1261"/>
      <c r="GXR2" s="1261"/>
      <c r="GXS2" s="1261"/>
      <c r="GXT2" s="1261"/>
      <c r="GXU2" s="1261"/>
      <c r="GXV2" s="1261"/>
      <c r="GXW2" s="1261"/>
      <c r="GXX2" s="1261"/>
      <c r="GXY2" s="1261"/>
      <c r="GXZ2" s="1261"/>
      <c r="GYA2" s="1261"/>
      <c r="GYB2" s="1261"/>
      <c r="GYC2" s="1261"/>
      <c r="GYD2" s="1261"/>
      <c r="GYE2" s="1261"/>
      <c r="GYF2" s="1261"/>
      <c r="GYG2" s="1261"/>
      <c r="GYH2" s="1261"/>
      <c r="GYI2" s="1261"/>
      <c r="GYJ2" s="1261"/>
      <c r="GYK2" s="1261"/>
      <c r="GYL2" s="1261"/>
      <c r="GYM2" s="1261"/>
      <c r="GYN2" s="1261"/>
      <c r="GYO2" s="1261"/>
      <c r="GYP2" s="1261"/>
      <c r="GYQ2" s="1261"/>
      <c r="GYR2" s="1261"/>
      <c r="GYS2" s="1261"/>
      <c r="GYT2" s="1261"/>
      <c r="GYU2" s="1261"/>
      <c r="GYV2" s="1261"/>
      <c r="GYW2" s="1261"/>
      <c r="GYX2" s="1261"/>
      <c r="GYY2" s="1261"/>
      <c r="GYZ2" s="1261"/>
      <c r="GZA2" s="1261"/>
      <c r="GZB2" s="1261"/>
      <c r="GZC2" s="1261"/>
      <c r="GZD2" s="1261"/>
      <c r="GZE2" s="1261"/>
      <c r="GZF2" s="1261"/>
      <c r="GZG2" s="1261"/>
      <c r="GZH2" s="1261"/>
      <c r="GZI2" s="1261"/>
      <c r="GZJ2" s="1261"/>
      <c r="GZK2" s="1261"/>
      <c r="GZL2" s="1261"/>
      <c r="GZM2" s="1261"/>
      <c r="GZN2" s="1261"/>
      <c r="GZO2" s="1261"/>
      <c r="GZP2" s="1261"/>
      <c r="GZQ2" s="1261"/>
      <c r="GZR2" s="1261"/>
      <c r="GZS2" s="1261"/>
      <c r="GZT2" s="1261"/>
      <c r="GZU2" s="1261"/>
      <c r="GZV2" s="1261"/>
      <c r="GZW2" s="1261"/>
      <c r="GZX2" s="1261"/>
      <c r="GZY2" s="1261"/>
      <c r="GZZ2" s="1261"/>
      <c r="HAA2" s="1261"/>
      <c r="HAB2" s="1261"/>
      <c r="HAC2" s="1261"/>
      <c r="HAD2" s="1261"/>
      <c r="HAE2" s="1261"/>
      <c r="HAF2" s="1261"/>
      <c r="HAG2" s="1261"/>
      <c r="HAH2" s="1261"/>
      <c r="HAI2" s="1261"/>
      <c r="HAJ2" s="1261"/>
      <c r="HAK2" s="1261"/>
      <c r="HAL2" s="1261"/>
      <c r="HAM2" s="1261"/>
      <c r="HAN2" s="1261"/>
      <c r="HAO2" s="1261"/>
      <c r="HAP2" s="1261"/>
      <c r="HAQ2" s="1261"/>
      <c r="HAR2" s="1261"/>
      <c r="HAS2" s="1261"/>
      <c r="HAT2" s="1261"/>
      <c r="HAU2" s="1261"/>
      <c r="HAV2" s="1261"/>
      <c r="HAW2" s="1261"/>
      <c r="HAX2" s="1261"/>
      <c r="HAY2" s="1261"/>
      <c r="HAZ2" s="1261"/>
      <c r="HBA2" s="1261"/>
      <c r="HBB2" s="1261"/>
      <c r="HBC2" s="1261"/>
      <c r="HBD2" s="1261"/>
      <c r="HBE2" s="1261"/>
      <c r="HBF2" s="1261"/>
      <c r="HBG2" s="1261"/>
      <c r="HBH2" s="1261"/>
      <c r="HBI2" s="1261"/>
      <c r="HBJ2" s="1261"/>
      <c r="HBK2" s="1261"/>
      <c r="HBL2" s="1261"/>
      <c r="HBM2" s="1261"/>
      <c r="HBN2" s="1261"/>
      <c r="HBO2" s="1261"/>
      <c r="HBP2" s="1261"/>
      <c r="HBQ2" s="1261"/>
      <c r="HBR2" s="1261"/>
      <c r="HBS2" s="1261"/>
      <c r="HBT2" s="1261"/>
      <c r="HBU2" s="1261"/>
      <c r="HBV2" s="1261"/>
      <c r="HBW2" s="1261"/>
      <c r="HBX2" s="1261"/>
      <c r="HBY2" s="1261"/>
      <c r="HBZ2" s="1261"/>
      <c r="HCA2" s="1261"/>
      <c r="HCB2" s="1261"/>
      <c r="HCC2" s="1261"/>
      <c r="HCD2" s="1261"/>
      <c r="HCE2" s="1261"/>
      <c r="HCF2" s="1261"/>
      <c r="HCG2" s="1261"/>
      <c r="HCH2" s="1261"/>
      <c r="HCI2" s="1261"/>
      <c r="HCJ2" s="1261"/>
      <c r="HCK2" s="1261"/>
      <c r="HCL2" s="1261"/>
      <c r="HCM2" s="1261"/>
      <c r="HCN2" s="1261"/>
      <c r="HCO2" s="1261"/>
      <c r="HCP2" s="1261"/>
      <c r="HCQ2" s="1261"/>
      <c r="HCR2" s="1261"/>
      <c r="HCS2" s="1261"/>
      <c r="HCT2" s="1261"/>
      <c r="HCU2" s="1261"/>
      <c r="HCV2" s="1261"/>
      <c r="HCW2" s="1261"/>
      <c r="HCX2" s="1261"/>
      <c r="HCY2" s="1261"/>
      <c r="HCZ2" s="1261"/>
      <c r="HDA2" s="1261"/>
      <c r="HDB2" s="1261"/>
      <c r="HDC2" s="1261"/>
      <c r="HDD2" s="1261"/>
      <c r="HDE2" s="1261"/>
      <c r="HDF2" s="1261"/>
      <c r="HDG2" s="1261"/>
      <c r="HDH2" s="1261"/>
      <c r="HDI2" s="1261"/>
      <c r="HDJ2" s="1261"/>
      <c r="HDK2" s="1261"/>
      <c r="HDL2" s="1261"/>
      <c r="HDM2" s="1261"/>
      <c r="HDN2" s="1261"/>
      <c r="HDO2" s="1261"/>
      <c r="HDP2" s="1261"/>
      <c r="HDQ2" s="1261"/>
      <c r="HDR2" s="1261"/>
      <c r="HDS2" s="1261"/>
      <c r="HDT2" s="1261"/>
      <c r="HDU2" s="1261"/>
      <c r="HDV2" s="1261"/>
      <c r="HDW2" s="1261"/>
      <c r="HDX2" s="1261"/>
      <c r="HDY2" s="1261"/>
      <c r="HDZ2" s="1261"/>
      <c r="HEA2" s="1261"/>
      <c r="HEB2" s="1261"/>
      <c r="HEC2" s="1261"/>
      <c r="HED2" s="1261"/>
      <c r="HEE2" s="1261"/>
      <c r="HEF2" s="1261"/>
      <c r="HEG2" s="1261"/>
      <c r="HEH2" s="1261"/>
      <c r="HEI2" s="1261"/>
      <c r="HEJ2" s="1261"/>
      <c r="HEK2" s="1261"/>
      <c r="HEL2" s="1261"/>
      <c r="HEM2" s="1261"/>
      <c r="HEN2" s="1261"/>
      <c r="HEO2" s="1261"/>
      <c r="HEP2" s="1261"/>
      <c r="HEQ2" s="1261"/>
      <c r="HER2" s="1261"/>
      <c r="HES2" s="1261"/>
      <c r="HET2" s="1261"/>
      <c r="HEU2" s="1261"/>
      <c r="HEV2" s="1261"/>
      <c r="HEW2" s="1261"/>
      <c r="HEX2" s="1261"/>
      <c r="HEY2" s="1261"/>
      <c r="HEZ2" s="1261"/>
      <c r="HFA2" s="1261"/>
      <c r="HFB2" s="1261"/>
      <c r="HFC2" s="1261"/>
      <c r="HFD2" s="1261"/>
      <c r="HFE2" s="1261"/>
      <c r="HFF2" s="1261"/>
      <c r="HFG2" s="1261"/>
      <c r="HFH2" s="1261"/>
      <c r="HFI2" s="1261"/>
      <c r="HFJ2" s="1261"/>
      <c r="HFK2" s="1261"/>
      <c r="HFL2" s="1261"/>
      <c r="HFM2" s="1261"/>
      <c r="HFN2" s="1261"/>
      <c r="HFO2" s="1261"/>
      <c r="HFP2" s="1261"/>
      <c r="HFQ2" s="1261"/>
      <c r="HFR2" s="1261"/>
      <c r="HFS2" s="1261"/>
      <c r="HFT2" s="1261"/>
      <c r="HFU2" s="1261"/>
      <c r="HFV2" s="1261"/>
      <c r="HFW2" s="1261"/>
      <c r="HFX2" s="1261"/>
      <c r="HFY2" s="1261"/>
      <c r="HFZ2" s="1261"/>
      <c r="HGA2" s="1261"/>
      <c r="HGB2" s="1261"/>
      <c r="HGC2" s="1261"/>
      <c r="HGD2" s="1261"/>
      <c r="HGE2" s="1261"/>
      <c r="HGF2" s="1261"/>
      <c r="HGG2" s="1261"/>
      <c r="HGH2" s="1261"/>
      <c r="HGI2" s="1261"/>
      <c r="HGJ2" s="1261"/>
      <c r="HGK2" s="1261"/>
      <c r="HGL2" s="1261"/>
      <c r="HGM2" s="1261"/>
      <c r="HGN2" s="1261"/>
      <c r="HGO2" s="1261"/>
      <c r="HGP2" s="1261"/>
      <c r="HGQ2" s="1261"/>
      <c r="HGR2" s="1261"/>
      <c r="HGS2" s="1261"/>
      <c r="HGT2" s="1261"/>
      <c r="HGU2" s="1261"/>
      <c r="HGV2" s="1261"/>
      <c r="HGW2" s="1261"/>
      <c r="HGX2" s="1261"/>
      <c r="HGY2" s="1261"/>
      <c r="HGZ2" s="1261"/>
      <c r="HHA2" s="1261"/>
      <c r="HHB2" s="1261"/>
      <c r="HHC2" s="1261"/>
      <c r="HHD2" s="1261"/>
      <c r="HHE2" s="1261"/>
      <c r="HHF2" s="1261"/>
      <c r="HHG2" s="1261"/>
      <c r="HHH2" s="1261"/>
      <c r="HHI2" s="1261"/>
      <c r="HHJ2" s="1261"/>
      <c r="HHK2" s="1261"/>
      <c r="HHL2" s="1261"/>
      <c r="HHM2" s="1261"/>
      <c r="HHN2" s="1261"/>
      <c r="HHO2" s="1261"/>
      <c r="HHP2" s="1261"/>
      <c r="HHQ2" s="1261"/>
      <c r="HHR2" s="1261"/>
      <c r="HHS2" s="1261"/>
      <c r="HHT2" s="1261"/>
      <c r="HHU2" s="1261"/>
      <c r="HHV2" s="1261"/>
      <c r="HHW2" s="1261"/>
      <c r="HHX2" s="1261"/>
      <c r="HHY2" s="1261"/>
      <c r="HHZ2" s="1261"/>
      <c r="HIA2" s="1261"/>
      <c r="HIB2" s="1261"/>
      <c r="HIC2" s="1261"/>
      <c r="HID2" s="1261"/>
      <c r="HIE2" s="1261"/>
      <c r="HIF2" s="1261"/>
      <c r="HIG2" s="1261"/>
      <c r="HIH2" s="1261"/>
      <c r="HII2" s="1261"/>
      <c r="HIJ2" s="1261"/>
      <c r="HIK2" s="1261"/>
      <c r="HIL2" s="1261"/>
      <c r="HIM2" s="1261"/>
      <c r="HIN2" s="1261"/>
      <c r="HIO2" s="1261"/>
      <c r="HIP2" s="1261"/>
      <c r="HIQ2" s="1261"/>
      <c r="HIR2" s="1261"/>
      <c r="HIS2" s="1261"/>
      <c r="HIT2" s="1261"/>
      <c r="HIU2" s="1261"/>
      <c r="HIV2" s="1261"/>
      <c r="HIW2" s="1261"/>
      <c r="HIX2" s="1261"/>
      <c r="HIY2" s="1261"/>
      <c r="HIZ2" s="1261"/>
      <c r="HJA2" s="1261"/>
      <c r="HJB2" s="1261"/>
      <c r="HJC2" s="1261"/>
      <c r="HJD2" s="1261"/>
      <c r="HJE2" s="1261"/>
      <c r="HJF2" s="1261"/>
      <c r="HJG2" s="1261"/>
      <c r="HJH2" s="1261"/>
      <c r="HJI2" s="1261"/>
      <c r="HJJ2" s="1261"/>
      <c r="HJK2" s="1261"/>
      <c r="HJL2" s="1261"/>
      <c r="HJM2" s="1261"/>
      <c r="HJN2" s="1261"/>
      <c r="HJO2" s="1261"/>
      <c r="HJP2" s="1261"/>
      <c r="HJQ2" s="1261"/>
      <c r="HJR2" s="1261"/>
      <c r="HJS2" s="1261"/>
      <c r="HJT2" s="1261"/>
      <c r="HJU2" s="1261"/>
      <c r="HJV2" s="1261"/>
      <c r="HJW2" s="1261"/>
      <c r="HJX2" s="1261"/>
      <c r="HJY2" s="1261"/>
      <c r="HJZ2" s="1261"/>
      <c r="HKA2" s="1261"/>
      <c r="HKB2" s="1261"/>
      <c r="HKC2" s="1261"/>
      <c r="HKD2" s="1261"/>
      <c r="HKE2" s="1261"/>
      <c r="HKF2" s="1261"/>
      <c r="HKG2" s="1261"/>
      <c r="HKH2" s="1261"/>
      <c r="HKI2" s="1261"/>
      <c r="HKJ2" s="1261"/>
      <c r="HKK2" s="1261"/>
      <c r="HKL2" s="1261"/>
      <c r="HKM2" s="1261"/>
      <c r="HKN2" s="1261"/>
      <c r="HKO2" s="1261"/>
      <c r="HKP2" s="1261"/>
      <c r="HKQ2" s="1261"/>
      <c r="HKR2" s="1261"/>
      <c r="HKS2" s="1261"/>
      <c r="HKT2" s="1261"/>
      <c r="HKU2" s="1261"/>
      <c r="HKV2" s="1261"/>
      <c r="HKW2" s="1261"/>
      <c r="HKX2" s="1261"/>
      <c r="HKY2" s="1261"/>
      <c r="HKZ2" s="1261"/>
      <c r="HLA2" s="1261"/>
      <c r="HLB2" s="1261"/>
      <c r="HLC2" s="1261"/>
      <c r="HLD2" s="1261"/>
      <c r="HLE2" s="1261"/>
      <c r="HLF2" s="1261"/>
      <c r="HLG2" s="1261"/>
      <c r="HLH2" s="1261"/>
      <c r="HLI2" s="1261"/>
      <c r="HLJ2" s="1261"/>
      <c r="HLK2" s="1261"/>
      <c r="HLL2" s="1261"/>
      <c r="HLM2" s="1261"/>
      <c r="HLN2" s="1261"/>
      <c r="HLO2" s="1261"/>
      <c r="HLP2" s="1261"/>
      <c r="HLQ2" s="1261"/>
      <c r="HLR2" s="1261"/>
      <c r="HLS2" s="1261"/>
      <c r="HLT2" s="1261"/>
      <c r="HLU2" s="1261"/>
      <c r="HLV2" s="1261"/>
      <c r="HLW2" s="1261"/>
      <c r="HLX2" s="1261"/>
      <c r="HLY2" s="1261"/>
      <c r="HLZ2" s="1261"/>
      <c r="HMA2" s="1261"/>
      <c r="HMB2" s="1261"/>
      <c r="HMC2" s="1261"/>
      <c r="HMD2" s="1261"/>
      <c r="HME2" s="1261"/>
      <c r="HMF2" s="1261"/>
      <c r="HMG2" s="1261"/>
      <c r="HMH2" s="1261"/>
      <c r="HMI2" s="1261"/>
      <c r="HMJ2" s="1261"/>
      <c r="HMK2" s="1261"/>
      <c r="HML2" s="1261"/>
      <c r="HMM2" s="1261"/>
      <c r="HMN2" s="1261"/>
      <c r="HMO2" s="1261"/>
      <c r="HMP2" s="1261"/>
      <c r="HMQ2" s="1261"/>
      <c r="HMR2" s="1261"/>
      <c r="HMS2" s="1261"/>
      <c r="HMT2" s="1261"/>
      <c r="HMU2" s="1261"/>
      <c r="HMV2" s="1261"/>
      <c r="HMW2" s="1261"/>
      <c r="HMX2" s="1261"/>
      <c r="HMY2" s="1261"/>
      <c r="HMZ2" s="1261"/>
      <c r="HNA2" s="1261"/>
      <c r="HNB2" s="1261"/>
      <c r="HNC2" s="1261"/>
      <c r="HND2" s="1261"/>
      <c r="HNE2" s="1261"/>
      <c r="HNF2" s="1261"/>
      <c r="HNG2" s="1261"/>
      <c r="HNH2" s="1261"/>
      <c r="HNI2" s="1261"/>
      <c r="HNJ2" s="1261"/>
      <c r="HNK2" s="1261"/>
      <c r="HNL2" s="1261"/>
      <c r="HNM2" s="1261"/>
      <c r="HNN2" s="1261"/>
      <c r="HNO2" s="1261"/>
      <c r="HNP2" s="1261"/>
      <c r="HNQ2" s="1261"/>
      <c r="HNR2" s="1261"/>
      <c r="HNS2" s="1261"/>
      <c r="HNT2" s="1261"/>
      <c r="HNU2" s="1261"/>
      <c r="HNV2" s="1261"/>
      <c r="HNW2" s="1261"/>
      <c r="HNX2" s="1261"/>
      <c r="HNY2" s="1261"/>
      <c r="HNZ2" s="1261"/>
      <c r="HOA2" s="1261"/>
      <c r="HOB2" s="1261"/>
      <c r="HOC2" s="1261"/>
      <c r="HOD2" s="1261"/>
      <c r="HOE2" s="1261"/>
      <c r="HOF2" s="1261"/>
      <c r="HOG2" s="1261"/>
      <c r="HOH2" s="1261"/>
      <c r="HOI2" s="1261"/>
      <c r="HOJ2" s="1261"/>
      <c r="HOK2" s="1261"/>
      <c r="HOL2" s="1261"/>
      <c r="HOM2" s="1261"/>
      <c r="HON2" s="1261"/>
      <c r="HOO2" s="1261"/>
      <c r="HOP2" s="1261"/>
      <c r="HOQ2" s="1261"/>
      <c r="HOR2" s="1261"/>
      <c r="HOS2" s="1261"/>
      <c r="HOT2" s="1261"/>
      <c r="HOU2" s="1261"/>
      <c r="HOV2" s="1261"/>
      <c r="HOW2" s="1261"/>
      <c r="HOX2" s="1261"/>
      <c r="HOY2" s="1261"/>
      <c r="HOZ2" s="1261"/>
      <c r="HPA2" s="1261"/>
      <c r="HPB2" s="1261"/>
      <c r="HPC2" s="1261"/>
      <c r="HPD2" s="1261"/>
      <c r="HPE2" s="1261"/>
      <c r="HPF2" s="1261"/>
      <c r="HPG2" s="1261"/>
      <c r="HPH2" s="1261"/>
      <c r="HPI2" s="1261"/>
      <c r="HPJ2" s="1261"/>
      <c r="HPK2" s="1261"/>
      <c r="HPL2" s="1261"/>
      <c r="HPM2" s="1261"/>
      <c r="HPN2" s="1261"/>
      <c r="HPO2" s="1261"/>
      <c r="HPP2" s="1261"/>
      <c r="HPQ2" s="1261"/>
      <c r="HPR2" s="1261"/>
      <c r="HPS2" s="1261"/>
      <c r="HPT2" s="1261"/>
      <c r="HPU2" s="1261"/>
      <c r="HPV2" s="1261"/>
      <c r="HPW2" s="1261"/>
      <c r="HPX2" s="1261"/>
      <c r="HPY2" s="1261"/>
      <c r="HPZ2" s="1261"/>
      <c r="HQA2" s="1261"/>
      <c r="HQB2" s="1261"/>
      <c r="HQC2" s="1261"/>
      <c r="HQD2" s="1261"/>
      <c r="HQE2" s="1261"/>
      <c r="HQF2" s="1261"/>
      <c r="HQG2" s="1261"/>
      <c r="HQH2" s="1261"/>
      <c r="HQI2" s="1261"/>
      <c r="HQJ2" s="1261"/>
      <c r="HQK2" s="1261"/>
      <c r="HQL2" s="1261"/>
      <c r="HQM2" s="1261"/>
      <c r="HQN2" s="1261"/>
      <c r="HQO2" s="1261"/>
      <c r="HQP2" s="1261"/>
      <c r="HQQ2" s="1261"/>
      <c r="HQR2" s="1261"/>
      <c r="HQS2" s="1261"/>
      <c r="HQT2" s="1261"/>
      <c r="HQU2" s="1261"/>
      <c r="HQV2" s="1261"/>
      <c r="HQW2" s="1261"/>
      <c r="HQX2" s="1261"/>
      <c r="HQY2" s="1261"/>
      <c r="HQZ2" s="1261"/>
      <c r="HRA2" s="1261"/>
      <c r="HRB2" s="1261"/>
      <c r="HRC2" s="1261"/>
      <c r="HRD2" s="1261"/>
      <c r="HRE2" s="1261"/>
      <c r="HRF2" s="1261"/>
      <c r="HRG2" s="1261"/>
      <c r="HRH2" s="1261"/>
      <c r="HRI2" s="1261"/>
      <c r="HRJ2" s="1261"/>
      <c r="HRK2" s="1261"/>
      <c r="HRL2" s="1261"/>
      <c r="HRM2" s="1261"/>
      <c r="HRN2" s="1261"/>
      <c r="HRO2" s="1261"/>
      <c r="HRP2" s="1261"/>
      <c r="HRQ2" s="1261"/>
      <c r="HRR2" s="1261"/>
      <c r="HRS2" s="1261"/>
      <c r="HRT2" s="1261"/>
      <c r="HRU2" s="1261"/>
      <c r="HRV2" s="1261"/>
      <c r="HRW2" s="1261"/>
      <c r="HRX2" s="1261"/>
      <c r="HRY2" s="1261"/>
      <c r="HRZ2" s="1261"/>
      <c r="HSA2" s="1261"/>
      <c r="HSB2" s="1261"/>
      <c r="HSC2" s="1261"/>
      <c r="HSD2" s="1261"/>
      <c r="HSE2" s="1261"/>
      <c r="HSF2" s="1261"/>
      <c r="HSG2" s="1261"/>
      <c r="HSH2" s="1261"/>
      <c r="HSI2" s="1261"/>
      <c r="HSJ2" s="1261"/>
      <c r="HSK2" s="1261"/>
      <c r="HSL2" s="1261"/>
      <c r="HSM2" s="1261"/>
      <c r="HSN2" s="1261"/>
      <c r="HSO2" s="1261"/>
      <c r="HSP2" s="1261"/>
      <c r="HSQ2" s="1261"/>
      <c r="HSR2" s="1261"/>
      <c r="HSS2" s="1261"/>
      <c r="HST2" s="1261"/>
      <c r="HSU2" s="1261"/>
      <c r="HSV2" s="1261"/>
      <c r="HSW2" s="1261"/>
      <c r="HSX2" s="1261"/>
      <c r="HSY2" s="1261"/>
      <c r="HSZ2" s="1261"/>
      <c r="HTA2" s="1261"/>
      <c r="HTB2" s="1261"/>
      <c r="HTC2" s="1261"/>
      <c r="HTD2" s="1261"/>
      <c r="HTE2" s="1261"/>
      <c r="HTF2" s="1261"/>
      <c r="HTG2" s="1261"/>
      <c r="HTH2" s="1261"/>
      <c r="HTI2" s="1261"/>
      <c r="HTJ2" s="1261"/>
      <c r="HTK2" s="1261"/>
      <c r="HTL2" s="1261"/>
      <c r="HTM2" s="1261"/>
      <c r="HTN2" s="1261"/>
      <c r="HTO2" s="1261"/>
      <c r="HTP2" s="1261"/>
      <c r="HTQ2" s="1261"/>
      <c r="HTR2" s="1261"/>
      <c r="HTS2" s="1261"/>
      <c r="HTT2" s="1261"/>
      <c r="HTU2" s="1261"/>
      <c r="HTV2" s="1261"/>
      <c r="HTW2" s="1261"/>
      <c r="HTX2" s="1261"/>
      <c r="HTY2" s="1261"/>
      <c r="HTZ2" s="1261"/>
      <c r="HUA2" s="1261"/>
      <c r="HUB2" s="1261"/>
      <c r="HUC2" s="1261"/>
      <c r="HUD2" s="1261"/>
      <c r="HUE2" s="1261"/>
      <c r="HUF2" s="1261"/>
      <c r="HUG2" s="1261"/>
      <c r="HUH2" s="1261"/>
      <c r="HUI2" s="1261"/>
      <c r="HUJ2" s="1261"/>
      <c r="HUK2" s="1261"/>
      <c r="HUL2" s="1261"/>
      <c r="HUM2" s="1261"/>
      <c r="HUN2" s="1261"/>
      <c r="HUO2" s="1261"/>
      <c r="HUP2" s="1261"/>
      <c r="HUQ2" s="1261"/>
      <c r="HUR2" s="1261"/>
      <c r="HUS2" s="1261"/>
      <c r="HUT2" s="1261"/>
      <c r="HUU2" s="1261"/>
      <c r="HUV2" s="1261"/>
      <c r="HUW2" s="1261"/>
      <c r="HUX2" s="1261"/>
      <c r="HUY2" s="1261"/>
      <c r="HUZ2" s="1261"/>
      <c r="HVA2" s="1261"/>
      <c r="HVB2" s="1261"/>
      <c r="HVC2" s="1261"/>
      <c r="HVD2" s="1261"/>
      <c r="HVE2" s="1261"/>
      <c r="HVF2" s="1261"/>
      <c r="HVG2" s="1261"/>
      <c r="HVH2" s="1261"/>
      <c r="HVI2" s="1261"/>
      <c r="HVJ2" s="1261"/>
      <c r="HVK2" s="1261"/>
      <c r="HVL2" s="1261"/>
      <c r="HVM2" s="1261"/>
      <c r="HVN2" s="1261"/>
      <c r="HVO2" s="1261"/>
      <c r="HVP2" s="1261"/>
      <c r="HVQ2" s="1261"/>
      <c r="HVR2" s="1261"/>
      <c r="HVS2" s="1261"/>
      <c r="HVT2" s="1261"/>
      <c r="HVU2" s="1261"/>
      <c r="HVV2" s="1261"/>
      <c r="HVW2" s="1261"/>
      <c r="HVX2" s="1261"/>
      <c r="HVY2" s="1261"/>
      <c r="HVZ2" s="1261"/>
      <c r="HWA2" s="1261"/>
      <c r="HWB2" s="1261"/>
      <c r="HWC2" s="1261"/>
      <c r="HWD2" s="1261"/>
      <c r="HWE2" s="1261"/>
      <c r="HWF2" s="1261"/>
      <c r="HWG2" s="1261"/>
      <c r="HWH2" s="1261"/>
      <c r="HWI2" s="1261"/>
      <c r="HWJ2" s="1261"/>
      <c r="HWK2" s="1261"/>
      <c r="HWL2" s="1261"/>
      <c r="HWM2" s="1261"/>
      <c r="HWN2" s="1261"/>
      <c r="HWO2" s="1261"/>
      <c r="HWP2" s="1261"/>
      <c r="HWQ2" s="1261"/>
      <c r="HWR2" s="1261"/>
      <c r="HWS2" s="1261"/>
      <c r="HWT2" s="1261"/>
      <c r="HWU2" s="1261"/>
      <c r="HWV2" s="1261"/>
      <c r="HWW2" s="1261"/>
      <c r="HWX2" s="1261"/>
      <c r="HWY2" s="1261"/>
      <c r="HWZ2" s="1261"/>
      <c r="HXA2" s="1261"/>
      <c r="HXB2" s="1261"/>
      <c r="HXC2" s="1261"/>
      <c r="HXD2" s="1261"/>
      <c r="HXE2" s="1261"/>
      <c r="HXF2" s="1261"/>
      <c r="HXG2" s="1261"/>
      <c r="HXH2" s="1261"/>
      <c r="HXI2" s="1261"/>
      <c r="HXJ2" s="1261"/>
      <c r="HXK2" s="1261"/>
      <c r="HXL2" s="1261"/>
      <c r="HXM2" s="1261"/>
      <c r="HXN2" s="1261"/>
      <c r="HXO2" s="1261"/>
      <c r="HXP2" s="1261"/>
      <c r="HXQ2" s="1261"/>
      <c r="HXR2" s="1261"/>
      <c r="HXS2" s="1261"/>
      <c r="HXT2" s="1261"/>
      <c r="HXU2" s="1261"/>
      <c r="HXV2" s="1261"/>
      <c r="HXW2" s="1261"/>
      <c r="HXX2" s="1261"/>
      <c r="HXY2" s="1261"/>
      <c r="HXZ2" s="1261"/>
      <c r="HYA2" s="1261"/>
      <c r="HYB2" s="1261"/>
      <c r="HYC2" s="1261"/>
      <c r="HYD2" s="1261"/>
      <c r="HYE2" s="1261"/>
      <c r="HYF2" s="1261"/>
      <c r="HYG2" s="1261"/>
      <c r="HYH2" s="1261"/>
      <c r="HYI2" s="1261"/>
      <c r="HYJ2" s="1261"/>
      <c r="HYK2" s="1261"/>
      <c r="HYL2" s="1261"/>
      <c r="HYM2" s="1261"/>
      <c r="HYN2" s="1261"/>
      <c r="HYO2" s="1261"/>
      <c r="HYP2" s="1261"/>
      <c r="HYQ2" s="1261"/>
      <c r="HYR2" s="1261"/>
      <c r="HYS2" s="1261"/>
      <c r="HYT2" s="1261"/>
      <c r="HYU2" s="1261"/>
      <c r="HYV2" s="1261"/>
      <c r="HYW2" s="1261"/>
      <c r="HYX2" s="1261"/>
      <c r="HYY2" s="1261"/>
      <c r="HYZ2" s="1261"/>
      <c r="HZA2" s="1261"/>
      <c r="HZB2" s="1261"/>
      <c r="HZC2" s="1261"/>
      <c r="HZD2" s="1261"/>
      <c r="HZE2" s="1261"/>
      <c r="HZF2" s="1261"/>
      <c r="HZG2" s="1261"/>
      <c r="HZH2" s="1261"/>
      <c r="HZI2" s="1261"/>
      <c r="HZJ2" s="1261"/>
      <c r="HZK2" s="1261"/>
      <c r="HZL2" s="1261"/>
      <c r="HZM2" s="1261"/>
      <c r="HZN2" s="1261"/>
      <c r="HZO2" s="1261"/>
      <c r="HZP2" s="1261"/>
      <c r="HZQ2" s="1261"/>
      <c r="HZR2" s="1261"/>
      <c r="HZS2" s="1261"/>
      <c r="HZT2" s="1261"/>
      <c r="HZU2" s="1261"/>
      <c r="HZV2" s="1261"/>
      <c r="HZW2" s="1261"/>
      <c r="HZX2" s="1261"/>
      <c r="HZY2" s="1261"/>
      <c r="HZZ2" s="1261"/>
      <c r="IAA2" s="1261"/>
      <c r="IAB2" s="1261"/>
      <c r="IAC2" s="1261"/>
      <c r="IAD2" s="1261"/>
      <c r="IAE2" s="1261"/>
      <c r="IAF2" s="1261"/>
      <c r="IAG2" s="1261"/>
      <c r="IAH2" s="1261"/>
      <c r="IAI2" s="1261"/>
      <c r="IAJ2" s="1261"/>
      <c r="IAK2" s="1261"/>
      <c r="IAL2" s="1261"/>
      <c r="IAM2" s="1261"/>
      <c r="IAN2" s="1261"/>
      <c r="IAO2" s="1261"/>
      <c r="IAP2" s="1261"/>
      <c r="IAQ2" s="1261"/>
      <c r="IAR2" s="1261"/>
      <c r="IAS2" s="1261"/>
      <c r="IAT2" s="1261"/>
      <c r="IAU2" s="1261"/>
      <c r="IAV2" s="1261"/>
      <c r="IAW2" s="1261"/>
      <c r="IAX2" s="1261"/>
      <c r="IAY2" s="1261"/>
      <c r="IAZ2" s="1261"/>
      <c r="IBA2" s="1261"/>
      <c r="IBB2" s="1261"/>
      <c r="IBC2" s="1261"/>
      <c r="IBD2" s="1261"/>
      <c r="IBE2" s="1261"/>
      <c r="IBF2" s="1261"/>
      <c r="IBG2" s="1261"/>
      <c r="IBH2" s="1261"/>
      <c r="IBI2" s="1261"/>
      <c r="IBJ2" s="1261"/>
      <c r="IBK2" s="1261"/>
      <c r="IBL2" s="1261"/>
      <c r="IBM2" s="1261"/>
      <c r="IBN2" s="1261"/>
      <c r="IBO2" s="1261"/>
      <c r="IBP2" s="1261"/>
      <c r="IBQ2" s="1261"/>
      <c r="IBR2" s="1261"/>
      <c r="IBS2" s="1261"/>
      <c r="IBT2" s="1261"/>
      <c r="IBU2" s="1261"/>
      <c r="IBV2" s="1261"/>
      <c r="IBW2" s="1261"/>
      <c r="IBX2" s="1261"/>
      <c r="IBY2" s="1261"/>
      <c r="IBZ2" s="1261"/>
      <c r="ICA2" s="1261"/>
      <c r="ICB2" s="1261"/>
      <c r="ICC2" s="1261"/>
      <c r="ICD2" s="1261"/>
      <c r="ICE2" s="1261"/>
      <c r="ICF2" s="1261"/>
      <c r="ICG2" s="1261"/>
      <c r="ICH2" s="1261"/>
      <c r="ICI2" s="1261"/>
      <c r="ICJ2" s="1261"/>
      <c r="ICK2" s="1261"/>
      <c r="ICL2" s="1261"/>
      <c r="ICM2" s="1261"/>
      <c r="ICN2" s="1261"/>
      <c r="ICO2" s="1261"/>
      <c r="ICP2" s="1261"/>
      <c r="ICQ2" s="1261"/>
      <c r="ICR2" s="1261"/>
      <c r="ICS2" s="1261"/>
      <c r="ICT2" s="1261"/>
      <c r="ICU2" s="1261"/>
      <c r="ICV2" s="1261"/>
      <c r="ICW2" s="1261"/>
      <c r="ICX2" s="1261"/>
      <c r="ICY2" s="1261"/>
      <c r="ICZ2" s="1261"/>
      <c r="IDA2" s="1261"/>
      <c r="IDB2" s="1261"/>
      <c r="IDC2" s="1261"/>
      <c r="IDD2" s="1261"/>
      <c r="IDE2" s="1261"/>
      <c r="IDF2" s="1261"/>
      <c r="IDG2" s="1261"/>
      <c r="IDH2" s="1261"/>
      <c r="IDI2" s="1261"/>
      <c r="IDJ2" s="1261"/>
      <c r="IDK2" s="1261"/>
      <c r="IDL2" s="1261"/>
      <c r="IDM2" s="1261"/>
      <c r="IDN2" s="1261"/>
      <c r="IDO2" s="1261"/>
      <c r="IDP2" s="1261"/>
      <c r="IDQ2" s="1261"/>
      <c r="IDR2" s="1261"/>
      <c r="IDS2" s="1261"/>
      <c r="IDT2" s="1261"/>
      <c r="IDU2" s="1261"/>
      <c r="IDV2" s="1261"/>
      <c r="IDW2" s="1261"/>
      <c r="IDX2" s="1261"/>
      <c r="IDY2" s="1261"/>
      <c r="IDZ2" s="1261"/>
      <c r="IEA2" s="1261"/>
      <c r="IEB2" s="1261"/>
      <c r="IEC2" s="1261"/>
      <c r="IED2" s="1261"/>
      <c r="IEE2" s="1261"/>
      <c r="IEF2" s="1261"/>
      <c r="IEG2" s="1261"/>
      <c r="IEH2" s="1261"/>
      <c r="IEI2" s="1261"/>
      <c r="IEJ2" s="1261"/>
      <c r="IEK2" s="1261"/>
      <c r="IEL2" s="1261"/>
      <c r="IEM2" s="1261"/>
      <c r="IEN2" s="1261"/>
      <c r="IEO2" s="1261"/>
      <c r="IEP2" s="1261"/>
      <c r="IEQ2" s="1261"/>
      <c r="IER2" s="1261"/>
      <c r="IES2" s="1261"/>
      <c r="IET2" s="1261"/>
      <c r="IEU2" s="1261"/>
      <c r="IEV2" s="1261"/>
      <c r="IEW2" s="1261"/>
      <c r="IEX2" s="1261"/>
      <c r="IEY2" s="1261"/>
      <c r="IEZ2" s="1261"/>
      <c r="IFA2" s="1261"/>
      <c r="IFB2" s="1261"/>
      <c r="IFC2" s="1261"/>
      <c r="IFD2" s="1261"/>
      <c r="IFE2" s="1261"/>
      <c r="IFF2" s="1261"/>
      <c r="IFG2" s="1261"/>
      <c r="IFH2" s="1261"/>
      <c r="IFI2" s="1261"/>
      <c r="IFJ2" s="1261"/>
      <c r="IFK2" s="1261"/>
      <c r="IFL2" s="1261"/>
      <c r="IFM2" s="1261"/>
      <c r="IFN2" s="1261"/>
      <c r="IFO2" s="1261"/>
      <c r="IFP2" s="1261"/>
      <c r="IFQ2" s="1261"/>
      <c r="IFR2" s="1261"/>
      <c r="IFS2" s="1261"/>
      <c r="IFT2" s="1261"/>
      <c r="IFU2" s="1261"/>
      <c r="IFV2" s="1261"/>
      <c r="IFW2" s="1261"/>
      <c r="IFX2" s="1261"/>
      <c r="IFY2" s="1261"/>
      <c r="IFZ2" s="1261"/>
      <c r="IGA2" s="1261"/>
      <c r="IGB2" s="1261"/>
      <c r="IGC2" s="1261"/>
      <c r="IGD2" s="1261"/>
      <c r="IGE2" s="1261"/>
      <c r="IGF2" s="1261"/>
      <c r="IGG2" s="1261"/>
      <c r="IGH2" s="1261"/>
      <c r="IGI2" s="1261"/>
      <c r="IGJ2" s="1261"/>
      <c r="IGK2" s="1261"/>
      <c r="IGL2" s="1261"/>
      <c r="IGM2" s="1261"/>
      <c r="IGN2" s="1261"/>
      <c r="IGO2" s="1261"/>
      <c r="IGP2" s="1261"/>
      <c r="IGQ2" s="1261"/>
      <c r="IGR2" s="1261"/>
      <c r="IGS2" s="1261"/>
      <c r="IGT2" s="1261"/>
      <c r="IGU2" s="1261"/>
      <c r="IGV2" s="1261"/>
      <c r="IGW2" s="1261"/>
      <c r="IGX2" s="1261"/>
      <c r="IGY2" s="1261"/>
      <c r="IGZ2" s="1261"/>
      <c r="IHA2" s="1261"/>
      <c r="IHB2" s="1261"/>
      <c r="IHC2" s="1261"/>
      <c r="IHD2" s="1261"/>
      <c r="IHE2" s="1261"/>
      <c r="IHF2" s="1261"/>
      <c r="IHG2" s="1261"/>
      <c r="IHH2" s="1261"/>
      <c r="IHI2" s="1261"/>
      <c r="IHJ2" s="1261"/>
      <c r="IHK2" s="1261"/>
      <c r="IHL2" s="1261"/>
      <c r="IHM2" s="1261"/>
      <c r="IHN2" s="1261"/>
      <c r="IHO2" s="1261"/>
      <c r="IHP2" s="1261"/>
      <c r="IHQ2" s="1261"/>
      <c r="IHR2" s="1261"/>
      <c r="IHS2" s="1261"/>
      <c r="IHT2" s="1261"/>
      <c r="IHU2" s="1261"/>
      <c r="IHV2" s="1261"/>
      <c r="IHW2" s="1261"/>
      <c r="IHX2" s="1261"/>
      <c r="IHY2" s="1261"/>
      <c r="IHZ2" s="1261"/>
      <c r="IIA2" s="1261"/>
      <c r="IIB2" s="1261"/>
      <c r="IIC2" s="1261"/>
      <c r="IID2" s="1261"/>
      <c r="IIE2" s="1261"/>
      <c r="IIF2" s="1261"/>
      <c r="IIG2" s="1261"/>
      <c r="IIH2" s="1261"/>
      <c r="III2" s="1261"/>
      <c r="IIJ2" s="1261"/>
      <c r="IIK2" s="1261"/>
      <c r="IIL2" s="1261"/>
      <c r="IIM2" s="1261"/>
      <c r="IIN2" s="1261"/>
      <c r="IIO2" s="1261"/>
      <c r="IIP2" s="1261"/>
      <c r="IIQ2" s="1261"/>
      <c r="IIR2" s="1261"/>
      <c r="IIS2" s="1261"/>
      <c r="IIT2" s="1261"/>
      <c r="IIU2" s="1261"/>
      <c r="IIV2" s="1261"/>
      <c r="IIW2" s="1261"/>
      <c r="IIX2" s="1261"/>
      <c r="IIY2" s="1261"/>
      <c r="IIZ2" s="1261"/>
      <c r="IJA2" s="1261"/>
      <c r="IJB2" s="1261"/>
      <c r="IJC2" s="1261"/>
      <c r="IJD2" s="1261"/>
      <c r="IJE2" s="1261"/>
      <c r="IJF2" s="1261"/>
      <c r="IJG2" s="1261"/>
      <c r="IJH2" s="1261"/>
      <c r="IJI2" s="1261"/>
      <c r="IJJ2" s="1261"/>
      <c r="IJK2" s="1261"/>
      <c r="IJL2" s="1261"/>
      <c r="IJM2" s="1261"/>
      <c r="IJN2" s="1261"/>
      <c r="IJO2" s="1261"/>
      <c r="IJP2" s="1261"/>
      <c r="IJQ2" s="1261"/>
      <c r="IJR2" s="1261"/>
      <c r="IJS2" s="1261"/>
      <c r="IJT2" s="1261"/>
      <c r="IJU2" s="1261"/>
      <c r="IJV2" s="1261"/>
      <c r="IJW2" s="1261"/>
      <c r="IJX2" s="1261"/>
      <c r="IJY2" s="1261"/>
      <c r="IJZ2" s="1261"/>
      <c r="IKA2" s="1261"/>
      <c r="IKB2" s="1261"/>
      <c r="IKC2" s="1261"/>
      <c r="IKD2" s="1261"/>
      <c r="IKE2" s="1261"/>
      <c r="IKF2" s="1261"/>
      <c r="IKG2" s="1261"/>
      <c r="IKH2" s="1261"/>
      <c r="IKI2" s="1261"/>
      <c r="IKJ2" s="1261"/>
      <c r="IKK2" s="1261"/>
      <c r="IKL2" s="1261"/>
      <c r="IKM2" s="1261"/>
      <c r="IKN2" s="1261"/>
      <c r="IKO2" s="1261"/>
      <c r="IKP2" s="1261"/>
      <c r="IKQ2" s="1261"/>
      <c r="IKR2" s="1261"/>
      <c r="IKS2" s="1261"/>
      <c r="IKT2" s="1261"/>
      <c r="IKU2" s="1261"/>
      <c r="IKV2" s="1261"/>
      <c r="IKW2" s="1261"/>
      <c r="IKX2" s="1261"/>
      <c r="IKY2" s="1261"/>
      <c r="IKZ2" s="1261"/>
      <c r="ILA2" s="1261"/>
      <c r="ILB2" s="1261"/>
      <c r="ILC2" s="1261"/>
      <c r="ILD2" s="1261"/>
      <c r="ILE2" s="1261"/>
      <c r="ILF2" s="1261"/>
      <c r="ILG2" s="1261"/>
      <c r="ILH2" s="1261"/>
      <c r="ILI2" s="1261"/>
      <c r="ILJ2" s="1261"/>
      <c r="ILK2" s="1261"/>
      <c r="ILL2" s="1261"/>
      <c r="ILM2" s="1261"/>
      <c r="ILN2" s="1261"/>
      <c r="ILO2" s="1261"/>
      <c r="ILP2" s="1261"/>
      <c r="ILQ2" s="1261"/>
      <c r="ILR2" s="1261"/>
      <c r="ILS2" s="1261"/>
      <c r="ILT2" s="1261"/>
      <c r="ILU2" s="1261"/>
      <c r="ILV2" s="1261"/>
      <c r="ILW2" s="1261"/>
      <c r="ILX2" s="1261"/>
      <c r="ILY2" s="1261"/>
      <c r="ILZ2" s="1261"/>
      <c r="IMA2" s="1261"/>
      <c r="IMB2" s="1261"/>
      <c r="IMC2" s="1261"/>
      <c r="IMD2" s="1261"/>
      <c r="IME2" s="1261"/>
      <c r="IMF2" s="1261"/>
      <c r="IMG2" s="1261"/>
      <c r="IMH2" s="1261"/>
      <c r="IMI2" s="1261"/>
      <c r="IMJ2" s="1261"/>
      <c r="IMK2" s="1261"/>
      <c r="IML2" s="1261"/>
      <c r="IMM2" s="1261"/>
      <c r="IMN2" s="1261"/>
      <c r="IMO2" s="1261"/>
      <c r="IMP2" s="1261"/>
      <c r="IMQ2" s="1261"/>
      <c r="IMR2" s="1261"/>
      <c r="IMS2" s="1261"/>
      <c r="IMT2" s="1261"/>
      <c r="IMU2" s="1261"/>
      <c r="IMV2" s="1261"/>
      <c r="IMW2" s="1261"/>
      <c r="IMX2" s="1261"/>
      <c r="IMY2" s="1261"/>
      <c r="IMZ2" s="1261"/>
      <c r="INA2" s="1261"/>
      <c r="INB2" s="1261"/>
      <c r="INC2" s="1261"/>
      <c r="IND2" s="1261"/>
      <c r="INE2" s="1261"/>
      <c r="INF2" s="1261"/>
      <c r="ING2" s="1261"/>
      <c r="INH2" s="1261"/>
      <c r="INI2" s="1261"/>
      <c r="INJ2" s="1261"/>
      <c r="INK2" s="1261"/>
      <c r="INL2" s="1261"/>
      <c r="INM2" s="1261"/>
      <c r="INN2" s="1261"/>
      <c r="INO2" s="1261"/>
      <c r="INP2" s="1261"/>
      <c r="INQ2" s="1261"/>
      <c r="INR2" s="1261"/>
      <c r="INS2" s="1261"/>
      <c r="INT2" s="1261"/>
      <c r="INU2" s="1261"/>
      <c r="INV2" s="1261"/>
      <c r="INW2" s="1261"/>
      <c r="INX2" s="1261"/>
      <c r="INY2" s="1261"/>
      <c r="INZ2" s="1261"/>
      <c r="IOA2" s="1261"/>
      <c r="IOB2" s="1261"/>
      <c r="IOC2" s="1261"/>
      <c r="IOD2" s="1261"/>
      <c r="IOE2" s="1261"/>
      <c r="IOF2" s="1261"/>
      <c r="IOG2" s="1261"/>
      <c r="IOH2" s="1261"/>
      <c r="IOI2" s="1261"/>
      <c r="IOJ2" s="1261"/>
      <c r="IOK2" s="1261"/>
      <c r="IOL2" s="1261"/>
      <c r="IOM2" s="1261"/>
      <c r="ION2" s="1261"/>
      <c r="IOO2" s="1261"/>
      <c r="IOP2" s="1261"/>
      <c r="IOQ2" s="1261"/>
      <c r="IOR2" s="1261"/>
      <c r="IOS2" s="1261"/>
      <c r="IOT2" s="1261"/>
      <c r="IOU2" s="1261"/>
      <c r="IOV2" s="1261"/>
      <c r="IOW2" s="1261"/>
      <c r="IOX2" s="1261"/>
      <c r="IOY2" s="1261"/>
      <c r="IOZ2" s="1261"/>
      <c r="IPA2" s="1261"/>
      <c r="IPB2" s="1261"/>
      <c r="IPC2" s="1261"/>
      <c r="IPD2" s="1261"/>
      <c r="IPE2" s="1261"/>
      <c r="IPF2" s="1261"/>
      <c r="IPG2" s="1261"/>
      <c r="IPH2" s="1261"/>
      <c r="IPI2" s="1261"/>
      <c r="IPJ2" s="1261"/>
      <c r="IPK2" s="1261"/>
      <c r="IPL2" s="1261"/>
      <c r="IPM2" s="1261"/>
      <c r="IPN2" s="1261"/>
      <c r="IPO2" s="1261"/>
      <c r="IPP2" s="1261"/>
      <c r="IPQ2" s="1261"/>
      <c r="IPR2" s="1261"/>
      <c r="IPS2" s="1261"/>
      <c r="IPT2" s="1261"/>
      <c r="IPU2" s="1261"/>
      <c r="IPV2" s="1261"/>
      <c r="IPW2" s="1261"/>
      <c r="IPX2" s="1261"/>
      <c r="IPY2" s="1261"/>
      <c r="IPZ2" s="1261"/>
      <c r="IQA2" s="1261"/>
      <c r="IQB2" s="1261"/>
      <c r="IQC2" s="1261"/>
      <c r="IQD2" s="1261"/>
      <c r="IQE2" s="1261"/>
      <c r="IQF2" s="1261"/>
      <c r="IQG2" s="1261"/>
      <c r="IQH2" s="1261"/>
      <c r="IQI2" s="1261"/>
      <c r="IQJ2" s="1261"/>
      <c r="IQK2" s="1261"/>
      <c r="IQL2" s="1261"/>
      <c r="IQM2" s="1261"/>
      <c r="IQN2" s="1261"/>
      <c r="IQO2" s="1261"/>
      <c r="IQP2" s="1261"/>
      <c r="IQQ2" s="1261"/>
      <c r="IQR2" s="1261"/>
      <c r="IQS2" s="1261"/>
      <c r="IQT2" s="1261"/>
      <c r="IQU2" s="1261"/>
      <c r="IQV2" s="1261"/>
      <c r="IQW2" s="1261"/>
      <c r="IQX2" s="1261"/>
      <c r="IQY2" s="1261"/>
      <c r="IQZ2" s="1261"/>
      <c r="IRA2" s="1261"/>
      <c r="IRB2" s="1261"/>
      <c r="IRC2" s="1261"/>
      <c r="IRD2" s="1261"/>
      <c r="IRE2" s="1261"/>
      <c r="IRF2" s="1261"/>
      <c r="IRG2" s="1261"/>
      <c r="IRH2" s="1261"/>
      <c r="IRI2" s="1261"/>
      <c r="IRJ2" s="1261"/>
      <c r="IRK2" s="1261"/>
      <c r="IRL2" s="1261"/>
      <c r="IRM2" s="1261"/>
      <c r="IRN2" s="1261"/>
      <c r="IRO2" s="1261"/>
      <c r="IRP2" s="1261"/>
      <c r="IRQ2" s="1261"/>
      <c r="IRR2" s="1261"/>
      <c r="IRS2" s="1261"/>
      <c r="IRT2" s="1261"/>
      <c r="IRU2" s="1261"/>
      <c r="IRV2" s="1261"/>
      <c r="IRW2" s="1261"/>
      <c r="IRX2" s="1261"/>
      <c r="IRY2" s="1261"/>
      <c r="IRZ2" s="1261"/>
      <c r="ISA2" s="1261"/>
      <c r="ISB2" s="1261"/>
      <c r="ISC2" s="1261"/>
      <c r="ISD2" s="1261"/>
      <c r="ISE2" s="1261"/>
      <c r="ISF2" s="1261"/>
      <c r="ISG2" s="1261"/>
      <c r="ISH2" s="1261"/>
      <c r="ISI2" s="1261"/>
      <c r="ISJ2" s="1261"/>
      <c r="ISK2" s="1261"/>
      <c r="ISL2" s="1261"/>
      <c r="ISM2" s="1261"/>
      <c r="ISN2" s="1261"/>
      <c r="ISO2" s="1261"/>
      <c r="ISP2" s="1261"/>
      <c r="ISQ2" s="1261"/>
      <c r="ISR2" s="1261"/>
      <c r="ISS2" s="1261"/>
      <c r="IST2" s="1261"/>
      <c r="ISU2" s="1261"/>
      <c r="ISV2" s="1261"/>
      <c r="ISW2" s="1261"/>
      <c r="ISX2" s="1261"/>
      <c r="ISY2" s="1261"/>
      <c r="ISZ2" s="1261"/>
      <c r="ITA2" s="1261"/>
      <c r="ITB2" s="1261"/>
      <c r="ITC2" s="1261"/>
      <c r="ITD2" s="1261"/>
      <c r="ITE2" s="1261"/>
      <c r="ITF2" s="1261"/>
      <c r="ITG2" s="1261"/>
      <c r="ITH2" s="1261"/>
      <c r="ITI2" s="1261"/>
      <c r="ITJ2" s="1261"/>
      <c r="ITK2" s="1261"/>
      <c r="ITL2" s="1261"/>
      <c r="ITM2" s="1261"/>
      <c r="ITN2" s="1261"/>
      <c r="ITO2" s="1261"/>
      <c r="ITP2" s="1261"/>
      <c r="ITQ2" s="1261"/>
      <c r="ITR2" s="1261"/>
      <c r="ITS2" s="1261"/>
      <c r="ITT2" s="1261"/>
      <c r="ITU2" s="1261"/>
      <c r="ITV2" s="1261"/>
      <c r="ITW2" s="1261"/>
      <c r="ITX2" s="1261"/>
      <c r="ITY2" s="1261"/>
      <c r="ITZ2" s="1261"/>
      <c r="IUA2" s="1261"/>
      <c r="IUB2" s="1261"/>
      <c r="IUC2" s="1261"/>
      <c r="IUD2" s="1261"/>
      <c r="IUE2" s="1261"/>
      <c r="IUF2" s="1261"/>
      <c r="IUG2" s="1261"/>
      <c r="IUH2" s="1261"/>
      <c r="IUI2" s="1261"/>
      <c r="IUJ2" s="1261"/>
      <c r="IUK2" s="1261"/>
      <c r="IUL2" s="1261"/>
      <c r="IUM2" s="1261"/>
      <c r="IUN2" s="1261"/>
      <c r="IUO2" s="1261"/>
      <c r="IUP2" s="1261"/>
      <c r="IUQ2" s="1261"/>
      <c r="IUR2" s="1261"/>
      <c r="IUS2" s="1261"/>
      <c r="IUT2" s="1261"/>
      <c r="IUU2" s="1261"/>
      <c r="IUV2" s="1261"/>
      <c r="IUW2" s="1261"/>
      <c r="IUX2" s="1261"/>
      <c r="IUY2" s="1261"/>
      <c r="IUZ2" s="1261"/>
      <c r="IVA2" s="1261"/>
      <c r="IVB2" s="1261"/>
      <c r="IVC2" s="1261"/>
      <c r="IVD2" s="1261"/>
      <c r="IVE2" s="1261"/>
      <c r="IVF2" s="1261"/>
      <c r="IVG2" s="1261"/>
      <c r="IVH2" s="1261"/>
      <c r="IVI2" s="1261"/>
      <c r="IVJ2" s="1261"/>
      <c r="IVK2" s="1261"/>
      <c r="IVL2" s="1261"/>
      <c r="IVM2" s="1261"/>
      <c r="IVN2" s="1261"/>
      <c r="IVO2" s="1261"/>
      <c r="IVP2" s="1261"/>
      <c r="IVQ2" s="1261"/>
      <c r="IVR2" s="1261"/>
      <c r="IVS2" s="1261"/>
      <c r="IVT2" s="1261"/>
      <c r="IVU2" s="1261"/>
      <c r="IVV2" s="1261"/>
      <c r="IVW2" s="1261"/>
      <c r="IVX2" s="1261"/>
      <c r="IVY2" s="1261"/>
      <c r="IVZ2" s="1261"/>
      <c r="IWA2" s="1261"/>
      <c r="IWB2" s="1261"/>
      <c r="IWC2" s="1261"/>
      <c r="IWD2" s="1261"/>
      <c r="IWE2" s="1261"/>
      <c r="IWF2" s="1261"/>
      <c r="IWG2" s="1261"/>
      <c r="IWH2" s="1261"/>
      <c r="IWI2" s="1261"/>
      <c r="IWJ2" s="1261"/>
      <c r="IWK2" s="1261"/>
      <c r="IWL2" s="1261"/>
      <c r="IWM2" s="1261"/>
      <c r="IWN2" s="1261"/>
      <c r="IWO2" s="1261"/>
      <c r="IWP2" s="1261"/>
      <c r="IWQ2" s="1261"/>
      <c r="IWR2" s="1261"/>
      <c r="IWS2" s="1261"/>
      <c r="IWT2" s="1261"/>
      <c r="IWU2" s="1261"/>
      <c r="IWV2" s="1261"/>
      <c r="IWW2" s="1261"/>
      <c r="IWX2" s="1261"/>
      <c r="IWY2" s="1261"/>
      <c r="IWZ2" s="1261"/>
      <c r="IXA2" s="1261"/>
      <c r="IXB2" s="1261"/>
      <c r="IXC2" s="1261"/>
      <c r="IXD2" s="1261"/>
      <c r="IXE2" s="1261"/>
      <c r="IXF2" s="1261"/>
      <c r="IXG2" s="1261"/>
      <c r="IXH2" s="1261"/>
      <c r="IXI2" s="1261"/>
      <c r="IXJ2" s="1261"/>
      <c r="IXK2" s="1261"/>
      <c r="IXL2" s="1261"/>
      <c r="IXM2" s="1261"/>
      <c r="IXN2" s="1261"/>
      <c r="IXO2" s="1261"/>
      <c r="IXP2" s="1261"/>
      <c r="IXQ2" s="1261"/>
      <c r="IXR2" s="1261"/>
      <c r="IXS2" s="1261"/>
      <c r="IXT2" s="1261"/>
      <c r="IXU2" s="1261"/>
      <c r="IXV2" s="1261"/>
      <c r="IXW2" s="1261"/>
      <c r="IXX2" s="1261"/>
      <c r="IXY2" s="1261"/>
      <c r="IXZ2" s="1261"/>
      <c r="IYA2" s="1261"/>
      <c r="IYB2" s="1261"/>
      <c r="IYC2" s="1261"/>
      <c r="IYD2" s="1261"/>
      <c r="IYE2" s="1261"/>
      <c r="IYF2" s="1261"/>
      <c r="IYG2" s="1261"/>
      <c r="IYH2" s="1261"/>
      <c r="IYI2" s="1261"/>
      <c r="IYJ2" s="1261"/>
      <c r="IYK2" s="1261"/>
      <c r="IYL2" s="1261"/>
      <c r="IYM2" s="1261"/>
      <c r="IYN2" s="1261"/>
      <c r="IYO2" s="1261"/>
      <c r="IYP2" s="1261"/>
      <c r="IYQ2" s="1261"/>
      <c r="IYR2" s="1261"/>
      <c r="IYS2" s="1261"/>
      <c r="IYT2" s="1261"/>
      <c r="IYU2" s="1261"/>
      <c r="IYV2" s="1261"/>
      <c r="IYW2" s="1261"/>
      <c r="IYX2" s="1261"/>
      <c r="IYY2" s="1261"/>
      <c r="IYZ2" s="1261"/>
      <c r="IZA2" s="1261"/>
      <c r="IZB2" s="1261"/>
      <c r="IZC2" s="1261"/>
      <c r="IZD2" s="1261"/>
      <c r="IZE2" s="1261"/>
      <c r="IZF2" s="1261"/>
      <c r="IZG2" s="1261"/>
      <c r="IZH2" s="1261"/>
      <c r="IZI2" s="1261"/>
      <c r="IZJ2" s="1261"/>
      <c r="IZK2" s="1261"/>
      <c r="IZL2" s="1261"/>
      <c r="IZM2" s="1261"/>
      <c r="IZN2" s="1261"/>
      <c r="IZO2" s="1261"/>
      <c r="IZP2" s="1261"/>
      <c r="IZQ2" s="1261"/>
      <c r="IZR2" s="1261"/>
      <c r="IZS2" s="1261"/>
      <c r="IZT2" s="1261"/>
      <c r="IZU2" s="1261"/>
      <c r="IZV2" s="1261"/>
      <c r="IZW2" s="1261"/>
      <c r="IZX2" s="1261"/>
      <c r="IZY2" s="1261"/>
      <c r="IZZ2" s="1261"/>
      <c r="JAA2" s="1261"/>
      <c r="JAB2" s="1261"/>
      <c r="JAC2" s="1261"/>
      <c r="JAD2" s="1261"/>
      <c r="JAE2" s="1261"/>
      <c r="JAF2" s="1261"/>
      <c r="JAG2" s="1261"/>
      <c r="JAH2" s="1261"/>
      <c r="JAI2" s="1261"/>
      <c r="JAJ2" s="1261"/>
      <c r="JAK2" s="1261"/>
      <c r="JAL2" s="1261"/>
      <c r="JAM2" s="1261"/>
      <c r="JAN2" s="1261"/>
      <c r="JAO2" s="1261"/>
      <c r="JAP2" s="1261"/>
      <c r="JAQ2" s="1261"/>
      <c r="JAR2" s="1261"/>
      <c r="JAS2" s="1261"/>
      <c r="JAT2" s="1261"/>
      <c r="JAU2" s="1261"/>
      <c r="JAV2" s="1261"/>
      <c r="JAW2" s="1261"/>
      <c r="JAX2" s="1261"/>
      <c r="JAY2" s="1261"/>
      <c r="JAZ2" s="1261"/>
      <c r="JBA2" s="1261"/>
      <c r="JBB2" s="1261"/>
      <c r="JBC2" s="1261"/>
      <c r="JBD2" s="1261"/>
      <c r="JBE2" s="1261"/>
      <c r="JBF2" s="1261"/>
      <c r="JBG2" s="1261"/>
      <c r="JBH2" s="1261"/>
      <c r="JBI2" s="1261"/>
      <c r="JBJ2" s="1261"/>
      <c r="JBK2" s="1261"/>
      <c r="JBL2" s="1261"/>
      <c r="JBM2" s="1261"/>
      <c r="JBN2" s="1261"/>
      <c r="JBO2" s="1261"/>
      <c r="JBP2" s="1261"/>
      <c r="JBQ2" s="1261"/>
      <c r="JBR2" s="1261"/>
      <c r="JBS2" s="1261"/>
      <c r="JBT2" s="1261"/>
      <c r="JBU2" s="1261"/>
      <c r="JBV2" s="1261"/>
      <c r="JBW2" s="1261"/>
      <c r="JBX2" s="1261"/>
      <c r="JBY2" s="1261"/>
      <c r="JBZ2" s="1261"/>
      <c r="JCA2" s="1261"/>
      <c r="JCB2" s="1261"/>
      <c r="JCC2" s="1261"/>
      <c r="JCD2" s="1261"/>
      <c r="JCE2" s="1261"/>
      <c r="JCF2" s="1261"/>
      <c r="JCG2" s="1261"/>
      <c r="JCH2" s="1261"/>
      <c r="JCI2" s="1261"/>
      <c r="JCJ2" s="1261"/>
      <c r="JCK2" s="1261"/>
      <c r="JCL2" s="1261"/>
      <c r="JCM2" s="1261"/>
      <c r="JCN2" s="1261"/>
      <c r="JCO2" s="1261"/>
      <c r="JCP2" s="1261"/>
      <c r="JCQ2" s="1261"/>
      <c r="JCR2" s="1261"/>
      <c r="JCS2" s="1261"/>
      <c r="JCT2" s="1261"/>
      <c r="JCU2" s="1261"/>
      <c r="JCV2" s="1261"/>
      <c r="JCW2" s="1261"/>
      <c r="JCX2" s="1261"/>
      <c r="JCY2" s="1261"/>
      <c r="JCZ2" s="1261"/>
      <c r="JDA2" s="1261"/>
      <c r="JDB2" s="1261"/>
      <c r="JDC2" s="1261"/>
      <c r="JDD2" s="1261"/>
      <c r="JDE2" s="1261"/>
      <c r="JDF2" s="1261"/>
      <c r="JDG2" s="1261"/>
      <c r="JDH2" s="1261"/>
      <c r="JDI2" s="1261"/>
      <c r="JDJ2" s="1261"/>
      <c r="JDK2" s="1261"/>
      <c r="JDL2" s="1261"/>
      <c r="JDM2" s="1261"/>
      <c r="JDN2" s="1261"/>
      <c r="JDO2" s="1261"/>
      <c r="JDP2" s="1261"/>
      <c r="JDQ2" s="1261"/>
      <c r="JDR2" s="1261"/>
      <c r="JDS2" s="1261"/>
      <c r="JDT2" s="1261"/>
      <c r="JDU2" s="1261"/>
      <c r="JDV2" s="1261"/>
      <c r="JDW2" s="1261"/>
      <c r="JDX2" s="1261"/>
      <c r="JDY2" s="1261"/>
      <c r="JDZ2" s="1261"/>
      <c r="JEA2" s="1261"/>
      <c r="JEB2" s="1261"/>
      <c r="JEC2" s="1261"/>
      <c r="JED2" s="1261"/>
      <c r="JEE2" s="1261"/>
      <c r="JEF2" s="1261"/>
      <c r="JEG2" s="1261"/>
      <c r="JEH2" s="1261"/>
      <c r="JEI2" s="1261"/>
      <c r="JEJ2" s="1261"/>
      <c r="JEK2" s="1261"/>
      <c r="JEL2" s="1261"/>
      <c r="JEM2" s="1261"/>
      <c r="JEN2" s="1261"/>
      <c r="JEO2" s="1261"/>
      <c r="JEP2" s="1261"/>
      <c r="JEQ2" s="1261"/>
      <c r="JER2" s="1261"/>
      <c r="JES2" s="1261"/>
      <c r="JET2" s="1261"/>
      <c r="JEU2" s="1261"/>
      <c r="JEV2" s="1261"/>
      <c r="JEW2" s="1261"/>
      <c r="JEX2" s="1261"/>
      <c r="JEY2" s="1261"/>
      <c r="JEZ2" s="1261"/>
      <c r="JFA2" s="1261"/>
      <c r="JFB2" s="1261"/>
      <c r="JFC2" s="1261"/>
      <c r="JFD2" s="1261"/>
      <c r="JFE2" s="1261"/>
      <c r="JFF2" s="1261"/>
      <c r="JFG2" s="1261"/>
      <c r="JFH2" s="1261"/>
      <c r="JFI2" s="1261"/>
      <c r="JFJ2" s="1261"/>
      <c r="JFK2" s="1261"/>
      <c r="JFL2" s="1261"/>
      <c r="JFM2" s="1261"/>
      <c r="JFN2" s="1261"/>
      <c r="JFO2" s="1261"/>
      <c r="JFP2" s="1261"/>
      <c r="JFQ2" s="1261"/>
      <c r="JFR2" s="1261"/>
      <c r="JFS2" s="1261"/>
      <c r="JFT2" s="1261"/>
      <c r="JFU2" s="1261"/>
      <c r="JFV2" s="1261"/>
      <c r="JFW2" s="1261"/>
      <c r="JFX2" s="1261"/>
      <c r="JFY2" s="1261"/>
      <c r="JFZ2" s="1261"/>
      <c r="JGA2" s="1261"/>
      <c r="JGB2" s="1261"/>
      <c r="JGC2" s="1261"/>
      <c r="JGD2" s="1261"/>
      <c r="JGE2" s="1261"/>
      <c r="JGF2" s="1261"/>
      <c r="JGG2" s="1261"/>
      <c r="JGH2" s="1261"/>
      <c r="JGI2" s="1261"/>
      <c r="JGJ2" s="1261"/>
      <c r="JGK2" s="1261"/>
      <c r="JGL2" s="1261"/>
      <c r="JGM2" s="1261"/>
      <c r="JGN2" s="1261"/>
      <c r="JGO2" s="1261"/>
      <c r="JGP2" s="1261"/>
      <c r="JGQ2" s="1261"/>
      <c r="JGR2" s="1261"/>
      <c r="JGS2" s="1261"/>
      <c r="JGT2" s="1261"/>
      <c r="JGU2" s="1261"/>
      <c r="JGV2" s="1261"/>
      <c r="JGW2" s="1261"/>
      <c r="JGX2" s="1261"/>
      <c r="JGY2" s="1261"/>
      <c r="JGZ2" s="1261"/>
      <c r="JHA2" s="1261"/>
      <c r="JHB2" s="1261"/>
      <c r="JHC2" s="1261"/>
      <c r="JHD2" s="1261"/>
      <c r="JHE2" s="1261"/>
      <c r="JHF2" s="1261"/>
      <c r="JHG2" s="1261"/>
      <c r="JHH2" s="1261"/>
      <c r="JHI2" s="1261"/>
      <c r="JHJ2" s="1261"/>
      <c r="JHK2" s="1261"/>
      <c r="JHL2" s="1261"/>
      <c r="JHM2" s="1261"/>
      <c r="JHN2" s="1261"/>
      <c r="JHO2" s="1261"/>
      <c r="JHP2" s="1261"/>
      <c r="JHQ2" s="1261"/>
      <c r="JHR2" s="1261"/>
      <c r="JHS2" s="1261"/>
      <c r="JHT2" s="1261"/>
      <c r="JHU2" s="1261"/>
      <c r="JHV2" s="1261"/>
      <c r="JHW2" s="1261"/>
      <c r="JHX2" s="1261"/>
      <c r="JHY2" s="1261"/>
      <c r="JHZ2" s="1261"/>
      <c r="JIA2" s="1261"/>
      <c r="JIB2" s="1261"/>
      <c r="JIC2" s="1261"/>
      <c r="JID2" s="1261"/>
      <c r="JIE2" s="1261"/>
      <c r="JIF2" s="1261"/>
      <c r="JIG2" s="1261"/>
      <c r="JIH2" s="1261"/>
      <c r="JII2" s="1261"/>
      <c r="JIJ2" s="1261"/>
      <c r="JIK2" s="1261"/>
      <c r="JIL2" s="1261"/>
      <c r="JIM2" s="1261"/>
      <c r="JIN2" s="1261"/>
      <c r="JIO2" s="1261"/>
      <c r="JIP2" s="1261"/>
      <c r="JIQ2" s="1261"/>
      <c r="JIR2" s="1261"/>
      <c r="JIS2" s="1261"/>
      <c r="JIT2" s="1261"/>
      <c r="JIU2" s="1261"/>
      <c r="JIV2" s="1261"/>
      <c r="JIW2" s="1261"/>
      <c r="JIX2" s="1261"/>
      <c r="JIY2" s="1261"/>
      <c r="JIZ2" s="1261"/>
      <c r="JJA2" s="1261"/>
      <c r="JJB2" s="1261"/>
      <c r="JJC2" s="1261"/>
      <c r="JJD2" s="1261"/>
      <c r="JJE2" s="1261"/>
      <c r="JJF2" s="1261"/>
      <c r="JJG2" s="1261"/>
      <c r="JJH2" s="1261"/>
      <c r="JJI2" s="1261"/>
      <c r="JJJ2" s="1261"/>
      <c r="JJK2" s="1261"/>
      <c r="JJL2" s="1261"/>
      <c r="JJM2" s="1261"/>
      <c r="JJN2" s="1261"/>
      <c r="JJO2" s="1261"/>
      <c r="JJP2" s="1261"/>
      <c r="JJQ2" s="1261"/>
      <c r="JJR2" s="1261"/>
      <c r="JJS2" s="1261"/>
      <c r="JJT2" s="1261"/>
      <c r="JJU2" s="1261"/>
      <c r="JJV2" s="1261"/>
      <c r="JJW2" s="1261"/>
      <c r="JJX2" s="1261"/>
      <c r="JJY2" s="1261"/>
      <c r="JJZ2" s="1261"/>
      <c r="JKA2" s="1261"/>
      <c r="JKB2" s="1261"/>
      <c r="JKC2" s="1261"/>
      <c r="JKD2" s="1261"/>
      <c r="JKE2" s="1261"/>
      <c r="JKF2" s="1261"/>
      <c r="JKG2" s="1261"/>
      <c r="JKH2" s="1261"/>
      <c r="JKI2" s="1261"/>
      <c r="JKJ2" s="1261"/>
      <c r="JKK2" s="1261"/>
      <c r="JKL2" s="1261"/>
      <c r="JKM2" s="1261"/>
      <c r="JKN2" s="1261"/>
      <c r="JKO2" s="1261"/>
      <c r="JKP2" s="1261"/>
      <c r="JKQ2" s="1261"/>
      <c r="JKR2" s="1261"/>
      <c r="JKS2" s="1261"/>
      <c r="JKT2" s="1261"/>
      <c r="JKU2" s="1261"/>
      <c r="JKV2" s="1261"/>
      <c r="JKW2" s="1261"/>
      <c r="JKX2" s="1261"/>
      <c r="JKY2" s="1261"/>
      <c r="JKZ2" s="1261"/>
      <c r="JLA2" s="1261"/>
      <c r="JLB2" s="1261"/>
      <c r="JLC2" s="1261"/>
      <c r="JLD2" s="1261"/>
      <c r="JLE2" s="1261"/>
      <c r="JLF2" s="1261"/>
      <c r="JLG2" s="1261"/>
      <c r="JLH2" s="1261"/>
      <c r="JLI2" s="1261"/>
      <c r="JLJ2" s="1261"/>
      <c r="JLK2" s="1261"/>
      <c r="JLL2" s="1261"/>
      <c r="JLM2" s="1261"/>
      <c r="JLN2" s="1261"/>
      <c r="JLO2" s="1261"/>
      <c r="JLP2" s="1261"/>
      <c r="JLQ2" s="1261"/>
      <c r="JLR2" s="1261"/>
      <c r="JLS2" s="1261"/>
      <c r="JLT2" s="1261"/>
      <c r="JLU2" s="1261"/>
      <c r="JLV2" s="1261"/>
      <c r="JLW2" s="1261"/>
      <c r="JLX2" s="1261"/>
      <c r="JLY2" s="1261"/>
      <c r="JLZ2" s="1261"/>
      <c r="JMA2" s="1261"/>
      <c r="JMB2" s="1261"/>
      <c r="JMC2" s="1261"/>
      <c r="JMD2" s="1261"/>
      <c r="JME2" s="1261"/>
      <c r="JMF2" s="1261"/>
      <c r="JMG2" s="1261"/>
      <c r="JMH2" s="1261"/>
      <c r="JMI2" s="1261"/>
      <c r="JMJ2" s="1261"/>
      <c r="JMK2" s="1261"/>
      <c r="JML2" s="1261"/>
      <c r="JMM2" s="1261"/>
      <c r="JMN2" s="1261"/>
      <c r="JMO2" s="1261"/>
      <c r="JMP2" s="1261"/>
      <c r="JMQ2" s="1261"/>
      <c r="JMR2" s="1261"/>
      <c r="JMS2" s="1261"/>
      <c r="JMT2" s="1261"/>
      <c r="JMU2" s="1261"/>
      <c r="JMV2" s="1261"/>
      <c r="JMW2" s="1261"/>
      <c r="JMX2" s="1261"/>
      <c r="JMY2" s="1261"/>
      <c r="JMZ2" s="1261"/>
      <c r="JNA2" s="1261"/>
      <c r="JNB2" s="1261"/>
      <c r="JNC2" s="1261"/>
      <c r="JND2" s="1261"/>
      <c r="JNE2" s="1261"/>
      <c r="JNF2" s="1261"/>
      <c r="JNG2" s="1261"/>
      <c r="JNH2" s="1261"/>
      <c r="JNI2" s="1261"/>
      <c r="JNJ2" s="1261"/>
      <c r="JNK2" s="1261"/>
      <c r="JNL2" s="1261"/>
      <c r="JNM2" s="1261"/>
      <c r="JNN2" s="1261"/>
      <c r="JNO2" s="1261"/>
      <c r="JNP2" s="1261"/>
      <c r="JNQ2" s="1261"/>
      <c r="JNR2" s="1261"/>
      <c r="JNS2" s="1261"/>
      <c r="JNT2" s="1261"/>
      <c r="JNU2" s="1261"/>
      <c r="JNV2" s="1261"/>
      <c r="JNW2" s="1261"/>
      <c r="JNX2" s="1261"/>
      <c r="JNY2" s="1261"/>
      <c r="JNZ2" s="1261"/>
      <c r="JOA2" s="1261"/>
      <c r="JOB2" s="1261"/>
      <c r="JOC2" s="1261"/>
      <c r="JOD2" s="1261"/>
      <c r="JOE2" s="1261"/>
      <c r="JOF2" s="1261"/>
      <c r="JOG2" s="1261"/>
      <c r="JOH2" s="1261"/>
      <c r="JOI2" s="1261"/>
      <c r="JOJ2" s="1261"/>
      <c r="JOK2" s="1261"/>
      <c r="JOL2" s="1261"/>
      <c r="JOM2" s="1261"/>
      <c r="JON2" s="1261"/>
      <c r="JOO2" s="1261"/>
      <c r="JOP2" s="1261"/>
      <c r="JOQ2" s="1261"/>
      <c r="JOR2" s="1261"/>
      <c r="JOS2" s="1261"/>
      <c r="JOT2" s="1261"/>
      <c r="JOU2" s="1261"/>
      <c r="JOV2" s="1261"/>
      <c r="JOW2" s="1261"/>
      <c r="JOX2" s="1261"/>
      <c r="JOY2" s="1261"/>
      <c r="JOZ2" s="1261"/>
      <c r="JPA2" s="1261"/>
      <c r="JPB2" s="1261"/>
      <c r="JPC2" s="1261"/>
      <c r="JPD2" s="1261"/>
      <c r="JPE2" s="1261"/>
      <c r="JPF2" s="1261"/>
      <c r="JPG2" s="1261"/>
      <c r="JPH2" s="1261"/>
      <c r="JPI2" s="1261"/>
      <c r="JPJ2" s="1261"/>
      <c r="JPK2" s="1261"/>
      <c r="JPL2" s="1261"/>
      <c r="JPM2" s="1261"/>
      <c r="JPN2" s="1261"/>
      <c r="JPO2" s="1261"/>
      <c r="JPP2" s="1261"/>
      <c r="JPQ2" s="1261"/>
      <c r="JPR2" s="1261"/>
      <c r="JPS2" s="1261"/>
      <c r="JPT2" s="1261"/>
      <c r="JPU2" s="1261"/>
      <c r="JPV2" s="1261"/>
      <c r="JPW2" s="1261"/>
      <c r="JPX2" s="1261"/>
      <c r="JPY2" s="1261"/>
      <c r="JPZ2" s="1261"/>
      <c r="JQA2" s="1261"/>
      <c r="JQB2" s="1261"/>
      <c r="JQC2" s="1261"/>
      <c r="JQD2" s="1261"/>
      <c r="JQE2" s="1261"/>
      <c r="JQF2" s="1261"/>
      <c r="JQG2" s="1261"/>
      <c r="JQH2" s="1261"/>
      <c r="JQI2" s="1261"/>
      <c r="JQJ2" s="1261"/>
      <c r="JQK2" s="1261"/>
      <c r="JQL2" s="1261"/>
      <c r="JQM2" s="1261"/>
      <c r="JQN2" s="1261"/>
      <c r="JQO2" s="1261"/>
      <c r="JQP2" s="1261"/>
      <c r="JQQ2" s="1261"/>
      <c r="JQR2" s="1261"/>
      <c r="JQS2" s="1261"/>
      <c r="JQT2" s="1261"/>
      <c r="JQU2" s="1261"/>
      <c r="JQV2" s="1261"/>
      <c r="JQW2" s="1261"/>
      <c r="JQX2" s="1261"/>
      <c r="JQY2" s="1261"/>
      <c r="JQZ2" s="1261"/>
      <c r="JRA2" s="1261"/>
      <c r="JRB2" s="1261"/>
      <c r="JRC2" s="1261"/>
      <c r="JRD2" s="1261"/>
      <c r="JRE2" s="1261"/>
      <c r="JRF2" s="1261"/>
      <c r="JRG2" s="1261"/>
      <c r="JRH2" s="1261"/>
      <c r="JRI2" s="1261"/>
      <c r="JRJ2" s="1261"/>
      <c r="JRK2" s="1261"/>
      <c r="JRL2" s="1261"/>
      <c r="JRM2" s="1261"/>
      <c r="JRN2" s="1261"/>
      <c r="JRO2" s="1261"/>
      <c r="JRP2" s="1261"/>
      <c r="JRQ2" s="1261"/>
      <c r="JRR2" s="1261"/>
      <c r="JRS2" s="1261"/>
      <c r="JRT2" s="1261"/>
      <c r="JRU2" s="1261"/>
      <c r="JRV2" s="1261"/>
      <c r="JRW2" s="1261"/>
      <c r="JRX2" s="1261"/>
      <c r="JRY2" s="1261"/>
      <c r="JRZ2" s="1261"/>
      <c r="JSA2" s="1261"/>
      <c r="JSB2" s="1261"/>
      <c r="JSC2" s="1261"/>
      <c r="JSD2" s="1261"/>
      <c r="JSE2" s="1261"/>
      <c r="JSF2" s="1261"/>
      <c r="JSG2" s="1261"/>
      <c r="JSH2" s="1261"/>
      <c r="JSI2" s="1261"/>
      <c r="JSJ2" s="1261"/>
      <c r="JSK2" s="1261"/>
      <c r="JSL2" s="1261"/>
      <c r="JSM2" s="1261"/>
      <c r="JSN2" s="1261"/>
      <c r="JSO2" s="1261"/>
      <c r="JSP2" s="1261"/>
      <c r="JSQ2" s="1261"/>
      <c r="JSR2" s="1261"/>
      <c r="JSS2" s="1261"/>
      <c r="JST2" s="1261"/>
      <c r="JSU2" s="1261"/>
      <c r="JSV2" s="1261"/>
      <c r="JSW2" s="1261"/>
      <c r="JSX2" s="1261"/>
      <c r="JSY2" s="1261"/>
      <c r="JSZ2" s="1261"/>
      <c r="JTA2" s="1261"/>
      <c r="JTB2" s="1261"/>
      <c r="JTC2" s="1261"/>
      <c r="JTD2" s="1261"/>
      <c r="JTE2" s="1261"/>
      <c r="JTF2" s="1261"/>
      <c r="JTG2" s="1261"/>
      <c r="JTH2" s="1261"/>
      <c r="JTI2" s="1261"/>
      <c r="JTJ2" s="1261"/>
      <c r="JTK2" s="1261"/>
      <c r="JTL2" s="1261"/>
      <c r="JTM2" s="1261"/>
      <c r="JTN2" s="1261"/>
      <c r="JTO2" s="1261"/>
      <c r="JTP2" s="1261"/>
      <c r="JTQ2" s="1261"/>
      <c r="JTR2" s="1261"/>
      <c r="JTS2" s="1261"/>
      <c r="JTT2" s="1261"/>
      <c r="JTU2" s="1261"/>
      <c r="JTV2" s="1261"/>
      <c r="JTW2" s="1261"/>
      <c r="JTX2" s="1261"/>
      <c r="JTY2" s="1261"/>
      <c r="JTZ2" s="1261"/>
      <c r="JUA2" s="1261"/>
      <c r="JUB2" s="1261"/>
      <c r="JUC2" s="1261"/>
      <c r="JUD2" s="1261"/>
      <c r="JUE2" s="1261"/>
      <c r="JUF2" s="1261"/>
      <c r="JUG2" s="1261"/>
      <c r="JUH2" s="1261"/>
      <c r="JUI2" s="1261"/>
      <c r="JUJ2" s="1261"/>
      <c r="JUK2" s="1261"/>
      <c r="JUL2" s="1261"/>
      <c r="JUM2" s="1261"/>
      <c r="JUN2" s="1261"/>
      <c r="JUO2" s="1261"/>
      <c r="JUP2" s="1261"/>
      <c r="JUQ2" s="1261"/>
      <c r="JUR2" s="1261"/>
      <c r="JUS2" s="1261"/>
      <c r="JUT2" s="1261"/>
      <c r="JUU2" s="1261"/>
      <c r="JUV2" s="1261"/>
      <c r="JUW2" s="1261"/>
      <c r="JUX2" s="1261"/>
      <c r="JUY2" s="1261"/>
      <c r="JUZ2" s="1261"/>
      <c r="JVA2" s="1261"/>
      <c r="JVB2" s="1261"/>
      <c r="JVC2" s="1261"/>
      <c r="JVD2" s="1261"/>
      <c r="JVE2" s="1261"/>
      <c r="JVF2" s="1261"/>
      <c r="JVG2" s="1261"/>
      <c r="JVH2" s="1261"/>
      <c r="JVI2" s="1261"/>
      <c r="JVJ2" s="1261"/>
      <c r="JVK2" s="1261"/>
      <c r="JVL2" s="1261"/>
      <c r="JVM2" s="1261"/>
      <c r="JVN2" s="1261"/>
      <c r="JVO2" s="1261"/>
      <c r="JVP2" s="1261"/>
      <c r="JVQ2" s="1261"/>
      <c r="JVR2" s="1261"/>
      <c r="JVS2" s="1261"/>
      <c r="JVT2" s="1261"/>
      <c r="JVU2" s="1261"/>
      <c r="JVV2" s="1261"/>
      <c r="JVW2" s="1261"/>
      <c r="JVX2" s="1261"/>
      <c r="JVY2" s="1261"/>
      <c r="JVZ2" s="1261"/>
      <c r="JWA2" s="1261"/>
      <c r="JWB2" s="1261"/>
      <c r="JWC2" s="1261"/>
      <c r="JWD2" s="1261"/>
      <c r="JWE2" s="1261"/>
      <c r="JWF2" s="1261"/>
      <c r="JWG2" s="1261"/>
      <c r="JWH2" s="1261"/>
      <c r="JWI2" s="1261"/>
      <c r="JWJ2" s="1261"/>
      <c r="JWK2" s="1261"/>
      <c r="JWL2" s="1261"/>
      <c r="JWM2" s="1261"/>
      <c r="JWN2" s="1261"/>
      <c r="JWO2" s="1261"/>
      <c r="JWP2" s="1261"/>
      <c r="JWQ2" s="1261"/>
      <c r="JWR2" s="1261"/>
      <c r="JWS2" s="1261"/>
      <c r="JWT2" s="1261"/>
      <c r="JWU2" s="1261"/>
      <c r="JWV2" s="1261"/>
      <c r="JWW2" s="1261"/>
      <c r="JWX2" s="1261"/>
      <c r="JWY2" s="1261"/>
      <c r="JWZ2" s="1261"/>
      <c r="JXA2" s="1261"/>
      <c r="JXB2" s="1261"/>
      <c r="JXC2" s="1261"/>
      <c r="JXD2" s="1261"/>
      <c r="JXE2" s="1261"/>
      <c r="JXF2" s="1261"/>
      <c r="JXG2" s="1261"/>
      <c r="JXH2" s="1261"/>
      <c r="JXI2" s="1261"/>
      <c r="JXJ2" s="1261"/>
      <c r="JXK2" s="1261"/>
      <c r="JXL2" s="1261"/>
      <c r="JXM2" s="1261"/>
      <c r="JXN2" s="1261"/>
      <c r="JXO2" s="1261"/>
      <c r="JXP2" s="1261"/>
      <c r="JXQ2" s="1261"/>
      <c r="JXR2" s="1261"/>
      <c r="JXS2" s="1261"/>
      <c r="JXT2" s="1261"/>
      <c r="JXU2" s="1261"/>
      <c r="JXV2" s="1261"/>
      <c r="JXW2" s="1261"/>
      <c r="JXX2" s="1261"/>
      <c r="JXY2" s="1261"/>
      <c r="JXZ2" s="1261"/>
      <c r="JYA2" s="1261"/>
      <c r="JYB2" s="1261"/>
      <c r="JYC2" s="1261"/>
      <c r="JYD2" s="1261"/>
      <c r="JYE2" s="1261"/>
      <c r="JYF2" s="1261"/>
      <c r="JYG2" s="1261"/>
      <c r="JYH2" s="1261"/>
      <c r="JYI2" s="1261"/>
      <c r="JYJ2" s="1261"/>
      <c r="JYK2" s="1261"/>
      <c r="JYL2" s="1261"/>
      <c r="JYM2" s="1261"/>
      <c r="JYN2" s="1261"/>
      <c r="JYO2" s="1261"/>
      <c r="JYP2" s="1261"/>
      <c r="JYQ2" s="1261"/>
      <c r="JYR2" s="1261"/>
      <c r="JYS2" s="1261"/>
      <c r="JYT2" s="1261"/>
      <c r="JYU2" s="1261"/>
      <c r="JYV2" s="1261"/>
      <c r="JYW2" s="1261"/>
      <c r="JYX2" s="1261"/>
      <c r="JYY2" s="1261"/>
      <c r="JYZ2" s="1261"/>
      <c r="JZA2" s="1261"/>
      <c r="JZB2" s="1261"/>
      <c r="JZC2" s="1261"/>
      <c r="JZD2" s="1261"/>
      <c r="JZE2" s="1261"/>
      <c r="JZF2" s="1261"/>
      <c r="JZG2" s="1261"/>
      <c r="JZH2" s="1261"/>
      <c r="JZI2" s="1261"/>
      <c r="JZJ2" s="1261"/>
      <c r="JZK2" s="1261"/>
      <c r="JZL2" s="1261"/>
      <c r="JZM2" s="1261"/>
      <c r="JZN2" s="1261"/>
      <c r="JZO2" s="1261"/>
      <c r="JZP2" s="1261"/>
      <c r="JZQ2" s="1261"/>
      <c r="JZR2" s="1261"/>
      <c r="JZS2" s="1261"/>
      <c r="JZT2" s="1261"/>
      <c r="JZU2" s="1261"/>
      <c r="JZV2" s="1261"/>
      <c r="JZW2" s="1261"/>
      <c r="JZX2" s="1261"/>
      <c r="JZY2" s="1261"/>
      <c r="JZZ2" s="1261"/>
      <c r="KAA2" s="1261"/>
      <c r="KAB2" s="1261"/>
      <c r="KAC2" s="1261"/>
      <c r="KAD2" s="1261"/>
      <c r="KAE2" s="1261"/>
      <c r="KAF2" s="1261"/>
      <c r="KAG2" s="1261"/>
      <c r="KAH2" s="1261"/>
      <c r="KAI2" s="1261"/>
      <c r="KAJ2" s="1261"/>
      <c r="KAK2" s="1261"/>
      <c r="KAL2" s="1261"/>
      <c r="KAM2" s="1261"/>
      <c r="KAN2" s="1261"/>
      <c r="KAO2" s="1261"/>
      <c r="KAP2" s="1261"/>
      <c r="KAQ2" s="1261"/>
      <c r="KAR2" s="1261"/>
      <c r="KAS2" s="1261"/>
      <c r="KAT2" s="1261"/>
      <c r="KAU2" s="1261"/>
      <c r="KAV2" s="1261"/>
      <c r="KAW2" s="1261"/>
      <c r="KAX2" s="1261"/>
      <c r="KAY2" s="1261"/>
      <c r="KAZ2" s="1261"/>
      <c r="KBA2" s="1261"/>
      <c r="KBB2" s="1261"/>
      <c r="KBC2" s="1261"/>
      <c r="KBD2" s="1261"/>
      <c r="KBE2" s="1261"/>
      <c r="KBF2" s="1261"/>
      <c r="KBG2" s="1261"/>
      <c r="KBH2" s="1261"/>
      <c r="KBI2" s="1261"/>
      <c r="KBJ2" s="1261"/>
      <c r="KBK2" s="1261"/>
      <c r="KBL2" s="1261"/>
      <c r="KBM2" s="1261"/>
      <c r="KBN2" s="1261"/>
      <c r="KBO2" s="1261"/>
      <c r="KBP2" s="1261"/>
      <c r="KBQ2" s="1261"/>
      <c r="KBR2" s="1261"/>
      <c r="KBS2" s="1261"/>
      <c r="KBT2" s="1261"/>
      <c r="KBU2" s="1261"/>
      <c r="KBV2" s="1261"/>
      <c r="KBW2" s="1261"/>
      <c r="KBX2" s="1261"/>
      <c r="KBY2" s="1261"/>
      <c r="KBZ2" s="1261"/>
      <c r="KCA2" s="1261"/>
      <c r="KCB2" s="1261"/>
      <c r="KCC2" s="1261"/>
      <c r="KCD2" s="1261"/>
      <c r="KCE2" s="1261"/>
      <c r="KCF2" s="1261"/>
      <c r="KCG2" s="1261"/>
      <c r="KCH2" s="1261"/>
      <c r="KCI2" s="1261"/>
      <c r="KCJ2" s="1261"/>
      <c r="KCK2" s="1261"/>
      <c r="KCL2" s="1261"/>
      <c r="KCM2" s="1261"/>
      <c r="KCN2" s="1261"/>
      <c r="KCO2" s="1261"/>
      <c r="KCP2" s="1261"/>
      <c r="KCQ2" s="1261"/>
      <c r="KCR2" s="1261"/>
      <c r="KCS2" s="1261"/>
      <c r="KCT2" s="1261"/>
      <c r="KCU2" s="1261"/>
      <c r="KCV2" s="1261"/>
      <c r="KCW2" s="1261"/>
      <c r="KCX2" s="1261"/>
      <c r="KCY2" s="1261"/>
      <c r="KCZ2" s="1261"/>
      <c r="KDA2" s="1261"/>
      <c r="KDB2" s="1261"/>
      <c r="KDC2" s="1261"/>
      <c r="KDD2" s="1261"/>
      <c r="KDE2" s="1261"/>
      <c r="KDF2" s="1261"/>
      <c r="KDG2" s="1261"/>
      <c r="KDH2" s="1261"/>
      <c r="KDI2" s="1261"/>
      <c r="KDJ2" s="1261"/>
      <c r="KDK2" s="1261"/>
      <c r="KDL2" s="1261"/>
      <c r="KDM2" s="1261"/>
      <c r="KDN2" s="1261"/>
      <c r="KDO2" s="1261"/>
      <c r="KDP2" s="1261"/>
      <c r="KDQ2" s="1261"/>
      <c r="KDR2" s="1261"/>
      <c r="KDS2" s="1261"/>
      <c r="KDT2" s="1261"/>
      <c r="KDU2" s="1261"/>
      <c r="KDV2" s="1261"/>
      <c r="KDW2" s="1261"/>
      <c r="KDX2" s="1261"/>
      <c r="KDY2" s="1261"/>
      <c r="KDZ2" s="1261"/>
      <c r="KEA2" s="1261"/>
      <c r="KEB2" s="1261"/>
      <c r="KEC2" s="1261"/>
      <c r="KED2" s="1261"/>
      <c r="KEE2" s="1261"/>
      <c r="KEF2" s="1261"/>
      <c r="KEG2" s="1261"/>
      <c r="KEH2" s="1261"/>
      <c r="KEI2" s="1261"/>
      <c r="KEJ2" s="1261"/>
      <c r="KEK2" s="1261"/>
      <c r="KEL2" s="1261"/>
      <c r="KEM2" s="1261"/>
      <c r="KEN2" s="1261"/>
      <c r="KEO2" s="1261"/>
      <c r="KEP2" s="1261"/>
      <c r="KEQ2" s="1261"/>
      <c r="KER2" s="1261"/>
      <c r="KES2" s="1261"/>
      <c r="KET2" s="1261"/>
      <c r="KEU2" s="1261"/>
      <c r="KEV2" s="1261"/>
      <c r="KEW2" s="1261"/>
      <c r="KEX2" s="1261"/>
      <c r="KEY2" s="1261"/>
      <c r="KEZ2" s="1261"/>
      <c r="KFA2" s="1261"/>
      <c r="KFB2" s="1261"/>
      <c r="KFC2" s="1261"/>
      <c r="KFD2" s="1261"/>
      <c r="KFE2" s="1261"/>
      <c r="KFF2" s="1261"/>
      <c r="KFG2" s="1261"/>
      <c r="KFH2" s="1261"/>
      <c r="KFI2" s="1261"/>
      <c r="KFJ2" s="1261"/>
      <c r="KFK2" s="1261"/>
      <c r="KFL2" s="1261"/>
      <c r="KFM2" s="1261"/>
      <c r="KFN2" s="1261"/>
      <c r="KFO2" s="1261"/>
      <c r="KFP2" s="1261"/>
      <c r="KFQ2" s="1261"/>
      <c r="KFR2" s="1261"/>
      <c r="KFS2" s="1261"/>
      <c r="KFT2" s="1261"/>
      <c r="KFU2" s="1261"/>
      <c r="KFV2" s="1261"/>
      <c r="KFW2" s="1261"/>
      <c r="KFX2" s="1261"/>
      <c r="KFY2" s="1261"/>
      <c r="KFZ2" s="1261"/>
      <c r="KGA2" s="1261"/>
      <c r="KGB2" s="1261"/>
      <c r="KGC2" s="1261"/>
      <c r="KGD2" s="1261"/>
      <c r="KGE2" s="1261"/>
      <c r="KGF2" s="1261"/>
      <c r="KGG2" s="1261"/>
      <c r="KGH2" s="1261"/>
      <c r="KGI2" s="1261"/>
      <c r="KGJ2" s="1261"/>
      <c r="KGK2" s="1261"/>
      <c r="KGL2" s="1261"/>
      <c r="KGM2" s="1261"/>
      <c r="KGN2" s="1261"/>
      <c r="KGO2" s="1261"/>
      <c r="KGP2" s="1261"/>
      <c r="KGQ2" s="1261"/>
      <c r="KGR2" s="1261"/>
      <c r="KGS2" s="1261"/>
      <c r="KGT2" s="1261"/>
      <c r="KGU2" s="1261"/>
      <c r="KGV2" s="1261"/>
      <c r="KGW2" s="1261"/>
      <c r="KGX2" s="1261"/>
      <c r="KGY2" s="1261"/>
      <c r="KGZ2" s="1261"/>
      <c r="KHA2" s="1261"/>
      <c r="KHB2" s="1261"/>
      <c r="KHC2" s="1261"/>
      <c r="KHD2" s="1261"/>
      <c r="KHE2" s="1261"/>
      <c r="KHF2" s="1261"/>
      <c r="KHG2" s="1261"/>
      <c r="KHH2" s="1261"/>
      <c r="KHI2" s="1261"/>
      <c r="KHJ2" s="1261"/>
      <c r="KHK2" s="1261"/>
      <c r="KHL2" s="1261"/>
      <c r="KHM2" s="1261"/>
      <c r="KHN2" s="1261"/>
      <c r="KHO2" s="1261"/>
      <c r="KHP2" s="1261"/>
      <c r="KHQ2" s="1261"/>
      <c r="KHR2" s="1261"/>
      <c r="KHS2" s="1261"/>
      <c r="KHT2" s="1261"/>
      <c r="KHU2" s="1261"/>
      <c r="KHV2" s="1261"/>
      <c r="KHW2" s="1261"/>
      <c r="KHX2" s="1261"/>
      <c r="KHY2" s="1261"/>
      <c r="KHZ2" s="1261"/>
      <c r="KIA2" s="1261"/>
      <c r="KIB2" s="1261"/>
      <c r="KIC2" s="1261"/>
      <c r="KID2" s="1261"/>
      <c r="KIE2" s="1261"/>
      <c r="KIF2" s="1261"/>
      <c r="KIG2" s="1261"/>
      <c r="KIH2" s="1261"/>
      <c r="KII2" s="1261"/>
      <c r="KIJ2" s="1261"/>
      <c r="KIK2" s="1261"/>
      <c r="KIL2" s="1261"/>
      <c r="KIM2" s="1261"/>
      <c r="KIN2" s="1261"/>
      <c r="KIO2" s="1261"/>
      <c r="KIP2" s="1261"/>
      <c r="KIQ2" s="1261"/>
      <c r="KIR2" s="1261"/>
      <c r="KIS2" s="1261"/>
      <c r="KIT2" s="1261"/>
      <c r="KIU2" s="1261"/>
      <c r="KIV2" s="1261"/>
      <c r="KIW2" s="1261"/>
      <c r="KIX2" s="1261"/>
      <c r="KIY2" s="1261"/>
      <c r="KIZ2" s="1261"/>
      <c r="KJA2" s="1261"/>
      <c r="KJB2" s="1261"/>
      <c r="KJC2" s="1261"/>
      <c r="KJD2" s="1261"/>
      <c r="KJE2" s="1261"/>
      <c r="KJF2" s="1261"/>
      <c r="KJG2" s="1261"/>
      <c r="KJH2" s="1261"/>
      <c r="KJI2" s="1261"/>
      <c r="KJJ2" s="1261"/>
      <c r="KJK2" s="1261"/>
      <c r="KJL2" s="1261"/>
      <c r="KJM2" s="1261"/>
      <c r="KJN2" s="1261"/>
      <c r="KJO2" s="1261"/>
      <c r="KJP2" s="1261"/>
      <c r="KJQ2" s="1261"/>
      <c r="KJR2" s="1261"/>
      <c r="KJS2" s="1261"/>
      <c r="KJT2" s="1261"/>
      <c r="KJU2" s="1261"/>
      <c r="KJV2" s="1261"/>
      <c r="KJW2" s="1261"/>
      <c r="KJX2" s="1261"/>
      <c r="KJY2" s="1261"/>
      <c r="KJZ2" s="1261"/>
      <c r="KKA2" s="1261"/>
      <c r="KKB2" s="1261"/>
      <c r="KKC2" s="1261"/>
      <c r="KKD2" s="1261"/>
      <c r="KKE2" s="1261"/>
      <c r="KKF2" s="1261"/>
      <c r="KKG2" s="1261"/>
      <c r="KKH2" s="1261"/>
      <c r="KKI2" s="1261"/>
      <c r="KKJ2" s="1261"/>
      <c r="KKK2" s="1261"/>
      <c r="KKL2" s="1261"/>
      <c r="KKM2" s="1261"/>
      <c r="KKN2" s="1261"/>
      <c r="KKO2" s="1261"/>
      <c r="KKP2" s="1261"/>
      <c r="KKQ2" s="1261"/>
      <c r="KKR2" s="1261"/>
      <c r="KKS2" s="1261"/>
      <c r="KKT2" s="1261"/>
      <c r="KKU2" s="1261"/>
      <c r="KKV2" s="1261"/>
      <c r="KKW2" s="1261"/>
      <c r="KKX2" s="1261"/>
      <c r="KKY2" s="1261"/>
      <c r="KKZ2" s="1261"/>
      <c r="KLA2" s="1261"/>
      <c r="KLB2" s="1261"/>
      <c r="KLC2" s="1261"/>
      <c r="KLD2" s="1261"/>
      <c r="KLE2" s="1261"/>
      <c r="KLF2" s="1261"/>
      <c r="KLG2" s="1261"/>
      <c r="KLH2" s="1261"/>
      <c r="KLI2" s="1261"/>
      <c r="KLJ2" s="1261"/>
      <c r="KLK2" s="1261"/>
      <c r="KLL2" s="1261"/>
      <c r="KLM2" s="1261"/>
      <c r="KLN2" s="1261"/>
      <c r="KLO2" s="1261"/>
      <c r="KLP2" s="1261"/>
      <c r="KLQ2" s="1261"/>
      <c r="KLR2" s="1261"/>
      <c r="KLS2" s="1261"/>
      <c r="KLT2" s="1261"/>
      <c r="KLU2" s="1261"/>
      <c r="KLV2" s="1261"/>
      <c r="KLW2" s="1261"/>
      <c r="KLX2" s="1261"/>
      <c r="KLY2" s="1261"/>
      <c r="KLZ2" s="1261"/>
      <c r="KMA2" s="1261"/>
      <c r="KMB2" s="1261"/>
      <c r="KMC2" s="1261"/>
      <c r="KMD2" s="1261"/>
      <c r="KME2" s="1261"/>
      <c r="KMF2" s="1261"/>
      <c r="KMG2" s="1261"/>
      <c r="KMH2" s="1261"/>
      <c r="KMI2" s="1261"/>
      <c r="KMJ2" s="1261"/>
      <c r="KMK2" s="1261"/>
      <c r="KML2" s="1261"/>
      <c r="KMM2" s="1261"/>
      <c r="KMN2" s="1261"/>
      <c r="KMO2" s="1261"/>
      <c r="KMP2" s="1261"/>
      <c r="KMQ2" s="1261"/>
      <c r="KMR2" s="1261"/>
      <c r="KMS2" s="1261"/>
      <c r="KMT2" s="1261"/>
      <c r="KMU2" s="1261"/>
      <c r="KMV2" s="1261"/>
      <c r="KMW2" s="1261"/>
      <c r="KMX2" s="1261"/>
      <c r="KMY2" s="1261"/>
      <c r="KMZ2" s="1261"/>
      <c r="KNA2" s="1261"/>
      <c r="KNB2" s="1261"/>
      <c r="KNC2" s="1261"/>
      <c r="KND2" s="1261"/>
      <c r="KNE2" s="1261"/>
      <c r="KNF2" s="1261"/>
      <c r="KNG2" s="1261"/>
      <c r="KNH2" s="1261"/>
      <c r="KNI2" s="1261"/>
      <c r="KNJ2" s="1261"/>
      <c r="KNK2" s="1261"/>
      <c r="KNL2" s="1261"/>
      <c r="KNM2" s="1261"/>
      <c r="KNN2" s="1261"/>
      <c r="KNO2" s="1261"/>
      <c r="KNP2" s="1261"/>
      <c r="KNQ2" s="1261"/>
      <c r="KNR2" s="1261"/>
      <c r="KNS2" s="1261"/>
      <c r="KNT2" s="1261"/>
      <c r="KNU2" s="1261"/>
      <c r="KNV2" s="1261"/>
      <c r="KNW2" s="1261"/>
      <c r="KNX2" s="1261"/>
      <c r="KNY2" s="1261"/>
      <c r="KNZ2" s="1261"/>
      <c r="KOA2" s="1261"/>
      <c r="KOB2" s="1261"/>
      <c r="KOC2" s="1261"/>
      <c r="KOD2" s="1261"/>
      <c r="KOE2" s="1261"/>
      <c r="KOF2" s="1261"/>
      <c r="KOG2" s="1261"/>
      <c r="KOH2" s="1261"/>
      <c r="KOI2" s="1261"/>
      <c r="KOJ2" s="1261"/>
      <c r="KOK2" s="1261"/>
      <c r="KOL2" s="1261"/>
      <c r="KOM2" s="1261"/>
      <c r="KON2" s="1261"/>
      <c r="KOO2" s="1261"/>
      <c r="KOP2" s="1261"/>
      <c r="KOQ2" s="1261"/>
      <c r="KOR2" s="1261"/>
      <c r="KOS2" s="1261"/>
      <c r="KOT2" s="1261"/>
      <c r="KOU2" s="1261"/>
      <c r="KOV2" s="1261"/>
      <c r="KOW2" s="1261"/>
      <c r="KOX2" s="1261"/>
      <c r="KOY2" s="1261"/>
      <c r="KOZ2" s="1261"/>
      <c r="KPA2" s="1261"/>
      <c r="KPB2" s="1261"/>
      <c r="KPC2" s="1261"/>
      <c r="KPD2" s="1261"/>
      <c r="KPE2" s="1261"/>
      <c r="KPF2" s="1261"/>
      <c r="KPG2" s="1261"/>
      <c r="KPH2" s="1261"/>
      <c r="KPI2" s="1261"/>
      <c r="KPJ2" s="1261"/>
      <c r="KPK2" s="1261"/>
      <c r="KPL2" s="1261"/>
      <c r="KPM2" s="1261"/>
      <c r="KPN2" s="1261"/>
      <c r="KPO2" s="1261"/>
      <c r="KPP2" s="1261"/>
      <c r="KPQ2" s="1261"/>
      <c r="KPR2" s="1261"/>
      <c r="KPS2" s="1261"/>
      <c r="KPT2" s="1261"/>
      <c r="KPU2" s="1261"/>
      <c r="KPV2" s="1261"/>
      <c r="KPW2" s="1261"/>
      <c r="KPX2" s="1261"/>
      <c r="KPY2" s="1261"/>
      <c r="KPZ2" s="1261"/>
      <c r="KQA2" s="1261"/>
      <c r="KQB2" s="1261"/>
      <c r="KQC2" s="1261"/>
      <c r="KQD2" s="1261"/>
      <c r="KQE2" s="1261"/>
      <c r="KQF2" s="1261"/>
      <c r="KQG2" s="1261"/>
      <c r="KQH2" s="1261"/>
      <c r="KQI2" s="1261"/>
      <c r="KQJ2" s="1261"/>
      <c r="KQK2" s="1261"/>
      <c r="KQL2" s="1261"/>
      <c r="KQM2" s="1261"/>
      <c r="KQN2" s="1261"/>
      <c r="KQO2" s="1261"/>
      <c r="KQP2" s="1261"/>
      <c r="KQQ2" s="1261"/>
      <c r="KQR2" s="1261"/>
      <c r="KQS2" s="1261"/>
      <c r="KQT2" s="1261"/>
      <c r="KQU2" s="1261"/>
      <c r="KQV2" s="1261"/>
      <c r="KQW2" s="1261"/>
      <c r="KQX2" s="1261"/>
      <c r="KQY2" s="1261"/>
      <c r="KQZ2" s="1261"/>
      <c r="KRA2" s="1261"/>
      <c r="KRB2" s="1261"/>
      <c r="KRC2" s="1261"/>
      <c r="KRD2" s="1261"/>
      <c r="KRE2" s="1261"/>
      <c r="KRF2" s="1261"/>
      <c r="KRG2" s="1261"/>
      <c r="KRH2" s="1261"/>
      <c r="KRI2" s="1261"/>
      <c r="KRJ2" s="1261"/>
      <c r="KRK2" s="1261"/>
      <c r="KRL2" s="1261"/>
      <c r="KRM2" s="1261"/>
      <c r="KRN2" s="1261"/>
      <c r="KRO2" s="1261"/>
      <c r="KRP2" s="1261"/>
      <c r="KRQ2" s="1261"/>
      <c r="KRR2" s="1261"/>
      <c r="KRS2" s="1261"/>
      <c r="KRT2" s="1261"/>
      <c r="KRU2" s="1261"/>
      <c r="KRV2" s="1261"/>
      <c r="KRW2" s="1261"/>
      <c r="KRX2" s="1261"/>
      <c r="KRY2" s="1261"/>
      <c r="KRZ2" s="1261"/>
      <c r="KSA2" s="1261"/>
      <c r="KSB2" s="1261"/>
      <c r="KSC2" s="1261"/>
      <c r="KSD2" s="1261"/>
      <c r="KSE2" s="1261"/>
      <c r="KSF2" s="1261"/>
      <c r="KSG2" s="1261"/>
      <c r="KSH2" s="1261"/>
      <c r="KSI2" s="1261"/>
      <c r="KSJ2" s="1261"/>
      <c r="KSK2" s="1261"/>
      <c r="KSL2" s="1261"/>
      <c r="KSM2" s="1261"/>
      <c r="KSN2" s="1261"/>
      <c r="KSO2" s="1261"/>
      <c r="KSP2" s="1261"/>
      <c r="KSQ2" s="1261"/>
      <c r="KSR2" s="1261"/>
      <c r="KSS2" s="1261"/>
      <c r="KST2" s="1261"/>
      <c r="KSU2" s="1261"/>
      <c r="KSV2" s="1261"/>
      <c r="KSW2" s="1261"/>
      <c r="KSX2" s="1261"/>
      <c r="KSY2" s="1261"/>
      <c r="KSZ2" s="1261"/>
      <c r="KTA2" s="1261"/>
      <c r="KTB2" s="1261"/>
      <c r="KTC2" s="1261"/>
      <c r="KTD2" s="1261"/>
      <c r="KTE2" s="1261"/>
      <c r="KTF2" s="1261"/>
      <c r="KTG2" s="1261"/>
      <c r="KTH2" s="1261"/>
      <c r="KTI2" s="1261"/>
      <c r="KTJ2" s="1261"/>
      <c r="KTK2" s="1261"/>
      <c r="KTL2" s="1261"/>
      <c r="KTM2" s="1261"/>
      <c r="KTN2" s="1261"/>
      <c r="KTO2" s="1261"/>
      <c r="KTP2" s="1261"/>
      <c r="KTQ2" s="1261"/>
      <c r="KTR2" s="1261"/>
      <c r="KTS2" s="1261"/>
      <c r="KTT2" s="1261"/>
      <c r="KTU2" s="1261"/>
      <c r="KTV2" s="1261"/>
      <c r="KTW2" s="1261"/>
      <c r="KTX2" s="1261"/>
      <c r="KTY2" s="1261"/>
      <c r="KTZ2" s="1261"/>
      <c r="KUA2" s="1261"/>
      <c r="KUB2" s="1261"/>
      <c r="KUC2" s="1261"/>
      <c r="KUD2" s="1261"/>
      <c r="KUE2" s="1261"/>
      <c r="KUF2" s="1261"/>
      <c r="KUG2" s="1261"/>
      <c r="KUH2" s="1261"/>
      <c r="KUI2" s="1261"/>
      <c r="KUJ2" s="1261"/>
      <c r="KUK2" s="1261"/>
      <c r="KUL2" s="1261"/>
      <c r="KUM2" s="1261"/>
      <c r="KUN2" s="1261"/>
      <c r="KUO2" s="1261"/>
      <c r="KUP2" s="1261"/>
      <c r="KUQ2" s="1261"/>
      <c r="KUR2" s="1261"/>
      <c r="KUS2" s="1261"/>
      <c r="KUT2" s="1261"/>
      <c r="KUU2" s="1261"/>
      <c r="KUV2" s="1261"/>
      <c r="KUW2" s="1261"/>
      <c r="KUX2" s="1261"/>
      <c r="KUY2" s="1261"/>
      <c r="KUZ2" s="1261"/>
      <c r="KVA2" s="1261"/>
      <c r="KVB2" s="1261"/>
      <c r="KVC2" s="1261"/>
      <c r="KVD2" s="1261"/>
      <c r="KVE2" s="1261"/>
      <c r="KVF2" s="1261"/>
      <c r="KVG2" s="1261"/>
      <c r="KVH2" s="1261"/>
      <c r="KVI2" s="1261"/>
      <c r="KVJ2" s="1261"/>
      <c r="KVK2" s="1261"/>
      <c r="KVL2" s="1261"/>
      <c r="KVM2" s="1261"/>
      <c r="KVN2" s="1261"/>
      <c r="KVO2" s="1261"/>
      <c r="KVP2" s="1261"/>
      <c r="KVQ2" s="1261"/>
      <c r="KVR2" s="1261"/>
      <c r="KVS2" s="1261"/>
      <c r="KVT2" s="1261"/>
      <c r="KVU2" s="1261"/>
      <c r="KVV2" s="1261"/>
      <c r="KVW2" s="1261"/>
      <c r="KVX2" s="1261"/>
      <c r="KVY2" s="1261"/>
      <c r="KVZ2" s="1261"/>
      <c r="KWA2" s="1261"/>
      <c r="KWB2" s="1261"/>
      <c r="KWC2" s="1261"/>
      <c r="KWD2" s="1261"/>
      <c r="KWE2" s="1261"/>
      <c r="KWF2" s="1261"/>
      <c r="KWG2" s="1261"/>
      <c r="KWH2" s="1261"/>
      <c r="KWI2" s="1261"/>
      <c r="KWJ2" s="1261"/>
      <c r="KWK2" s="1261"/>
      <c r="KWL2" s="1261"/>
      <c r="KWM2" s="1261"/>
      <c r="KWN2" s="1261"/>
      <c r="KWO2" s="1261"/>
      <c r="KWP2" s="1261"/>
      <c r="KWQ2" s="1261"/>
      <c r="KWR2" s="1261"/>
      <c r="KWS2" s="1261"/>
      <c r="KWT2" s="1261"/>
      <c r="KWU2" s="1261"/>
      <c r="KWV2" s="1261"/>
      <c r="KWW2" s="1261"/>
      <c r="KWX2" s="1261"/>
      <c r="KWY2" s="1261"/>
      <c r="KWZ2" s="1261"/>
      <c r="KXA2" s="1261"/>
      <c r="KXB2" s="1261"/>
      <c r="KXC2" s="1261"/>
      <c r="KXD2" s="1261"/>
      <c r="KXE2" s="1261"/>
      <c r="KXF2" s="1261"/>
      <c r="KXG2" s="1261"/>
      <c r="KXH2" s="1261"/>
      <c r="KXI2" s="1261"/>
      <c r="KXJ2" s="1261"/>
      <c r="KXK2" s="1261"/>
      <c r="KXL2" s="1261"/>
      <c r="KXM2" s="1261"/>
      <c r="KXN2" s="1261"/>
      <c r="KXO2" s="1261"/>
      <c r="KXP2" s="1261"/>
      <c r="KXQ2" s="1261"/>
      <c r="KXR2" s="1261"/>
      <c r="KXS2" s="1261"/>
      <c r="KXT2" s="1261"/>
      <c r="KXU2" s="1261"/>
      <c r="KXV2" s="1261"/>
      <c r="KXW2" s="1261"/>
      <c r="KXX2" s="1261"/>
      <c r="KXY2" s="1261"/>
      <c r="KXZ2" s="1261"/>
      <c r="KYA2" s="1261"/>
      <c r="KYB2" s="1261"/>
      <c r="KYC2" s="1261"/>
      <c r="KYD2" s="1261"/>
      <c r="KYE2" s="1261"/>
      <c r="KYF2" s="1261"/>
      <c r="KYG2" s="1261"/>
      <c r="KYH2" s="1261"/>
      <c r="KYI2" s="1261"/>
      <c r="KYJ2" s="1261"/>
      <c r="KYK2" s="1261"/>
      <c r="KYL2" s="1261"/>
      <c r="KYM2" s="1261"/>
      <c r="KYN2" s="1261"/>
      <c r="KYO2" s="1261"/>
      <c r="KYP2" s="1261"/>
      <c r="KYQ2" s="1261"/>
      <c r="KYR2" s="1261"/>
      <c r="KYS2" s="1261"/>
      <c r="KYT2" s="1261"/>
      <c r="KYU2" s="1261"/>
      <c r="KYV2" s="1261"/>
      <c r="KYW2" s="1261"/>
      <c r="KYX2" s="1261"/>
      <c r="KYY2" s="1261"/>
      <c r="KYZ2" s="1261"/>
      <c r="KZA2" s="1261"/>
      <c r="KZB2" s="1261"/>
      <c r="KZC2" s="1261"/>
      <c r="KZD2" s="1261"/>
      <c r="KZE2" s="1261"/>
      <c r="KZF2" s="1261"/>
      <c r="KZG2" s="1261"/>
      <c r="KZH2" s="1261"/>
      <c r="KZI2" s="1261"/>
      <c r="KZJ2" s="1261"/>
      <c r="KZK2" s="1261"/>
      <c r="KZL2" s="1261"/>
      <c r="KZM2" s="1261"/>
      <c r="KZN2" s="1261"/>
      <c r="KZO2" s="1261"/>
      <c r="KZP2" s="1261"/>
      <c r="KZQ2" s="1261"/>
      <c r="KZR2" s="1261"/>
      <c r="KZS2" s="1261"/>
      <c r="KZT2" s="1261"/>
      <c r="KZU2" s="1261"/>
      <c r="KZV2" s="1261"/>
      <c r="KZW2" s="1261"/>
      <c r="KZX2" s="1261"/>
      <c r="KZY2" s="1261"/>
      <c r="KZZ2" s="1261"/>
      <c r="LAA2" s="1261"/>
      <c r="LAB2" s="1261"/>
      <c r="LAC2" s="1261"/>
      <c r="LAD2" s="1261"/>
      <c r="LAE2" s="1261"/>
      <c r="LAF2" s="1261"/>
      <c r="LAG2" s="1261"/>
      <c r="LAH2" s="1261"/>
      <c r="LAI2" s="1261"/>
      <c r="LAJ2" s="1261"/>
      <c r="LAK2" s="1261"/>
      <c r="LAL2" s="1261"/>
      <c r="LAM2" s="1261"/>
      <c r="LAN2" s="1261"/>
      <c r="LAO2" s="1261"/>
      <c r="LAP2" s="1261"/>
      <c r="LAQ2" s="1261"/>
      <c r="LAR2" s="1261"/>
      <c r="LAS2" s="1261"/>
      <c r="LAT2" s="1261"/>
      <c r="LAU2" s="1261"/>
      <c r="LAV2" s="1261"/>
      <c r="LAW2" s="1261"/>
      <c r="LAX2" s="1261"/>
      <c r="LAY2" s="1261"/>
      <c r="LAZ2" s="1261"/>
      <c r="LBA2" s="1261"/>
      <c r="LBB2" s="1261"/>
      <c r="LBC2" s="1261"/>
      <c r="LBD2" s="1261"/>
      <c r="LBE2" s="1261"/>
      <c r="LBF2" s="1261"/>
      <c r="LBG2" s="1261"/>
      <c r="LBH2" s="1261"/>
      <c r="LBI2" s="1261"/>
      <c r="LBJ2" s="1261"/>
      <c r="LBK2" s="1261"/>
      <c r="LBL2" s="1261"/>
      <c r="LBM2" s="1261"/>
      <c r="LBN2" s="1261"/>
      <c r="LBO2" s="1261"/>
      <c r="LBP2" s="1261"/>
      <c r="LBQ2" s="1261"/>
      <c r="LBR2" s="1261"/>
      <c r="LBS2" s="1261"/>
      <c r="LBT2" s="1261"/>
      <c r="LBU2" s="1261"/>
      <c r="LBV2" s="1261"/>
      <c r="LBW2" s="1261"/>
      <c r="LBX2" s="1261"/>
      <c r="LBY2" s="1261"/>
      <c r="LBZ2" s="1261"/>
      <c r="LCA2" s="1261"/>
      <c r="LCB2" s="1261"/>
      <c r="LCC2" s="1261"/>
      <c r="LCD2" s="1261"/>
      <c r="LCE2" s="1261"/>
      <c r="LCF2" s="1261"/>
      <c r="LCG2" s="1261"/>
      <c r="LCH2" s="1261"/>
      <c r="LCI2" s="1261"/>
      <c r="LCJ2" s="1261"/>
      <c r="LCK2" s="1261"/>
      <c r="LCL2" s="1261"/>
      <c r="LCM2" s="1261"/>
      <c r="LCN2" s="1261"/>
      <c r="LCO2" s="1261"/>
      <c r="LCP2" s="1261"/>
      <c r="LCQ2" s="1261"/>
      <c r="LCR2" s="1261"/>
      <c r="LCS2" s="1261"/>
      <c r="LCT2" s="1261"/>
      <c r="LCU2" s="1261"/>
      <c r="LCV2" s="1261"/>
      <c r="LCW2" s="1261"/>
      <c r="LCX2" s="1261"/>
      <c r="LCY2" s="1261"/>
      <c r="LCZ2" s="1261"/>
      <c r="LDA2" s="1261"/>
      <c r="LDB2" s="1261"/>
      <c r="LDC2" s="1261"/>
      <c r="LDD2" s="1261"/>
      <c r="LDE2" s="1261"/>
      <c r="LDF2" s="1261"/>
      <c r="LDG2" s="1261"/>
      <c r="LDH2" s="1261"/>
      <c r="LDI2" s="1261"/>
      <c r="LDJ2" s="1261"/>
      <c r="LDK2" s="1261"/>
      <c r="LDL2" s="1261"/>
      <c r="LDM2" s="1261"/>
      <c r="LDN2" s="1261"/>
      <c r="LDO2" s="1261"/>
      <c r="LDP2" s="1261"/>
      <c r="LDQ2" s="1261"/>
      <c r="LDR2" s="1261"/>
      <c r="LDS2" s="1261"/>
      <c r="LDT2" s="1261"/>
      <c r="LDU2" s="1261"/>
      <c r="LDV2" s="1261"/>
      <c r="LDW2" s="1261"/>
      <c r="LDX2" s="1261"/>
      <c r="LDY2" s="1261"/>
      <c r="LDZ2" s="1261"/>
      <c r="LEA2" s="1261"/>
      <c r="LEB2" s="1261"/>
      <c r="LEC2" s="1261"/>
      <c r="LED2" s="1261"/>
      <c r="LEE2" s="1261"/>
      <c r="LEF2" s="1261"/>
      <c r="LEG2" s="1261"/>
      <c r="LEH2" s="1261"/>
      <c r="LEI2" s="1261"/>
      <c r="LEJ2" s="1261"/>
      <c r="LEK2" s="1261"/>
      <c r="LEL2" s="1261"/>
      <c r="LEM2" s="1261"/>
      <c r="LEN2" s="1261"/>
      <c r="LEO2" s="1261"/>
      <c r="LEP2" s="1261"/>
      <c r="LEQ2" s="1261"/>
      <c r="LER2" s="1261"/>
      <c r="LES2" s="1261"/>
      <c r="LET2" s="1261"/>
      <c r="LEU2" s="1261"/>
      <c r="LEV2" s="1261"/>
      <c r="LEW2" s="1261"/>
      <c r="LEX2" s="1261"/>
      <c r="LEY2" s="1261"/>
      <c r="LEZ2" s="1261"/>
      <c r="LFA2" s="1261"/>
      <c r="LFB2" s="1261"/>
      <c r="LFC2" s="1261"/>
      <c r="LFD2" s="1261"/>
      <c r="LFE2" s="1261"/>
      <c r="LFF2" s="1261"/>
      <c r="LFG2" s="1261"/>
      <c r="LFH2" s="1261"/>
      <c r="LFI2" s="1261"/>
      <c r="LFJ2" s="1261"/>
      <c r="LFK2" s="1261"/>
      <c r="LFL2" s="1261"/>
      <c r="LFM2" s="1261"/>
      <c r="LFN2" s="1261"/>
      <c r="LFO2" s="1261"/>
      <c r="LFP2" s="1261"/>
      <c r="LFQ2" s="1261"/>
      <c r="LFR2" s="1261"/>
      <c r="LFS2" s="1261"/>
      <c r="LFT2" s="1261"/>
      <c r="LFU2" s="1261"/>
      <c r="LFV2" s="1261"/>
      <c r="LFW2" s="1261"/>
      <c r="LFX2" s="1261"/>
      <c r="LFY2" s="1261"/>
      <c r="LFZ2" s="1261"/>
      <c r="LGA2" s="1261"/>
      <c r="LGB2" s="1261"/>
      <c r="LGC2" s="1261"/>
      <c r="LGD2" s="1261"/>
      <c r="LGE2" s="1261"/>
      <c r="LGF2" s="1261"/>
      <c r="LGG2" s="1261"/>
      <c r="LGH2" s="1261"/>
      <c r="LGI2" s="1261"/>
      <c r="LGJ2" s="1261"/>
      <c r="LGK2" s="1261"/>
      <c r="LGL2" s="1261"/>
      <c r="LGM2" s="1261"/>
      <c r="LGN2" s="1261"/>
      <c r="LGO2" s="1261"/>
      <c r="LGP2" s="1261"/>
      <c r="LGQ2" s="1261"/>
      <c r="LGR2" s="1261"/>
      <c r="LGS2" s="1261"/>
      <c r="LGT2" s="1261"/>
      <c r="LGU2" s="1261"/>
      <c r="LGV2" s="1261"/>
      <c r="LGW2" s="1261"/>
      <c r="LGX2" s="1261"/>
      <c r="LGY2" s="1261"/>
      <c r="LGZ2" s="1261"/>
      <c r="LHA2" s="1261"/>
      <c r="LHB2" s="1261"/>
      <c r="LHC2" s="1261"/>
      <c r="LHD2" s="1261"/>
      <c r="LHE2" s="1261"/>
      <c r="LHF2" s="1261"/>
      <c r="LHG2" s="1261"/>
      <c r="LHH2" s="1261"/>
      <c r="LHI2" s="1261"/>
      <c r="LHJ2" s="1261"/>
      <c r="LHK2" s="1261"/>
      <c r="LHL2" s="1261"/>
      <c r="LHM2" s="1261"/>
      <c r="LHN2" s="1261"/>
      <c r="LHO2" s="1261"/>
      <c r="LHP2" s="1261"/>
      <c r="LHQ2" s="1261"/>
      <c r="LHR2" s="1261"/>
      <c r="LHS2" s="1261"/>
      <c r="LHT2" s="1261"/>
      <c r="LHU2" s="1261"/>
      <c r="LHV2" s="1261"/>
      <c r="LHW2" s="1261"/>
      <c r="LHX2" s="1261"/>
      <c r="LHY2" s="1261"/>
      <c r="LHZ2" s="1261"/>
      <c r="LIA2" s="1261"/>
      <c r="LIB2" s="1261"/>
      <c r="LIC2" s="1261"/>
      <c r="LID2" s="1261"/>
      <c r="LIE2" s="1261"/>
      <c r="LIF2" s="1261"/>
      <c r="LIG2" s="1261"/>
      <c r="LIH2" s="1261"/>
      <c r="LII2" s="1261"/>
      <c r="LIJ2" s="1261"/>
      <c r="LIK2" s="1261"/>
      <c r="LIL2" s="1261"/>
      <c r="LIM2" s="1261"/>
      <c r="LIN2" s="1261"/>
      <c r="LIO2" s="1261"/>
      <c r="LIP2" s="1261"/>
      <c r="LIQ2" s="1261"/>
      <c r="LIR2" s="1261"/>
      <c r="LIS2" s="1261"/>
      <c r="LIT2" s="1261"/>
      <c r="LIU2" s="1261"/>
      <c r="LIV2" s="1261"/>
      <c r="LIW2" s="1261"/>
      <c r="LIX2" s="1261"/>
      <c r="LIY2" s="1261"/>
      <c r="LIZ2" s="1261"/>
      <c r="LJA2" s="1261"/>
      <c r="LJB2" s="1261"/>
      <c r="LJC2" s="1261"/>
      <c r="LJD2" s="1261"/>
      <c r="LJE2" s="1261"/>
      <c r="LJF2" s="1261"/>
      <c r="LJG2" s="1261"/>
      <c r="LJH2" s="1261"/>
      <c r="LJI2" s="1261"/>
      <c r="LJJ2" s="1261"/>
      <c r="LJK2" s="1261"/>
      <c r="LJL2" s="1261"/>
      <c r="LJM2" s="1261"/>
      <c r="LJN2" s="1261"/>
      <c r="LJO2" s="1261"/>
      <c r="LJP2" s="1261"/>
      <c r="LJQ2" s="1261"/>
      <c r="LJR2" s="1261"/>
      <c r="LJS2" s="1261"/>
      <c r="LJT2" s="1261"/>
      <c r="LJU2" s="1261"/>
      <c r="LJV2" s="1261"/>
      <c r="LJW2" s="1261"/>
      <c r="LJX2" s="1261"/>
      <c r="LJY2" s="1261"/>
      <c r="LJZ2" s="1261"/>
      <c r="LKA2" s="1261"/>
      <c r="LKB2" s="1261"/>
      <c r="LKC2" s="1261"/>
      <c r="LKD2" s="1261"/>
      <c r="LKE2" s="1261"/>
      <c r="LKF2" s="1261"/>
      <c r="LKG2" s="1261"/>
      <c r="LKH2" s="1261"/>
      <c r="LKI2" s="1261"/>
      <c r="LKJ2" s="1261"/>
      <c r="LKK2" s="1261"/>
      <c r="LKL2" s="1261"/>
      <c r="LKM2" s="1261"/>
      <c r="LKN2" s="1261"/>
      <c r="LKO2" s="1261"/>
      <c r="LKP2" s="1261"/>
      <c r="LKQ2" s="1261"/>
      <c r="LKR2" s="1261"/>
      <c r="LKS2" s="1261"/>
      <c r="LKT2" s="1261"/>
      <c r="LKU2" s="1261"/>
      <c r="LKV2" s="1261"/>
      <c r="LKW2" s="1261"/>
      <c r="LKX2" s="1261"/>
      <c r="LKY2" s="1261"/>
      <c r="LKZ2" s="1261"/>
      <c r="LLA2" s="1261"/>
      <c r="LLB2" s="1261"/>
      <c r="LLC2" s="1261"/>
      <c r="LLD2" s="1261"/>
      <c r="LLE2" s="1261"/>
      <c r="LLF2" s="1261"/>
      <c r="LLG2" s="1261"/>
      <c r="LLH2" s="1261"/>
      <c r="LLI2" s="1261"/>
      <c r="LLJ2" s="1261"/>
      <c r="LLK2" s="1261"/>
      <c r="LLL2" s="1261"/>
      <c r="LLM2" s="1261"/>
      <c r="LLN2" s="1261"/>
      <c r="LLO2" s="1261"/>
      <c r="LLP2" s="1261"/>
      <c r="LLQ2" s="1261"/>
      <c r="LLR2" s="1261"/>
      <c r="LLS2" s="1261"/>
      <c r="LLT2" s="1261"/>
      <c r="LLU2" s="1261"/>
      <c r="LLV2" s="1261"/>
      <c r="LLW2" s="1261"/>
      <c r="LLX2" s="1261"/>
      <c r="LLY2" s="1261"/>
      <c r="LLZ2" s="1261"/>
      <c r="LMA2" s="1261"/>
      <c r="LMB2" s="1261"/>
      <c r="LMC2" s="1261"/>
      <c r="LMD2" s="1261"/>
      <c r="LME2" s="1261"/>
      <c r="LMF2" s="1261"/>
      <c r="LMG2" s="1261"/>
      <c r="LMH2" s="1261"/>
      <c r="LMI2" s="1261"/>
      <c r="LMJ2" s="1261"/>
      <c r="LMK2" s="1261"/>
      <c r="LML2" s="1261"/>
      <c r="LMM2" s="1261"/>
      <c r="LMN2" s="1261"/>
      <c r="LMO2" s="1261"/>
      <c r="LMP2" s="1261"/>
      <c r="LMQ2" s="1261"/>
      <c r="LMR2" s="1261"/>
      <c r="LMS2" s="1261"/>
      <c r="LMT2" s="1261"/>
      <c r="LMU2" s="1261"/>
      <c r="LMV2" s="1261"/>
      <c r="LMW2" s="1261"/>
      <c r="LMX2" s="1261"/>
      <c r="LMY2" s="1261"/>
      <c r="LMZ2" s="1261"/>
      <c r="LNA2" s="1261"/>
      <c r="LNB2" s="1261"/>
      <c r="LNC2" s="1261"/>
      <c r="LND2" s="1261"/>
      <c r="LNE2" s="1261"/>
      <c r="LNF2" s="1261"/>
      <c r="LNG2" s="1261"/>
      <c r="LNH2" s="1261"/>
      <c r="LNI2" s="1261"/>
      <c r="LNJ2" s="1261"/>
      <c r="LNK2" s="1261"/>
      <c r="LNL2" s="1261"/>
      <c r="LNM2" s="1261"/>
      <c r="LNN2" s="1261"/>
      <c r="LNO2" s="1261"/>
      <c r="LNP2" s="1261"/>
      <c r="LNQ2" s="1261"/>
      <c r="LNR2" s="1261"/>
      <c r="LNS2" s="1261"/>
      <c r="LNT2" s="1261"/>
      <c r="LNU2" s="1261"/>
      <c r="LNV2" s="1261"/>
      <c r="LNW2" s="1261"/>
      <c r="LNX2" s="1261"/>
      <c r="LNY2" s="1261"/>
      <c r="LNZ2" s="1261"/>
      <c r="LOA2" s="1261"/>
      <c r="LOB2" s="1261"/>
      <c r="LOC2" s="1261"/>
      <c r="LOD2" s="1261"/>
      <c r="LOE2" s="1261"/>
      <c r="LOF2" s="1261"/>
      <c r="LOG2" s="1261"/>
      <c r="LOH2" s="1261"/>
      <c r="LOI2" s="1261"/>
      <c r="LOJ2" s="1261"/>
      <c r="LOK2" s="1261"/>
      <c r="LOL2" s="1261"/>
      <c r="LOM2" s="1261"/>
      <c r="LON2" s="1261"/>
      <c r="LOO2" s="1261"/>
      <c r="LOP2" s="1261"/>
      <c r="LOQ2" s="1261"/>
      <c r="LOR2" s="1261"/>
      <c r="LOS2" s="1261"/>
      <c r="LOT2" s="1261"/>
      <c r="LOU2" s="1261"/>
      <c r="LOV2" s="1261"/>
      <c r="LOW2" s="1261"/>
      <c r="LOX2" s="1261"/>
      <c r="LOY2" s="1261"/>
      <c r="LOZ2" s="1261"/>
      <c r="LPA2" s="1261"/>
      <c r="LPB2" s="1261"/>
      <c r="LPC2" s="1261"/>
      <c r="LPD2" s="1261"/>
      <c r="LPE2" s="1261"/>
      <c r="LPF2" s="1261"/>
      <c r="LPG2" s="1261"/>
      <c r="LPH2" s="1261"/>
      <c r="LPI2" s="1261"/>
      <c r="LPJ2" s="1261"/>
      <c r="LPK2" s="1261"/>
      <c r="LPL2" s="1261"/>
      <c r="LPM2" s="1261"/>
      <c r="LPN2" s="1261"/>
      <c r="LPO2" s="1261"/>
      <c r="LPP2" s="1261"/>
      <c r="LPQ2" s="1261"/>
      <c r="LPR2" s="1261"/>
      <c r="LPS2" s="1261"/>
      <c r="LPT2" s="1261"/>
      <c r="LPU2" s="1261"/>
      <c r="LPV2" s="1261"/>
      <c r="LPW2" s="1261"/>
      <c r="LPX2" s="1261"/>
      <c r="LPY2" s="1261"/>
      <c r="LPZ2" s="1261"/>
      <c r="LQA2" s="1261"/>
      <c r="LQB2" s="1261"/>
      <c r="LQC2" s="1261"/>
      <c r="LQD2" s="1261"/>
      <c r="LQE2" s="1261"/>
      <c r="LQF2" s="1261"/>
      <c r="LQG2" s="1261"/>
      <c r="LQH2" s="1261"/>
      <c r="LQI2" s="1261"/>
      <c r="LQJ2" s="1261"/>
      <c r="LQK2" s="1261"/>
      <c r="LQL2" s="1261"/>
      <c r="LQM2" s="1261"/>
      <c r="LQN2" s="1261"/>
      <c r="LQO2" s="1261"/>
      <c r="LQP2" s="1261"/>
      <c r="LQQ2" s="1261"/>
      <c r="LQR2" s="1261"/>
      <c r="LQS2" s="1261"/>
      <c r="LQT2" s="1261"/>
      <c r="LQU2" s="1261"/>
      <c r="LQV2" s="1261"/>
      <c r="LQW2" s="1261"/>
      <c r="LQX2" s="1261"/>
      <c r="LQY2" s="1261"/>
      <c r="LQZ2" s="1261"/>
      <c r="LRA2" s="1261"/>
      <c r="LRB2" s="1261"/>
      <c r="LRC2" s="1261"/>
      <c r="LRD2" s="1261"/>
      <c r="LRE2" s="1261"/>
      <c r="LRF2" s="1261"/>
      <c r="LRG2" s="1261"/>
      <c r="LRH2" s="1261"/>
      <c r="LRI2" s="1261"/>
      <c r="LRJ2" s="1261"/>
      <c r="LRK2" s="1261"/>
      <c r="LRL2" s="1261"/>
      <c r="LRM2" s="1261"/>
      <c r="LRN2" s="1261"/>
      <c r="LRO2" s="1261"/>
      <c r="LRP2" s="1261"/>
      <c r="LRQ2" s="1261"/>
      <c r="LRR2" s="1261"/>
      <c r="LRS2" s="1261"/>
      <c r="LRT2" s="1261"/>
      <c r="LRU2" s="1261"/>
      <c r="LRV2" s="1261"/>
      <c r="LRW2" s="1261"/>
      <c r="LRX2" s="1261"/>
      <c r="LRY2" s="1261"/>
      <c r="LRZ2" s="1261"/>
      <c r="LSA2" s="1261"/>
      <c r="LSB2" s="1261"/>
      <c r="LSC2" s="1261"/>
      <c r="LSD2" s="1261"/>
      <c r="LSE2" s="1261"/>
      <c r="LSF2" s="1261"/>
      <c r="LSG2" s="1261"/>
      <c r="LSH2" s="1261"/>
      <c r="LSI2" s="1261"/>
      <c r="LSJ2" s="1261"/>
      <c r="LSK2" s="1261"/>
      <c r="LSL2" s="1261"/>
      <c r="LSM2" s="1261"/>
      <c r="LSN2" s="1261"/>
      <c r="LSO2" s="1261"/>
      <c r="LSP2" s="1261"/>
      <c r="LSQ2" s="1261"/>
      <c r="LSR2" s="1261"/>
      <c r="LSS2" s="1261"/>
      <c r="LST2" s="1261"/>
      <c r="LSU2" s="1261"/>
      <c r="LSV2" s="1261"/>
      <c r="LSW2" s="1261"/>
      <c r="LSX2" s="1261"/>
      <c r="LSY2" s="1261"/>
      <c r="LSZ2" s="1261"/>
      <c r="LTA2" s="1261"/>
      <c r="LTB2" s="1261"/>
      <c r="LTC2" s="1261"/>
      <c r="LTD2" s="1261"/>
      <c r="LTE2" s="1261"/>
      <c r="LTF2" s="1261"/>
      <c r="LTG2" s="1261"/>
      <c r="LTH2" s="1261"/>
      <c r="LTI2" s="1261"/>
      <c r="LTJ2" s="1261"/>
      <c r="LTK2" s="1261"/>
      <c r="LTL2" s="1261"/>
      <c r="LTM2" s="1261"/>
      <c r="LTN2" s="1261"/>
      <c r="LTO2" s="1261"/>
      <c r="LTP2" s="1261"/>
      <c r="LTQ2" s="1261"/>
      <c r="LTR2" s="1261"/>
      <c r="LTS2" s="1261"/>
      <c r="LTT2" s="1261"/>
      <c r="LTU2" s="1261"/>
      <c r="LTV2" s="1261"/>
      <c r="LTW2" s="1261"/>
      <c r="LTX2" s="1261"/>
      <c r="LTY2" s="1261"/>
      <c r="LTZ2" s="1261"/>
      <c r="LUA2" s="1261"/>
      <c r="LUB2" s="1261"/>
      <c r="LUC2" s="1261"/>
      <c r="LUD2" s="1261"/>
      <c r="LUE2" s="1261"/>
      <c r="LUF2" s="1261"/>
      <c r="LUG2" s="1261"/>
      <c r="LUH2" s="1261"/>
      <c r="LUI2" s="1261"/>
      <c r="LUJ2" s="1261"/>
      <c r="LUK2" s="1261"/>
      <c r="LUL2" s="1261"/>
      <c r="LUM2" s="1261"/>
      <c r="LUN2" s="1261"/>
      <c r="LUO2" s="1261"/>
      <c r="LUP2" s="1261"/>
      <c r="LUQ2" s="1261"/>
      <c r="LUR2" s="1261"/>
      <c r="LUS2" s="1261"/>
      <c r="LUT2" s="1261"/>
      <c r="LUU2" s="1261"/>
      <c r="LUV2" s="1261"/>
      <c r="LUW2" s="1261"/>
      <c r="LUX2" s="1261"/>
      <c r="LUY2" s="1261"/>
      <c r="LUZ2" s="1261"/>
      <c r="LVA2" s="1261"/>
      <c r="LVB2" s="1261"/>
      <c r="LVC2" s="1261"/>
      <c r="LVD2" s="1261"/>
      <c r="LVE2" s="1261"/>
      <c r="LVF2" s="1261"/>
      <c r="LVG2" s="1261"/>
      <c r="LVH2" s="1261"/>
      <c r="LVI2" s="1261"/>
      <c r="LVJ2" s="1261"/>
      <c r="LVK2" s="1261"/>
      <c r="LVL2" s="1261"/>
      <c r="LVM2" s="1261"/>
      <c r="LVN2" s="1261"/>
      <c r="LVO2" s="1261"/>
      <c r="LVP2" s="1261"/>
      <c r="LVQ2" s="1261"/>
      <c r="LVR2" s="1261"/>
      <c r="LVS2" s="1261"/>
      <c r="LVT2" s="1261"/>
      <c r="LVU2" s="1261"/>
      <c r="LVV2" s="1261"/>
      <c r="LVW2" s="1261"/>
      <c r="LVX2" s="1261"/>
      <c r="LVY2" s="1261"/>
      <c r="LVZ2" s="1261"/>
      <c r="LWA2" s="1261"/>
      <c r="LWB2" s="1261"/>
      <c r="LWC2" s="1261"/>
      <c r="LWD2" s="1261"/>
      <c r="LWE2" s="1261"/>
      <c r="LWF2" s="1261"/>
      <c r="LWG2" s="1261"/>
      <c r="LWH2" s="1261"/>
      <c r="LWI2" s="1261"/>
      <c r="LWJ2" s="1261"/>
      <c r="LWK2" s="1261"/>
      <c r="LWL2" s="1261"/>
      <c r="LWM2" s="1261"/>
      <c r="LWN2" s="1261"/>
      <c r="LWO2" s="1261"/>
      <c r="LWP2" s="1261"/>
      <c r="LWQ2" s="1261"/>
      <c r="LWR2" s="1261"/>
      <c r="LWS2" s="1261"/>
      <c r="LWT2" s="1261"/>
      <c r="LWU2" s="1261"/>
      <c r="LWV2" s="1261"/>
      <c r="LWW2" s="1261"/>
      <c r="LWX2" s="1261"/>
      <c r="LWY2" s="1261"/>
      <c r="LWZ2" s="1261"/>
      <c r="LXA2" s="1261"/>
      <c r="LXB2" s="1261"/>
      <c r="LXC2" s="1261"/>
      <c r="LXD2" s="1261"/>
      <c r="LXE2" s="1261"/>
      <c r="LXF2" s="1261"/>
      <c r="LXG2" s="1261"/>
      <c r="LXH2" s="1261"/>
      <c r="LXI2" s="1261"/>
      <c r="LXJ2" s="1261"/>
      <c r="LXK2" s="1261"/>
      <c r="LXL2" s="1261"/>
      <c r="LXM2" s="1261"/>
      <c r="LXN2" s="1261"/>
      <c r="LXO2" s="1261"/>
      <c r="LXP2" s="1261"/>
      <c r="LXQ2" s="1261"/>
      <c r="LXR2" s="1261"/>
      <c r="LXS2" s="1261"/>
      <c r="LXT2" s="1261"/>
      <c r="LXU2" s="1261"/>
      <c r="LXV2" s="1261"/>
      <c r="LXW2" s="1261"/>
      <c r="LXX2" s="1261"/>
      <c r="LXY2" s="1261"/>
      <c r="LXZ2" s="1261"/>
      <c r="LYA2" s="1261"/>
      <c r="LYB2" s="1261"/>
      <c r="LYC2" s="1261"/>
      <c r="LYD2" s="1261"/>
      <c r="LYE2" s="1261"/>
      <c r="LYF2" s="1261"/>
      <c r="LYG2" s="1261"/>
      <c r="LYH2" s="1261"/>
      <c r="LYI2" s="1261"/>
      <c r="LYJ2" s="1261"/>
      <c r="LYK2" s="1261"/>
      <c r="LYL2" s="1261"/>
      <c r="LYM2" s="1261"/>
      <c r="LYN2" s="1261"/>
      <c r="LYO2" s="1261"/>
      <c r="LYP2" s="1261"/>
      <c r="LYQ2" s="1261"/>
      <c r="LYR2" s="1261"/>
      <c r="LYS2" s="1261"/>
      <c r="LYT2" s="1261"/>
      <c r="LYU2" s="1261"/>
      <c r="LYV2" s="1261"/>
      <c r="LYW2" s="1261"/>
      <c r="LYX2" s="1261"/>
      <c r="LYY2" s="1261"/>
      <c r="LYZ2" s="1261"/>
      <c r="LZA2" s="1261"/>
      <c r="LZB2" s="1261"/>
      <c r="LZC2" s="1261"/>
      <c r="LZD2" s="1261"/>
      <c r="LZE2" s="1261"/>
      <c r="LZF2" s="1261"/>
      <c r="LZG2" s="1261"/>
      <c r="LZH2" s="1261"/>
      <c r="LZI2" s="1261"/>
      <c r="LZJ2" s="1261"/>
      <c r="LZK2" s="1261"/>
      <c r="LZL2" s="1261"/>
      <c r="LZM2" s="1261"/>
      <c r="LZN2" s="1261"/>
      <c r="LZO2" s="1261"/>
      <c r="LZP2" s="1261"/>
      <c r="LZQ2" s="1261"/>
      <c r="LZR2" s="1261"/>
      <c r="LZS2" s="1261"/>
      <c r="LZT2" s="1261"/>
      <c r="LZU2" s="1261"/>
      <c r="LZV2" s="1261"/>
      <c r="LZW2" s="1261"/>
      <c r="LZX2" s="1261"/>
      <c r="LZY2" s="1261"/>
      <c r="LZZ2" s="1261"/>
      <c r="MAA2" s="1261"/>
      <c r="MAB2" s="1261"/>
      <c r="MAC2" s="1261"/>
      <c r="MAD2" s="1261"/>
      <c r="MAE2" s="1261"/>
      <c r="MAF2" s="1261"/>
      <c r="MAG2" s="1261"/>
      <c r="MAH2" s="1261"/>
      <c r="MAI2" s="1261"/>
      <c r="MAJ2" s="1261"/>
      <c r="MAK2" s="1261"/>
      <c r="MAL2" s="1261"/>
      <c r="MAM2" s="1261"/>
      <c r="MAN2" s="1261"/>
      <c r="MAO2" s="1261"/>
      <c r="MAP2" s="1261"/>
      <c r="MAQ2" s="1261"/>
      <c r="MAR2" s="1261"/>
      <c r="MAS2" s="1261"/>
      <c r="MAT2" s="1261"/>
      <c r="MAU2" s="1261"/>
      <c r="MAV2" s="1261"/>
      <c r="MAW2" s="1261"/>
      <c r="MAX2" s="1261"/>
      <c r="MAY2" s="1261"/>
      <c r="MAZ2" s="1261"/>
      <c r="MBA2" s="1261"/>
      <c r="MBB2" s="1261"/>
      <c r="MBC2" s="1261"/>
      <c r="MBD2" s="1261"/>
      <c r="MBE2" s="1261"/>
      <c r="MBF2" s="1261"/>
      <c r="MBG2" s="1261"/>
      <c r="MBH2" s="1261"/>
      <c r="MBI2" s="1261"/>
      <c r="MBJ2" s="1261"/>
      <c r="MBK2" s="1261"/>
      <c r="MBL2" s="1261"/>
      <c r="MBM2" s="1261"/>
      <c r="MBN2" s="1261"/>
      <c r="MBO2" s="1261"/>
      <c r="MBP2" s="1261"/>
      <c r="MBQ2" s="1261"/>
      <c r="MBR2" s="1261"/>
      <c r="MBS2" s="1261"/>
      <c r="MBT2" s="1261"/>
      <c r="MBU2" s="1261"/>
      <c r="MBV2" s="1261"/>
      <c r="MBW2" s="1261"/>
      <c r="MBX2" s="1261"/>
      <c r="MBY2" s="1261"/>
      <c r="MBZ2" s="1261"/>
      <c r="MCA2" s="1261"/>
      <c r="MCB2" s="1261"/>
      <c r="MCC2" s="1261"/>
      <c r="MCD2" s="1261"/>
      <c r="MCE2" s="1261"/>
      <c r="MCF2" s="1261"/>
      <c r="MCG2" s="1261"/>
      <c r="MCH2" s="1261"/>
      <c r="MCI2" s="1261"/>
      <c r="MCJ2" s="1261"/>
      <c r="MCK2" s="1261"/>
      <c r="MCL2" s="1261"/>
      <c r="MCM2" s="1261"/>
      <c r="MCN2" s="1261"/>
      <c r="MCO2" s="1261"/>
      <c r="MCP2" s="1261"/>
      <c r="MCQ2" s="1261"/>
      <c r="MCR2" s="1261"/>
      <c r="MCS2" s="1261"/>
      <c r="MCT2" s="1261"/>
      <c r="MCU2" s="1261"/>
      <c r="MCV2" s="1261"/>
      <c r="MCW2" s="1261"/>
      <c r="MCX2" s="1261"/>
      <c r="MCY2" s="1261"/>
      <c r="MCZ2" s="1261"/>
      <c r="MDA2" s="1261"/>
      <c r="MDB2" s="1261"/>
      <c r="MDC2" s="1261"/>
      <c r="MDD2" s="1261"/>
      <c r="MDE2" s="1261"/>
      <c r="MDF2" s="1261"/>
      <c r="MDG2" s="1261"/>
      <c r="MDH2" s="1261"/>
      <c r="MDI2" s="1261"/>
      <c r="MDJ2" s="1261"/>
      <c r="MDK2" s="1261"/>
      <c r="MDL2" s="1261"/>
      <c r="MDM2" s="1261"/>
      <c r="MDN2" s="1261"/>
      <c r="MDO2" s="1261"/>
      <c r="MDP2" s="1261"/>
      <c r="MDQ2" s="1261"/>
      <c r="MDR2" s="1261"/>
      <c r="MDS2" s="1261"/>
      <c r="MDT2" s="1261"/>
      <c r="MDU2" s="1261"/>
      <c r="MDV2" s="1261"/>
      <c r="MDW2" s="1261"/>
      <c r="MDX2" s="1261"/>
      <c r="MDY2" s="1261"/>
      <c r="MDZ2" s="1261"/>
      <c r="MEA2" s="1261"/>
      <c r="MEB2" s="1261"/>
      <c r="MEC2" s="1261"/>
      <c r="MED2" s="1261"/>
      <c r="MEE2" s="1261"/>
      <c r="MEF2" s="1261"/>
      <c r="MEG2" s="1261"/>
      <c r="MEH2" s="1261"/>
      <c r="MEI2" s="1261"/>
      <c r="MEJ2" s="1261"/>
      <c r="MEK2" s="1261"/>
      <c r="MEL2" s="1261"/>
      <c r="MEM2" s="1261"/>
      <c r="MEN2" s="1261"/>
      <c r="MEO2" s="1261"/>
      <c r="MEP2" s="1261"/>
      <c r="MEQ2" s="1261"/>
      <c r="MER2" s="1261"/>
      <c r="MES2" s="1261"/>
      <c r="MET2" s="1261"/>
      <c r="MEU2" s="1261"/>
      <c r="MEV2" s="1261"/>
      <c r="MEW2" s="1261"/>
      <c r="MEX2" s="1261"/>
      <c r="MEY2" s="1261"/>
      <c r="MEZ2" s="1261"/>
      <c r="MFA2" s="1261"/>
      <c r="MFB2" s="1261"/>
      <c r="MFC2" s="1261"/>
      <c r="MFD2" s="1261"/>
      <c r="MFE2" s="1261"/>
      <c r="MFF2" s="1261"/>
      <c r="MFG2" s="1261"/>
      <c r="MFH2" s="1261"/>
      <c r="MFI2" s="1261"/>
      <c r="MFJ2" s="1261"/>
      <c r="MFK2" s="1261"/>
      <c r="MFL2" s="1261"/>
      <c r="MFM2" s="1261"/>
      <c r="MFN2" s="1261"/>
      <c r="MFO2" s="1261"/>
      <c r="MFP2" s="1261"/>
      <c r="MFQ2" s="1261"/>
      <c r="MFR2" s="1261"/>
      <c r="MFS2" s="1261"/>
      <c r="MFT2" s="1261"/>
      <c r="MFU2" s="1261"/>
      <c r="MFV2" s="1261"/>
      <c r="MFW2" s="1261"/>
      <c r="MFX2" s="1261"/>
      <c r="MFY2" s="1261"/>
      <c r="MFZ2" s="1261"/>
      <c r="MGA2" s="1261"/>
      <c r="MGB2" s="1261"/>
      <c r="MGC2" s="1261"/>
      <c r="MGD2" s="1261"/>
      <c r="MGE2" s="1261"/>
      <c r="MGF2" s="1261"/>
      <c r="MGG2" s="1261"/>
      <c r="MGH2" s="1261"/>
      <c r="MGI2" s="1261"/>
      <c r="MGJ2" s="1261"/>
      <c r="MGK2" s="1261"/>
      <c r="MGL2" s="1261"/>
      <c r="MGM2" s="1261"/>
      <c r="MGN2" s="1261"/>
      <c r="MGO2" s="1261"/>
      <c r="MGP2" s="1261"/>
      <c r="MGQ2" s="1261"/>
      <c r="MGR2" s="1261"/>
      <c r="MGS2" s="1261"/>
      <c r="MGT2" s="1261"/>
      <c r="MGU2" s="1261"/>
      <c r="MGV2" s="1261"/>
      <c r="MGW2" s="1261"/>
      <c r="MGX2" s="1261"/>
      <c r="MGY2" s="1261"/>
      <c r="MGZ2" s="1261"/>
      <c r="MHA2" s="1261"/>
      <c r="MHB2" s="1261"/>
      <c r="MHC2" s="1261"/>
      <c r="MHD2" s="1261"/>
      <c r="MHE2" s="1261"/>
      <c r="MHF2" s="1261"/>
      <c r="MHG2" s="1261"/>
      <c r="MHH2" s="1261"/>
      <c r="MHI2" s="1261"/>
      <c r="MHJ2" s="1261"/>
      <c r="MHK2" s="1261"/>
      <c r="MHL2" s="1261"/>
      <c r="MHM2" s="1261"/>
      <c r="MHN2" s="1261"/>
      <c r="MHO2" s="1261"/>
      <c r="MHP2" s="1261"/>
      <c r="MHQ2" s="1261"/>
      <c r="MHR2" s="1261"/>
      <c r="MHS2" s="1261"/>
      <c r="MHT2" s="1261"/>
      <c r="MHU2" s="1261"/>
      <c r="MHV2" s="1261"/>
      <c r="MHW2" s="1261"/>
      <c r="MHX2" s="1261"/>
      <c r="MHY2" s="1261"/>
      <c r="MHZ2" s="1261"/>
      <c r="MIA2" s="1261"/>
      <c r="MIB2" s="1261"/>
      <c r="MIC2" s="1261"/>
      <c r="MID2" s="1261"/>
      <c r="MIE2" s="1261"/>
      <c r="MIF2" s="1261"/>
      <c r="MIG2" s="1261"/>
      <c r="MIH2" s="1261"/>
      <c r="MII2" s="1261"/>
      <c r="MIJ2" s="1261"/>
      <c r="MIK2" s="1261"/>
      <c r="MIL2" s="1261"/>
      <c r="MIM2" s="1261"/>
      <c r="MIN2" s="1261"/>
      <c r="MIO2" s="1261"/>
      <c r="MIP2" s="1261"/>
      <c r="MIQ2" s="1261"/>
      <c r="MIR2" s="1261"/>
      <c r="MIS2" s="1261"/>
      <c r="MIT2" s="1261"/>
      <c r="MIU2" s="1261"/>
      <c r="MIV2" s="1261"/>
      <c r="MIW2" s="1261"/>
      <c r="MIX2" s="1261"/>
      <c r="MIY2" s="1261"/>
      <c r="MIZ2" s="1261"/>
      <c r="MJA2" s="1261"/>
      <c r="MJB2" s="1261"/>
      <c r="MJC2" s="1261"/>
      <c r="MJD2" s="1261"/>
      <c r="MJE2" s="1261"/>
      <c r="MJF2" s="1261"/>
      <c r="MJG2" s="1261"/>
      <c r="MJH2" s="1261"/>
      <c r="MJI2" s="1261"/>
      <c r="MJJ2" s="1261"/>
      <c r="MJK2" s="1261"/>
      <c r="MJL2" s="1261"/>
      <c r="MJM2" s="1261"/>
      <c r="MJN2" s="1261"/>
      <c r="MJO2" s="1261"/>
      <c r="MJP2" s="1261"/>
      <c r="MJQ2" s="1261"/>
      <c r="MJR2" s="1261"/>
      <c r="MJS2" s="1261"/>
      <c r="MJT2" s="1261"/>
      <c r="MJU2" s="1261"/>
      <c r="MJV2" s="1261"/>
      <c r="MJW2" s="1261"/>
      <c r="MJX2" s="1261"/>
      <c r="MJY2" s="1261"/>
      <c r="MJZ2" s="1261"/>
      <c r="MKA2" s="1261"/>
      <c r="MKB2" s="1261"/>
      <c r="MKC2" s="1261"/>
      <c r="MKD2" s="1261"/>
      <c r="MKE2" s="1261"/>
      <c r="MKF2" s="1261"/>
      <c r="MKG2" s="1261"/>
      <c r="MKH2" s="1261"/>
      <c r="MKI2" s="1261"/>
      <c r="MKJ2" s="1261"/>
      <c r="MKK2" s="1261"/>
      <c r="MKL2" s="1261"/>
      <c r="MKM2" s="1261"/>
      <c r="MKN2" s="1261"/>
      <c r="MKO2" s="1261"/>
      <c r="MKP2" s="1261"/>
      <c r="MKQ2" s="1261"/>
      <c r="MKR2" s="1261"/>
      <c r="MKS2" s="1261"/>
      <c r="MKT2" s="1261"/>
      <c r="MKU2" s="1261"/>
      <c r="MKV2" s="1261"/>
      <c r="MKW2" s="1261"/>
      <c r="MKX2" s="1261"/>
      <c r="MKY2" s="1261"/>
      <c r="MKZ2" s="1261"/>
      <c r="MLA2" s="1261"/>
      <c r="MLB2" s="1261"/>
      <c r="MLC2" s="1261"/>
      <c r="MLD2" s="1261"/>
      <c r="MLE2" s="1261"/>
      <c r="MLF2" s="1261"/>
      <c r="MLG2" s="1261"/>
      <c r="MLH2" s="1261"/>
      <c r="MLI2" s="1261"/>
      <c r="MLJ2" s="1261"/>
      <c r="MLK2" s="1261"/>
      <c r="MLL2" s="1261"/>
      <c r="MLM2" s="1261"/>
      <c r="MLN2" s="1261"/>
      <c r="MLO2" s="1261"/>
      <c r="MLP2" s="1261"/>
      <c r="MLQ2" s="1261"/>
      <c r="MLR2" s="1261"/>
      <c r="MLS2" s="1261"/>
      <c r="MLT2" s="1261"/>
      <c r="MLU2" s="1261"/>
      <c r="MLV2" s="1261"/>
      <c r="MLW2" s="1261"/>
      <c r="MLX2" s="1261"/>
      <c r="MLY2" s="1261"/>
      <c r="MLZ2" s="1261"/>
      <c r="MMA2" s="1261"/>
      <c r="MMB2" s="1261"/>
      <c r="MMC2" s="1261"/>
      <c r="MMD2" s="1261"/>
      <c r="MME2" s="1261"/>
      <c r="MMF2" s="1261"/>
      <c r="MMG2" s="1261"/>
      <c r="MMH2" s="1261"/>
      <c r="MMI2" s="1261"/>
      <c r="MMJ2" s="1261"/>
      <c r="MMK2" s="1261"/>
      <c r="MML2" s="1261"/>
      <c r="MMM2" s="1261"/>
      <c r="MMN2" s="1261"/>
      <c r="MMO2" s="1261"/>
      <c r="MMP2" s="1261"/>
      <c r="MMQ2" s="1261"/>
      <c r="MMR2" s="1261"/>
      <c r="MMS2" s="1261"/>
      <c r="MMT2" s="1261"/>
      <c r="MMU2" s="1261"/>
      <c r="MMV2" s="1261"/>
      <c r="MMW2" s="1261"/>
      <c r="MMX2" s="1261"/>
      <c r="MMY2" s="1261"/>
      <c r="MMZ2" s="1261"/>
      <c r="MNA2" s="1261"/>
      <c r="MNB2" s="1261"/>
      <c r="MNC2" s="1261"/>
      <c r="MND2" s="1261"/>
      <c r="MNE2" s="1261"/>
      <c r="MNF2" s="1261"/>
      <c r="MNG2" s="1261"/>
      <c r="MNH2" s="1261"/>
      <c r="MNI2" s="1261"/>
      <c r="MNJ2" s="1261"/>
      <c r="MNK2" s="1261"/>
      <c r="MNL2" s="1261"/>
      <c r="MNM2" s="1261"/>
      <c r="MNN2" s="1261"/>
      <c r="MNO2" s="1261"/>
      <c r="MNP2" s="1261"/>
      <c r="MNQ2" s="1261"/>
      <c r="MNR2" s="1261"/>
      <c r="MNS2" s="1261"/>
      <c r="MNT2" s="1261"/>
      <c r="MNU2" s="1261"/>
      <c r="MNV2" s="1261"/>
      <c r="MNW2" s="1261"/>
      <c r="MNX2" s="1261"/>
      <c r="MNY2" s="1261"/>
      <c r="MNZ2" s="1261"/>
      <c r="MOA2" s="1261"/>
      <c r="MOB2" s="1261"/>
      <c r="MOC2" s="1261"/>
      <c r="MOD2" s="1261"/>
      <c r="MOE2" s="1261"/>
      <c r="MOF2" s="1261"/>
      <c r="MOG2" s="1261"/>
      <c r="MOH2" s="1261"/>
      <c r="MOI2" s="1261"/>
      <c r="MOJ2" s="1261"/>
      <c r="MOK2" s="1261"/>
      <c r="MOL2" s="1261"/>
      <c r="MOM2" s="1261"/>
      <c r="MON2" s="1261"/>
      <c r="MOO2" s="1261"/>
      <c r="MOP2" s="1261"/>
      <c r="MOQ2" s="1261"/>
      <c r="MOR2" s="1261"/>
      <c r="MOS2" s="1261"/>
      <c r="MOT2" s="1261"/>
      <c r="MOU2" s="1261"/>
      <c r="MOV2" s="1261"/>
      <c r="MOW2" s="1261"/>
      <c r="MOX2" s="1261"/>
      <c r="MOY2" s="1261"/>
      <c r="MOZ2" s="1261"/>
      <c r="MPA2" s="1261"/>
      <c r="MPB2" s="1261"/>
      <c r="MPC2" s="1261"/>
      <c r="MPD2" s="1261"/>
      <c r="MPE2" s="1261"/>
      <c r="MPF2" s="1261"/>
      <c r="MPG2" s="1261"/>
      <c r="MPH2" s="1261"/>
      <c r="MPI2" s="1261"/>
      <c r="MPJ2" s="1261"/>
      <c r="MPK2" s="1261"/>
      <c r="MPL2" s="1261"/>
      <c r="MPM2" s="1261"/>
      <c r="MPN2" s="1261"/>
      <c r="MPO2" s="1261"/>
      <c r="MPP2" s="1261"/>
      <c r="MPQ2" s="1261"/>
      <c r="MPR2" s="1261"/>
      <c r="MPS2" s="1261"/>
      <c r="MPT2" s="1261"/>
      <c r="MPU2" s="1261"/>
      <c r="MPV2" s="1261"/>
      <c r="MPW2" s="1261"/>
      <c r="MPX2" s="1261"/>
      <c r="MPY2" s="1261"/>
      <c r="MPZ2" s="1261"/>
      <c r="MQA2" s="1261"/>
      <c r="MQB2" s="1261"/>
      <c r="MQC2" s="1261"/>
      <c r="MQD2" s="1261"/>
      <c r="MQE2" s="1261"/>
      <c r="MQF2" s="1261"/>
      <c r="MQG2" s="1261"/>
      <c r="MQH2" s="1261"/>
      <c r="MQI2" s="1261"/>
      <c r="MQJ2" s="1261"/>
      <c r="MQK2" s="1261"/>
      <c r="MQL2" s="1261"/>
      <c r="MQM2" s="1261"/>
      <c r="MQN2" s="1261"/>
      <c r="MQO2" s="1261"/>
      <c r="MQP2" s="1261"/>
      <c r="MQQ2" s="1261"/>
      <c r="MQR2" s="1261"/>
      <c r="MQS2" s="1261"/>
      <c r="MQT2" s="1261"/>
      <c r="MQU2" s="1261"/>
      <c r="MQV2" s="1261"/>
      <c r="MQW2" s="1261"/>
      <c r="MQX2" s="1261"/>
      <c r="MQY2" s="1261"/>
      <c r="MQZ2" s="1261"/>
      <c r="MRA2" s="1261"/>
      <c r="MRB2" s="1261"/>
      <c r="MRC2" s="1261"/>
      <c r="MRD2" s="1261"/>
      <c r="MRE2" s="1261"/>
      <c r="MRF2" s="1261"/>
      <c r="MRG2" s="1261"/>
      <c r="MRH2" s="1261"/>
      <c r="MRI2" s="1261"/>
      <c r="MRJ2" s="1261"/>
      <c r="MRK2" s="1261"/>
      <c r="MRL2" s="1261"/>
      <c r="MRM2" s="1261"/>
      <c r="MRN2" s="1261"/>
      <c r="MRO2" s="1261"/>
      <c r="MRP2" s="1261"/>
      <c r="MRQ2" s="1261"/>
      <c r="MRR2" s="1261"/>
      <c r="MRS2" s="1261"/>
      <c r="MRT2" s="1261"/>
      <c r="MRU2" s="1261"/>
      <c r="MRV2" s="1261"/>
      <c r="MRW2" s="1261"/>
      <c r="MRX2" s="1261"/>
      <c r="MRY2" s="1261"/>
      <c r="MRZ2" s="1261"/>
      <c r="MSA2" s="1261"/>
      <c r="MSB2" s="1261"/>
      <c r="MSC2" s="1261"/>
      <c r="MSD2" s="1261"/>
      <c r="MSE2" s="1261"/>
      <c r="MSF2" s="1261"/>
      <c r="MSG2" s="1261"/>
      <c r="MSH2" s="1261"/>
      <c r="MSI2" s="1261"/>
      <c r="MSJ2" s="1261"/>
      <c r="MSK2" s="1261"/>
      <c r="MSL2" s="1261"/>
      <c r="MSM2" s="1261"/>
      <c r="MSN2" s="1261"/>
      <c r="MSO2" s="1261"/>
      <c r="MSP2" s="1261"/>
      <c r="MSQ2" s="1261"/>
      <c r="MSR2" s="1261"/>
      <c r="MSS2" s="1261"/>
      <c r="MST2" s="1261"/>
      <c r="MSU2" s="1261"/>
      <c r="MSV2" s="1261"/>
      <c r="MSW2" s="1261"/>
      <c r="MSX2" s="1261"/>
      <c r="MSY2" s="1261"/>
      <c r="MSZ2" s="1261"/>
      <c r="MTA2" s="1261"/>
      <c r="MTB2" s="1261"/>
      <c r="MTC2" s="1261"/>
      <c r="MTD2" s="1261"/>
      <c r="MTE2" s="1261"/>
      <c r="MTF2" s="1261"/>
      <c r="MTG2" s="1261"/>
      <c r="MTH2" s="1261"/>
      <c r="MTI2" s="1261"/>
      <c r="MTJ2" s="1261"/>
      <c r="MTK2" s="1261"/>
      <c r="MTL2" s="1261"/>
      <c r="MTM2" s="1261"/>
      <c r="MTN2" s="1261"/>
      <c r="MTO2" s="1261"/>
      <c r="MTP2" s="1261"/>
      <c r="MTQ2" s="1261"/>
      <c r="MTR2" s="1261"/>
      <c r="MTS2" s="1261"/>
      <c r="MTT2" s="1261"/>
      <c r="MTU2" s="1261"/>
      <c r="MTV2" s="1261"/>
      <c r="MTW2" s="1261"/>
      <c r="MTX2" s="1261"/>
      <c r="MTY2" s="1261"/>
      <c r="MTZ2" s="1261"/>
      <c r="MUA2" s="1261"/>
      <c r="MUB2" s="1261"/>
      <c r="MUC2" s="1261"/>
      <c r="MUD2" s="1261"/>
      <c r="MUE2" s="1261"/>
      <c r="MUF2" s="1261"/>
      <c r="MUG2" s="1261"/>
      <c r="MUH2" s="1261"/>
      <c r="MUI2" s="1261"/>
      <c r="MUJ2" s="1261"/>
      <c r="MUK2" s="1261"/>
      <c r="MUL2" s="1261"/>
      <c r="MUM2" s="1261"/>
      <c r="MUN2" s="1261"/>
      <c r="MUO2" s="1261"/>
      <c r="MUP2" s="1261"/>
      <c r="MUQ2" s="1261"/>
      <c r="MUR2" s="1261"/>
      <c r="MUS2" s="1261"/>
      <c r="MUT2" s="1261"/>
      <c r="MUU2" s="1261"/>
      <c r="MUV2" s="1261"/>
      <c r="MUW2" s="1261"/>
      <c r="MUX2" s="1261"/>
      <c r="MUY2" s="1261"/>
      <c r="MUZ2" s="1261"/>
      <c r="MVA2" s="1261"/>
      <c r="MVB2" s="1261"/>
      <c r="MVC2" s="1261"/>
      <c r="MVD2" s="1261"/>
      <c r="MVE2" s="1261"/>
      <c r="MVF2" s="1261"/>
      <c r="MVG2" s="1261"/>
      <c r="MVH2" s="1261"/>
      <c r="MVI2" s="1261"/>
      <c r="MVJ2" s="1261"/>
      <c r="MVK2" s="1261"/>
      <c r="MVL2" s="1261"/>
      <c r="MVM2" s="1261"/>
      <c r="MVN2" s="1261"/>
      <c r="MVO2" s="1261"/>
      <c r="MVP2" s="1261"/>
      <c r="MVQ2" s="1261"/>
      <c r="MVR2" s="1261"/>
      <c r="MVS2" s="1261"/>
      <c r="MVT2" s="1261"/>
      <c r="MVU2" s="1261"/>
      <c r="MVV2" s="1261"/>
      <c r="MVW2" s="1261"/>
      <c r="MVX2" s="1261"/>
      <c r="MVY2" s="1261"/>
      <c r="MVZ2" s="1261"/>
      <c r="MWA2" s="1261"/>
      <c r="MWB2" s="1261"/>
      <c r="MWC2" s="1261"/>
      <c r="MWD2" s="1261"/>
      <c r="MWE2" s="1261"/>
      <c r="MWF2" s="1261"/>
      <c r="MWG2" s="1261"/>
      <c r="MWH2" s="1261"/>
      <c r="MWI2" s="1261"/>
      <c r="MWJ2" s="1261"/>
      <c r="MWK2" s="1261"/>
      <c r="MWL2" s="1261"/>
      <c r="MWM2" s="1261"/>
      <c r="MWN2" s="1261"/>
      <c r="MWO2" s="1261"/>
      <c r="MWP2" s="1261"/>
      <c r="MWQ2" s="1261"/>
      <c r="MWR2" s="1261"/>
      <c r="MWS2" s="1261"/>
      <c r="MWT2" s="1261"/>
      <c r="MWU2" s="1261"/>
      <c r="MWV2" s="1261"/>
      <c r="MWW2" s="1261"/>
      <c r="MWX2" s="1261"/>
      <c r="MWY2" s="1261"/>
      <c r="MWZ2" s="1261"/>
      <c r="MXA2" s="1261"/>
      <c r="MXB2" s="1261"/>
      <c r="MXC2" s="1261"/>
      <c r="MXD2" s="1261"/>
      <c r="MXE2" s="1261"/>
      <c r="MXF2" s="1261"/>
      <c r="MXG2" s="1261"/>
      <c r="MXH2" s="1261"/>
      <c r="MXI2" s="1261"/>
      <c r="MXJ2" s="1261"/>
      <c r="MXK2" s="1261"/>
      <c r="MXL2" s="1261"/>
      <c r="MXM2" s="1261"/>
      <c r="MXN2" s="1261"/>
      <c r="MXO2" s="1261"/>
      <c r="MXP2" s="1261"/>
      <c r="MXQ2" s="1261"/>
      <c r="MXR2" s="1261"/>
      <c r="MXS2" s="1261"/>
      <c r="MXT2" s="1261"/>
      <c r="MXU2" s="1261"/>
      <c r="MXV2" s="1261"/>
      <c r="MXW2" s="1261"/>
      <c r="MXX2" s="1261"/>
      <c r="MXY2" s="1261"/>
      <c r="MXZ2" s="1261"/>
      <c r="MYA2" s="1261"/>
      <c r="MYB2" s="1261"/>
      <c r="MYC2" s="1261"/>
      <c r="MYD2" s="1261"/>
      <c r="MYE2" s="1261"/>
      <c r="MYF2" s="1261"/>
      <c r="MYG2" s="1261"/>
      <c r="MYH2" s="1261"/>
      <c r="MYI2" s="1261"/>
      <c r="MYJ2" s="1261"/>
      <c r="MYK2" s="1261"/>
      <c r="MYL2" s="1261"/>
      <c r="MYM2" s="1261"/>
      <c r="MYN2" s="1261"/>
      <c r="MYO2" s="1261"/>
      <c r="MYP2" s="1261"/>
      <c r="MYQ2" s="1261"/>
      <c r="MYR2" s="1261"/>
      <c r="MYS2" s="1261"/>
      <c r="MYT2" s="1261"/>
      <c r="MYU2" s="1261"/>
      <c r="MYV2" s="1261"/>
      <c r="MYW2" s="1261"/>
      <c r="MYX2" s="1261"/>
      <c r="MYY2" s="1261"/>
      <c r="MYZ2" s="1261"/>
      <c r="MZA2" s="1261"/>
      <c r="MZB2" s="1261"/>
      <c r="MZC2" s="1261"/>
      <c r="MZD2" s="1261"/>
      <c r="MZE2" s="1261"/>
      <c r="MZF2" s="1261"/>
      <c r="MZG2" s="1261"/>
      <c r="MZH2" s="1261"/>
      <c r="MZI2" s="1261"/>
      <c r="MZJ2" s="1261"/>
      <c r="MZK2" s="1261"/>
      <c r="MZL2" s="1261"/>
      <c r="MZM2" s="1261"/>
      <c r="MZN2" s="1261"/>
      <c r="MZO2" s="1261"/>
      <c r="MZP2" s="1261"/>
      <c r="MZQ2" s="1261"/>
      <c r="MZR2" s="1261"/>
      <c r="MZS2" s="1261"/>
      <c r="MZT2" s="1261"/>
      <c r="MZU2" s="1261"/>
      <c r="MZV2" s="1261"/>
      <c r="MZW2" s="1261"/>
      <c r="MZX2" s="1261"/>
      <c r="MZY2" s="1261"/>
      <c r="MZZ2" s="1261"/>
      <c r="NAA2" s="1261"/>
      <c r="NAB2" s="1261"/>
      <c r="NAC2" s="1261"/>
      <c r="NAD2" s="1261"/>
      <c r="NAE2" s="1261"/>
      <c r="NAF2" s="1261"/>
      <c r="NAG2" s="1261"/>
      <c r="NAH2" s="1261"/>
      <c r="NAI2" s="1261"/>
      <c r="NAJ2" s="1261"/>
      <c r="NAK2" s="1261"/>
      <c r="NAL2" s="1261"/>
      <c r="NAM2" s="1261"/>
      <c r="NAN2" s="1261"/>
      <c r="NAO2" s="1261"/>
      <c r="NAP2" s="1261"/>
      <c r="NAQ2" s="1261"/>
      <c r="NAR2" s="1261"/>
      <c r="NAS2" s="1261"/>
      <c r="NAT2" s="1261"/>
      <c r="NAU2" s="1261"/>
      <c r="NAV2" s="1261"/>
      <c r="NAW2" s="1261"/>
      <c r="NAX2" s="1261"/>
      <c r="NAY2" s="1261"/>
      <c r="NAZ2" s="1261"/>
      <c r="NBA2" s="1261"/>
      <c r="NBB2" s="1261"/>
      <c r="NBC2" s="1261"/>
      <c r="NBD2" s="1261"/>
      <c r="NBE2" s="1261"/>
      <c r="NBF2" s="1261"/>
      <c r="NBG2" s="1261"/>
      <c r="NBH2" s="1261"/>
      <c r="NBI2" s="1261"/>
      <c r="NBJ2" s="1261"/>
      <c r="NBK2" s="1261"/>
      <c r="NBL2" s="1261"/>
      <c r="NBM2" s="1261"/>
      <c r="NBN2" s="1261"/>
      <c r="NBO2" s="1261"/>
      <c r="NBP2" s="1261"/>
      <c r="NBQ2" s="1261"/>
      <c r="NBR2" s="1261"/>
      <c r="NBS2" s="1261"/>
      <c r="NBT2" s="1261"/>
      <c r="NBU2" s="1261"/>
      <c r="NBV2" s="1261"/>
      <c r="NBW2" s="1261"/>
      <c r="NBX2" s="1261"/>
      <c r="NBY2" s="1261"/>
      <c r="NBZ2" s="1261"/>
      <c r="NCA2" s="1261"/>
      <c r="NCB2" s="1261"/>
      <c r="NCC2" s="1261"/>
      <c r="NCD2" s="1261"/>
      <c r="NCE2" s="1261"/>
      <c r="NCF2" s="1261"/>
      <c r="NCG2" s="1261"/>
      <c r="NCH2" s="1261"/>
      <c r="NCI2" s="1261"/>
      <c r="NCJ2" s="1261"/>
      <c r="NCK2" s="1261"/>
      <c r="NCL2" s="1261"/>
      <c r="NCM2" s="1261"/>
      <c r="NCN2" s="1261"/>
      <c r="NCO2" s="1261"/>
      <c r="NCP2" s="1261"/>
      <c r="NCQ2" s="1261"/>
      <c r="NCR2" s="1261"/>
      <c r="NCS2" s="1261"/>
      <c r="NCT2" s="1261"/>
      <c r="NCU2" s="1261"/>
      <c r="NCV2" s="1261"/>
      <c r="NCW2" s="1261"/>
      <c r="NCX2" s="1261"/>
      <c r="NCY2" s="1261"/>
      <c r="NCZ2" s="1261"/>
      <c r="NDA2" s="1261"/>
      <c r="NDB2" s="1261"/>
      <c r="NDC2" s="1261"/>
      <c r="NDD2" s="1261"/>
      <c r="NDE2" s="1261"/>
      <c r="NDF2" s="1261"/>
      <c r="NDG2" s="1261"/>
      <c r="NDH2" s="1261"/>
      <c r="NDI2" s="1261"/>
      <c r="NDJ2" s="1261"/>
      <c r="NDK2" s="1261"/>
      <c r="NDL2" s="1261"/>
      <c r="NDM2" s="1261"/>
      <c r="NDN2" s="1261"/>
      <c r="NDO2" s="1261"/>
      <c r="NDP2" s="1261"/>
      <c r="NDQ2" s="1261"/>
      <c r="NDR2" s="1261"/>
      <c r="NDS2" s="1261"/>
      <c r="NDT2" s="1261"/>
      <c r="NDU2" s="1261"/>
      <c r="NDV2" s="1261"/>
      <c r="NDW2" s="1261"/>
      <c r="NDX2" s="1261"/>
      <c r="NDY2" s="1261"/>
      <c r="NDZ2" s="1261"/>
      <c r="NEA2" s="1261"/>
      <c r="NEB2" s="1261"/>
      <c r="NEC2" s="1261"/>
      <c r="NED2" s="1261"/>
      <c r="NEE2" s="1261"/>
      <c r="NEF2" s="1261"/>
      <c r="NEG2" s="1261"/>
      <c r="NEH2" s="1261"/>
      <c r="NEI2" s="1261"/>
      <c r="NEJ2" s="1261"/>
      <c r="NEK2" s="1261"/>
      <c r="NEL2" s="1261"/>
      <c r="NEM2" s="1261"/>
      <c r="NEN2" s="1261"/>
      <c r="NEO2" s="1261"/>
      <c r="NEP2" s="1261"/>
      <c r="NEQ2" s="1261"/>
      <c r="NER2" s="1261"/>
      <c r="NES2" s="1261"/>
      <c r="NET2" s="1261"/>
      <c r="NEU2" s="1261"/>
      <c r="NEV2" s="1261"/>
      <c r="NEW2" s="1261"/>
      <c r="NEX2" s="1261"/>
      <c r="NEY2" s="1261"/>
      <c r="NEZ2" s="1261"/>
      <c r="NFA2" s="1261"/>
      <c r="NFB2" s="1261"/>
      <c r="NFC2" s="1261"/>
      <c r="NFD2" s="1261"/>
      <c r="NFE2" s="1261"/>
      <c r="NFF2" s="1261"/>
      <c r="NFG2" s="1261"/>
      <c r="NFH2" s="1261"/>
      <c r="NFI2" s="1261"/>
      <c r="NFJ2" s="1261"/>
      <c r="NFK2" s="1261"/>
      <c r="NFL2" s="1261"/>
      <c r="NFM2" s="1261"/>
      <c r="NFN2" s="1261"/>
      <c r="NFO2" s="1261"/>
      <c r="NFP2" s="1261"/>
      <c r="NFQ2" s="1261"/>
      <c r="NFR2" s="1261"/>
      <c r="NFS2" s="1261"/>
      <c r="NFT2" s="1261"/>
      <c r="NFU2" s="1261"/>
      <c r="NFV2" s="1261"/>
      <c r="NFW2" s="1261"/>
      <c r="NFX2" s="1261"/>
      <c r="NFY2" s="1261"/>
      <c r="NFZ2" s="1261"/>
      <c r="NGA2" s="1261"/>
      <c r="NGB2" s="1261"/>
      <c r="NGC2" s="1261"/>
      <c r="NGD2" s="1261"/>
      <c r="NGE2" s="1261"/>
      <c r="NGF2" s="1261"/>
      <c r="NGG2" s="1261"/>
      <c r="NGH2" s="1261"/>
      <c r="NGI2" s="1261"/>
      <c r="NGJ2" s="1261"/>
      <c r="NGK2" s="1261"/>
      <c r="NGL2" s="1261"/>
      <c r="NGM2" s="1261"/>
      <c r="NGN2" s="1261"/>
      <c r="NGO2" s="1261"/>
      <c r="NGP2" s="1261"/>
      <c r="NGQ2" s="1261"/>
      <c r="NGR2" s="1261"/>
      <c r="NGS2" s="1261"/>
      <c r="NGT2" s="1261"/>
      <c r="NGU2" s="1261"/>
      <c r="NGV2" s="1261"/>
      <c r="NGW2" s="1261"/>
      <c r="NGX2" s="1261"/>
      <c r="NGY2" s="1261"/>
      <c r="NGZ2" s="1261"/>
      <c r="NHA2" s="1261"/>
      <c r="NHB2" s="1261"/>
      <c r="NHC2" s="1261"/>
      <c r="NHD2" s="1261"/>
      <c r="NHE2" s="1261"/>
      <c r="NHF2" s="1261"/>
      <c r="NHG2" s="1261"/>
      <c r="NHH2" s="1261"/>
      <c r="NHI2" s="1261"/>
      <c r="NHJ2" s="1261"/>
      <c r="NHK2" s="1261"/>
      <c r="NHL2" s="1261"/>
      <c r="NHM2" s="1261"/>
      <c r="NHN2" s="1261"/>
      <c r="NHO2" s="1261"/>
      <c r="NHP2" s="1261"/>
      <c r="NHQ2" s="1261"/>
      <c r="NHR2" s="1261"/>
      <c r="NHS2" s="1261"/>
      <c r="NHT2" s="1261"/>
      <c r="NHU2" s="1261"/>
      <c r="NHV2" s="1261"/>
      <c r="NHW2" s="1261"/>
      <c r="NHX2" s="1261"/>
      <c r="NHY2" s="1261"/>
      <c r="NHZ2" s="1261"/>
      <c r="NIA2" s="1261"/>
      <c r="NIB2" s="1261"/>
      <c r="NIC2" s="1261"/>
      <c r="NID2" s="1261"/>
      <c r="NIE2" s="1261"/>
      <c r="NIF2" s="1261"/>
      <c r="NIG2" s="1261"/>
      <c r="NIH2" s="1261"/>
      <c r="NII2" s="1261"/>
      <c r="NIJ2" s="1261"/>
      <c r="NIK2" s="1261"/>
      <c r="NIL2" s="1261"/>
      <c r="NIM2" s="1261"/>
      <c r="NIN2" s="1261"/>
      <c r="NIO2" s="1261"/>
      <c r="NIP2" s="1261"/>
      <c r="NIQ2" s="1261"/>
      <c r="NIR2" s="1261"/>
      <c r="NIS2" s="1261"/>
      <c r="NIT2" s="1261"/>
      <c r="NIU2" s="1261"/>
      <c r="NIV2" s="1261"/>
      <c r="NIW2" s="1261"/>
      <c r="NIX2" s="1261"/>
      <c r="NIY2" s="1261"/>
      <c r="NIZ2" s="1261"/>
      <c r="NJA2" s="1261"/>
      <c r="NJB2" s="1261"/>
      <c r="NJC2" s="1261"/>
      <c r="NJD2" s="1261"/>
      <c r="NJE2" s="1261"/>
      <c r="NJF2" s="1261"/>
      <c r="NJG2" s="1261"/>
      <c r="NJH2" s="1261"/>
      <c r="NJI2" s="1261"/>
      <c r="NJJ2" s="1261"/>
      <c r="NJK2" s="1261"/>
      <c r="NJL2" s="1261"/>
      <c r="NJM2" s="1261"/>
      <c r="NJN2" s="1261"/>
      <c r="NJO2" s="1261"/>
      <c r="NJP2" s="1261"/>
      <c r="NJQ2" s="1261"/>
      <c r="NJR2" s="1261"/>
      <c r="NJS2" s="1261"/>
      <c r="NJT2" s="1261"/>
      <c r="NJU2" s="1261"/>
      <c r="NJV2" s="1261"/>
      <c r="NJW2" s="1261"/>
      <c r="NJX2" s="1261"/>
      <c r="NJY2" s="1261"/>
      <c r="NJZ2" s="1261"/>
      <c r="NKA2" s="1261"/>
      <c r="NKB2" s="1261"/>
      <c r="NKC2" s="1261"/>
      <c r="NKD2" s="1261"/>
      <c r="NKE2" s="1261"/>
      <c r="NKF2" s="1261"/>
      <c r="NKG2" s="1261"/>
      <c r="NKH2" s="1261"/>
      <c r="NKI2" s="1261"/>
      <c r="NKJ2" s="1261"/>
      <c r="NKK2" s="1261"/>
      <c r="NKL2" s="1261"/>
      <c r="NKM2" s="1261"/>
      <c r="NKN2" s="1261"/>
      <c r="NKO2" s="1261"/>
      <c r="NKP2" s="1261"/>
      <c r="NKQ2" s="1261"/>
      <c r="NKR2" s="1261"/>
      <c r="NKS2" s="1261"/>
      <c r="NKT2" s="1261"/>
      <c r="NKU2" s="1261"/>
      <c r="NKV2" s="1261"/>
      <c r="NKW2" s="1261"/>
      <c r="NKX2" s="1261"/>
      <c r="NKY2" s="1261"/>
      <c r="NKZ2" s="1261"/>
      <c r="NLA2" s="1261"/>
      <c r="NLB2" s="1261"/>
      <c r="NLC2" s="1261"/>
      <c r="NLD2" s="1261"/>
      <c r="NLE2" s="1261"/>
      <c r="NLF2" s="1261"/>
      <c r="NLG2" s="1261"/>
      <c r="NLH2" s="1261"/>
      <c r="NLI2" s="1261"/>
      <c r="NLJ2" s="1261"/>
      <c r="NLK2" s="1261"/>
      <c r="NLL2" s="1261"/>
      <c r="NLM2" s="1261"/>
      <c r="NLN2" s="1261"/>
      <c r="NLO2" s="1261"/>
      <c r="NLP2" s="1261"/>
      <c r="NLQ2" s="1261"/>
      <c r="NLR2" s="1261"/>
      <c r="NLS2" s="1261"/>
      <c r="NLT2" s="1261"/>
      <c r="NLU2" s="1261"/>
      <c r="NLV2" s="1261"/>
      <c r="NLW2" s="1261"/>
      <c r="NLX2" s="1261"/>
      <c r="NLY2" s="1261"/>
      <c r="NLZ2" s="1261"/>
      <c r="NMA2" s="1261"/>
      <c r="NMB2" s="1261"/>
      <c r="NMC2" s="1261"/>
      <c r="NMD2" s="1261"/>
      <c r="NME2" s="1261"/>
      <c r="NMF2" s="1261"/>
      <c r="NMG2" s="1261"/>
      <c r="NMH2" s="1261"/>
      <c r="NMI2" s="1261"/>
      <c r="NMJ2" s="1261"/>
      <c r="NMK2" s="1261"/>
      <c r="NML2" s="1261"/>
      <c r="NMM2" s="1261"/>
      <c r="NMN2" s="1261"/>
      <c r="NMO2" s="1261"/>
      <c r="NMP2" s="1261"/>
      <c r="NMQ2" s="1261"/>
      <c r="NMR2" s="1261"/>
      <c r="NMS2" s="1261"/>
      <c r="NMT2" s="1261"/>
      <c r="NMU2" s="1261"/>
      <c r="NMV2" s="1261"/>
      <c r="NMW2" s="1261"/>
      <c r="NMX2" s="1261"/>
      <c r="NMY2" s="1261"/>
      <c r="NMZ2" s="1261"/>
      <c r="NNA2" s="1261"/>
      <c r="NNB2" s="1261"/>
      <c r="NNC2" s="1261"/>
      <c r="NND2" s="1261"/>
      <c r="NNE2" s="1261"/>
      <c r="NNF2" s="1261"/>
      <c r="NNG2" s="1261"/>
      <c r="NNH2" s="1261"/>
      <c r="NNI2" s="1261"/>
      <c r="NNJ2" s="1261"/>
      <c r="NNK2" s="1261"/>
      <c r="NNL2" s="1261"/>
      <c r="NNM2" s="1261"/>
      <c r="NNN2" s="1261"/>
      <c r="NNO2" s="1261"/>
      <c r="NNP2" s="1261"/>
      <c r="NNQ2" s="1261"/>
      <c r="NNR2" s="1261"/>
      <c r="NNS2" s="1261"/>
      <c r="NNT2" s="1261"/>
      <c r="NNU2" s="1261"/>
      <c r="NNV2" s="1261"/>
      <c r="NNW2" s="1261"/>
      <c r="NNX2" s="1261"/>
      <c r="NNY2" s="1261"/>
      <c r="NNZ2" s="1261"/>
      <c r="NOA2" s="1261"/>
      <c r="NOB2" s="1261"/>
      <c r="NOC2" s="1261"/>
      <c r="NOD2" s="1261"/>
      <c r="NOE2" s="1261"/>
      <c r="NOF2" s="1261"/>
      <c r="NOG2" s="1261"/>
      <c r="NOH2" s="1261"/>
      <c r="NOI2" s="1261"/>
      <c r="NOJ2" s="1261"/>
      <c r="NOK2" s="1261"/>
      <c r="NOL2" s="1261"/>
      <c r="NOM2" s="1261"/>
      <c r="NON2" s="1261"/>
      <c r="NOO2" s="1261"/>
      <c r="NOP2" s="1261"/>
      <c r="NOQ2" s="1261"/>
      <c r="NOR2" s="1261"/>
      <c r="NOS2" s="1261"/>
      <c r="NOT2" s="1261"/>
      <c r="NOU2" s="1261"/>
      <c r="NOV2" s="1261"/>
      <c r="NOW2" s="1261"/>
      <c r="NOX2" s="1261"/>
      <c r="NOY2" s="1261"/>
      <c r="NOZ2" s="1261"/>
      <c r="NPA2" s="1261"/>
      <c r="NPB2" s="1261"/>
      <c r="NPC2" s="1261"/>
      <c r="NPD2" s="1261"/>
      <c r="NPE2" s="1261"/>
      <c r="NPF2" s="1261"/>
      <c r="NPG2" s="1261"/>
      <c r="NPH2" s="1261"/>
      <c r="NPI2" s="1261"/>
      <c r="NPJ2" s="1261"/>
      <c r="NPK2" s="1261"/>
      <c r="NPL2" s="1261"/>
      <c r="NPM2" s="1261"/>
      <c r="NPN2" s="1261"/>
      <c r="NPO2" s="1261"/>
      <c r="NPP2" s="1261"/>
      <c r="NPQ2" s="1261"/>
      <c r="NPR2" s="1261"/>
      <c r="NPS2" s="1261"/>
      <c r="NPT2" s="1261"/>
      <c r="NPU2" s="1261"/>
      <c r="NPV2" s="1261"/>
      <c r="NPW2" s="1261"/>
      <c r="NPX2" s="1261"/>
      <c r="NPY2" s="1261"/>
      <c r="NPZ2" s="1261"/>
      <c r="NQA2" s="1261"/>
      <c r="NQB2" s="1261"/>
      <c r="NQC2" s="1261"/>
      <c r="NQD2" s="1261"/>
      <c r="NQE2" s="1261"/>
      <c r="NQF2" s="1261"/>
      <c r="NQG2" s="1261"/>
      <c r="NQH2" s="1261"/>
      <c r="NQI2" s="1261"/>
      <c r="NQJ2" s="1261"/>
      <c r="NQK2" s="1261"/>
      <c r="NQL2" s="1261"/>
      <c r="NQM2" s="1261"/>
      <c r="NQN2" s="1261"/>
      <c r="NQO2" s="1261"/>
      <c r="NQP2" s="1261"/>
      <c r="NQQ2" s="1261"/>
      <c r="NQR2" s="1261"/>
      <c r="NQS2" s="1261"/>
      <c r="NQT2" s="1261"/>
      <c r="NQU2" s="1261"/>
      <c r="NQV2" s="1261"/>
      <c r="NQW2" s="1261"/>
      <c r="NQX2" s="1261"/>
      <c r="NQY2" s="1261"/>
      <c r="NQZ2" s="1261"/>
      <c r="NRA2" s="1261"/>
      <c r="NRB2" s="1261"/>
      <c r="NRC2" s="1261"/>
      <c r="NRD2" s="1261"/>
      <c r="NRE2" s="1261"/>
      <c r="NRF2" s="1261"/>
      <c r="NRG2" s="1261"/>
      <c r="NRH2" s="1261"/>
      <c r="NRI2" s="1261"/>
      <c r="NRJ2" s="1261"/>
      <c r="NRK2" s="1261"/>
      <c r="NRL2" s="1261"/>
      <c r="NRM2" s="1261"/>
      <c r="NRN2" s="1261"/>
      <c r="NRO2" s="1261"/>
      <c r="NRP2" s="1261"/>
      <c r="NRQ2" s="1261"/>
      <c r="NRR2" s="1261"/>
      <c r="NRS2" s="1261"/>
      <c r="NRT2" s="1261"/>
      <c r="NRU2" s="1261"/>
      <c r="NRV2" s="1261"/>
      <c r="NRW2" s="1261"/>
      <c r="NRX2" s="1261"/>
      <c r="NRY2" s="1261"/>
      <c r="NRZ2" s="1261"/>
      <c r="NSA2" s="1261"/>
      <c r="NSB2" s="1261"/>
      <c r="NSC2" s="1261"/>
      <c r="NSD2" s="1261"/>
      <c r="NSE2" s="1261"/>
      <c r="NSF2" s="1261"/>
      <c r="NSG2" s="1261"/>
      <c r="NSH2" s="1261"/>
      <c r="NSI2" s="1261"/>
      <c r="NSJ2" s="1261"/>
      <c r="NSK2" s="1261"/>
      <c r="NSL2" s="1261"/>
      <c r="NSM2" s="1261"/>
      <c r="NSN2" s="1261"/>
      <c r="NSO2" s="1261"/>
      <c r="NSP2" s="1261"/>
      <c r="NSQ2" s="1261"/>
      <c r="NSR2" s="1261"/>
      <c r="NSS2" s="1261"/>
      <c r="NST2" s="1261"/>
      <c r="NSU2" s="1261"/>
      <c r="NSV2" s="1261"/>
      <c r="NSW2" s="1261"/>
      <c r="NSX2" s="1261"/>
      <c r="NSY2" s="1261"/>
      <c r="NSZ2" s="1261"/>
      <c r="NTA2" s="1261"/>
      <c r="NTB2" s="1261"/>
      <c r="NTC2" s="1261"/>
      <c r="NTD2" s="1261"/>
      <c r="NTE2" s="1261"/>
      <c r="NTF2" s="1261"/>
      <c r="NTG2" s="1261"/>
      <c r="NTH2" s="1261"/>
      <c r="NTI2" s="1261"/>
      <c r="NTJ2" s="1261"/>
      <c r="NTK2" s="1261"/>
      <c r="NTL2" s="1261"/>
      <c r="NTM2" s="1261"/>
      <c r="NTN2" s="1261"/>
      <c r="NTO2" s="1261"/>
      <c r="NTP2" s="1261"/>
      <c r="NTQ2" s="1261"/>
      <c r="NTR2" s="1261"/>
      <c r="NTS2" s="1261"/>
      <c r="NTT2" s="1261"/>
      <c r="NTU2" s="1261"/>
      <c r="NTV2" s="1261"/>
      <c r="NTW2" s="1261"/>
      <c r="NTX2" s="1261"/>
      <c r="NTY2" s="1261"/>
      <c r="NTZ2" s="1261"/>
      <c r="NUA2" s="1261"/>
      <c r="NUB2" s="1261"/>
      <c r="NUC2" s="1261"/>
      <c r="NUD2" s="1261"/>
      <c r="NUE2" s="1261"/>
      <c r="NUF2" s="1261"/>
      <c r="NUG2" s="1261"/>
      <c r="NUH2" s="1261"/>
      <c r="NUI2" s="1261"/>
      <c r="NUJ2" s="1261"/>
      <c r="NUK2" s="1261"/>
      <c r="NUL2" s="1261"/>
      <c r="NUM2" s="1261"/>
      <c r="NUN2" s="1261"/>
      <c r="NUO2" s="1261"/>
      <c r="NUP2" s="1261"/>
      <c r="NUQ2" s="1261"/>
      <c r="NUR2" s="1261"/>
      <c r="NUS2" s="1261"/>
      <c r="NUT2" s="1261"/>
      <c r="NUU2" s="1261"/>
      <c r="NUV2" s="1261"/>
      <c r="NUW2" s="1261"/>
      <c r="NUX2" s="1261"/>
      <c r="NUY2" s="1261"/>
      <c r="NUZ2" s="1261"/>
      <c r="NVA2" s="1261"/>
      <c r="NVB2" s="1261"/>
      <c r="NVC2" s="1261"/>
      <c r="NVD2" s="1261"/>
      <c r="NVE2" s="1261"/>
      <c r="NVF2" s="1261"/>
      <c r="NVG2" s="1261"/>
      <c r="NVH2" s="1261"/>
      <c r="NVI2" s="1261"/>
      <c r="NVJ2" s="1261"/>
      <c r="NVK2" s="1261"/>
      <c r="NVL2" s="1261"/>
      <c r="NVM2" s="1261"/>
      <c r="NVN2" s="1261"/>
      <c r="NVO2" s="1261"/>
      <c r="NVP2" s="1261"/>
      <c r="NVQ2" s="1261"/>
      <c r="NVR2" s="1261"/>
      <c r="NVS2" s="1261"/>
      <c r="NVT2" s="1261"/>
      <c r="NVU2" s="1261"/>
      <c r="NVV2" s="1261"/>
      <c r="NVW2" s="1261"/>
      <c r="NVX2" s="1261"/>
      <c r="NVY2" s="1261"/>
      <c r="NVZ2" s="1261"/>
      <c r="NWA2" s="1261"/>
      <c r="NWB2" s="1261"/>
      <c r="NWC2" s="1261"/>
      <c r="NWD2" s="1261"/>
      <c r="NWE2" s="1261"/>
      <c r="NWF2" s="1261"/>
      <c r="NWG2" s="1261"/>
      <c r="NWH2" s="1261"/>
      <c r="NWI2" s="1261"/>
      <c r="NWJ2" s="1261"/>
      <c r="NWK2" s="1261"/>
      <c r="NWL2" s="1261"/>
      <c r="NWM2" s="1261"/>
      <c r="NWN2" s="1261"/>
      <c r="NWO2" s="1261"/>
      <c r="NWP2" s="1261"/>
      <c r="NWQ2" s="1261"/>
      <c r="NWR2" s="1261"/>
      <c r="NWS2" s="1261"/>
      <c r="NWT2" s="1261"/>
      <c r="NWU2" s="1261"/>
      <c r="NWV2" s="1261"/>
      <c r="NWW2" s="1261"/>
      <c r="NWX2" s="1261"/>
      <c r="NWY2" s="1261"/>
      <c r="NWZ2" s="1261"/>
      <c r="NXA2" s="1261"/>
      <c r="NXB2" s="1261"/>
      <c r="NXC2" s="1261"/>
      <c r="NXD2" s="1261"/>
      <c r="NXE2" s="1261"/>
      <c r="NXF2" s="1261"/>
      <c r="NXG2" s="1261"/>
      <c r="NXH2" s="1261"/>
      <c r="NXI2" s="1261"/>
      <c r="NXJ2" s="1261"/>
      <c r="NXK2" s="1261"/>
      <c r="NXL2" s="1261"/>
      <c r="NXM2" s="1261"/>
      <c r="NXN2" s="1261"/>
      <c r="NXO2" s="1261"/>
      <c r="NXP2" s="1261"/>
      <c r="NXQ2" s="1261"/>
      <c r="NXR2" s="1261"/>
      <c r="NXS2" s="1261"/>
      <c r="NXT2" s="1261"/>
      <c r="NXU2" s="1261"/>
      <c r="NXV2" s="1261"/>
      <c r="NXW2" s="1261"/>
      <c r="NXX2" s="1261"/>
      <c r="NXY2" s="1261"/>
      <c r="NXZ2" s="1261"/>
      <c r="NYA2" s="1261"/>
      <c r="NYB2" s="1261"/>
      <c r="NYC2" s="1261"/>
      <c r="NYD2" s="1261"/>
      <c r="NYE2" s="1261"/>
      <c r="NYF2" s="1261"/>
      <c r="NYG2" s="1261"/>
      <c r="NYH2" s="1261"/>
      <c r="NYI2" s="1261"/>
      <c r="NYJ2" s="1261"/>
      <c r="NYK2" s="1261"/>
      <c r="NYL2" s="1261"/>
      <c r="NYM2" s="1261"/>
      <c r="NYN2" s="1261"/>
      <c r="NYO2" s="1261"/>
      <c r="NYP2" s="1261"/>
      <c r="NYQ2" s="1261"/>
      <c r="NYR2" s="1261"/>
      <c r="NYS2" s="1261"/>
      <c r="NYT2" s="1261"/>
      <c r="NYU2" s="1261"/>
      <c r="NYV2" s="1261"/>
      <c r="NYW2" s="1261"/>
      <c r="NYX2" s="1261"/>
      <c r="NYY2" s="1261"/>
      <c r="NYZ2" s="1261"/>
      <c r="NZA2" s="1261"/>
      <c r="NZB2" s="1261"/>
      <c r="NZC2" s="1261"/>
      <c r="NZD2" s="1261"/>
      <c r="NZE2" s="1261"/>
      <c r="NZF2" s="1261"/>
      <c r="NZG2" s="1261"/>
      <c r="NZH2" s="1261"/>
      <c r="NZI2" s="1261"/>
      <c r="NZJ2" s="1261"/>
      <c r="NZK2" s="1261"/>
      <c r="NZL2" s="1261"/>
      <c r="NZM2" s="1261"/>
      <c r="NZN2" s="1261"/>
      <c r="NZO2" s="1261"/>
      <c r="NZP2" s="1261"/>
      <c r="NZQ2" s="1261"/>
      <c r="NZR2" s="1261"/>
      <c r="NZS2" s="1261"/>
      <c r="NZT2" s="1261"/>
      <c r="NZU2" s="1261"/>
      <c r="NZV2" s="1261"/>
      <c r="NZW2" s="1261"/>
      <c r="NZX2" s="1261"/>
      <c r="NZY2" s="1261"/>
      <c r="NZZ2" s="1261"/>
      <c r="OAA2" s="1261"/>
      <c r="OAB2" s="1261"/>
      <c r="OAC2" s="1261"/>
      <c r="OAD2" s="1261"/>
      <c r="OAE2" s="1261"/>
      <c r="OAF2" s="1261"/>
      <c r="OAG2" s="1261"/>
      <c r="OAH2" s="1261"/>
      <c r="OAI2" s="1261"/>
      <c r="OAJ2" s="1261"/>
      <c r="OAK2" s="1261"/>
      <c r="OAL2" s="1261"/>
      <c r="OAM2" s="1261"/>
      <c r="OAN2" s="1261"/>
      <c r="OAO2" s="1261"/>
      <c r="OAP2" s="1261"/>
      <c r="OAQ2" s="1261"/>
      <c r="OAR2" s="1261"/>
      <c r="OAS2" s="1261"/>
      <c r="OAT2" s="1261"/>
      <c r="OAU2" s="1261"/>
      <c r="OAV2" s="1261"/>
      <c r="OAW2" s="1261"/>
      <c r="OAX2" s="1261"/>
      <c r="OAY2" s="1261"/>
      <c r="OAZ2" s="1261"/>
      <c r="OBA2" s="1261"/>
      <c r="OBB2" s="1261"/>
      <c r="OBC2" s="1261"/>
      <c r="OBD2" s="1261"/>
      <c r="OBE2" s="1261"/>
      <c r="OBF2" s="1261"/>
      <c r="OBG2" s="1261"/>
      <c r="OBH2" s="1261"/>
      <c r="OBI2" s="1261"/>
      <c r="OBJ2" s="1261"/>
      <c r="OBK2" s="1261"/>
      <c r="OBL2" s="1261"/>
      <c r="OBM2" s="1261"/>
      <c r="OBN2" s="1261"/>
      <c r="OBO2" s="1261"/>
      <c r="OBP2" s="1261"/>
      <c r="OBQ2" s="1261"/>
      <c r="OBR2" s="1261"/>
      <c r="OBS2" s="1261"/>
      <c r="OBT2" s="1261"/>
      <c r="OBU2" s="1261"/>
      <c r="OBV2" s="1261"/>
      <c r="OBW2" s="1261"/>
      <c r="OBX2" s="1261"/>
      <c r="OBY2" s="1261"/>
      <c r="OBZ2" s="1261"/>
      <c r="OCA2" s="1261"/>
      <c r="OCB2" s="1261"/>
      <c r="OCC2" s="1261"/>
      <c r="OCD2" s="1261"/>
      <c r="OCE2" s="1261"/>
      <c r="OCF2" s="1261"/>
      <c r="OCG2" s="1261"/>
      <c r="OCH2" s="1261"/>
      <c r="OCI2" s="1261"/>
      <c r="OCJ2" s="1261"/>
      <c r="OCK2" s="1261"/>
      <c r="OCL2" s="1261"/>
      <c r="OCM2" s="1261"/>
      <c r="OCN2" s="1261"/>
      <c r="OCO2" s="1261"/>
      <c r="OCP2" s="1261"/>
      <c r="OCQ2" s="1261"/>
      <c r="OCR2" s="1261"/>
      <c r="OCS2" s="1261"/>
      <c r="OCT2" s="1261"/>
      <c r="OCU2" s="1261"/>
      <c r="OCV2" s="1261"/>
      <c r="OCW2" s="1261"/>
      <c r="OCX2" s="1261"/>
      <c r="OCY2" s="1261"/>
      <c r="OCZ2" s="1261"/>
      <c r="ODA2" s="1261"/>
      <c r="ODB2" s="1261"/>
      <c r="ODC2" s="1261"/>
      <c r="ODD2" s="1261"/>
      <c r="ODE2" s="1261"/>
      <c r="ODF2" s="1261"/>
      <c r="ODG2" s="1261"/>
      <c r="ODH2" s="1261"/>
      <c r="ODI2" s="1261"/>
      <c r="ODJ2" s="1261"/>
      <c r="ODK2" s="1261"/>
      <c r="ODL2" s="1261"/>
      <c r="ODM2" s="1261"/>
      <c r="ODN2" s="1261"/>
      <c r="ODO2" s="1261"/>
      <c r="ODP2" s="1261"/>
      <c r="ODQ2" s="1261"/>
      <c r="ODR2" s="1261"/>
      <c r="ODS2" s="1261"/>
      <c r="ODT2" s="1261"/>
      <c r="ODU2" s="1261"/>
      <c r="ODV2" s="1261"/>
      <c r="ODW2" s="1261"/>
      <c r="ODX2" s="1261"/>
      <c r="ODY2" s="1261"/>
      <c r="ODZ2" s="1261"/>
      <c r="OEA2" s="1261"/>
      <c r="OEB2" s="1261"/>
      <c r="OEC2" s="1261"/>
      <c r="OED2" s="1261"/>
      <c r="OEE2" s="1261"/>
      <c r="OEF2" s="1261"/>
      <c r="OEG2" s="1261"/>
      <c r="OEH2" s="1261"/>
      <c r="OEI2" s="1261"/>
      <c r="OEJ2" s="1261"/>
      <c r="OEK2" s="1261"/>
      <c r="OEL2" s="1261"/>
      <c r="OEM2" s="1261"/>
      <c r="OEN2" s="1261"/>
      <c r="OEO2" s="1261"/>
      <c r="OEP2" s="1261"/>
      <c r="OEQ2" s="1261"/>
      <c r="OER2" s="1261"/>
      <c r="OES2" s="1261"/>
      <c r="OET2" s="1261"/>
      <c r="OEU2" s="1261"/>
      <c r="OEV2" s="1261"/>
      <c r="OEW2" s="1261"/>
      <c r="OEX2" s="1261"/>
      <c r="OEY2" s="1261"/>
      <c r="OEZ2" s="1261"/>
      <c r="OFA2" s="1261"/>
      <c r="OFB2" s="1261"/>
      <c r="OFC2" s="1261"/>
      <c r="OFD2" s="1261"/>
      <c r="OFE2" s="1261"/>
      <c r="OFF2" s="1261"/>
      <c r="OFG2" s="1261"/>
      <c r="OFH2" s="1261"/>
      <c r="OFI2" s="1261"/>
      <c r="OFJ2" s="1261"/>
      <c r="OFK2" s="1261"/>
      <c r="OFL2" s="1261"/>
      <c r="OFM2" s="1261"/>
      <c r="OFN2" s="1261"/>
      <c r="OFO2" s="1261"/>
      <c r="OFP2" s="1261"/>
      <c r="OFQ2" s="1261"/>
      <c r="OFR2" s="1261"/>
      <c r="OFS2" s="1261"/>
      <c r="OFT2" s="1261"/>
      <c r="OFU2" s="1261"/>
      <c r="OFV2" s="1261"/>
      <c r="OFW2" s="1261"/>
      <c r="OFX2" s="1261"/>
      <c r="OFY2" s="1261"/>
      <c r="OFZ2" s="1261"/>
      <c r="OGA2" s="1261"/>
      <c r="OGB2" s="1261"/>
      <c r="OGC2" s="1261"/>
      <c r="OGD2" s="1261"/>
      <c r="OGE2" s="1261"/>
      <c r="OGF2" s="1261"/>
      <c r="OGG2" s="1261"/>
      <c r="OGH2" s="1261"/>
      <c r="OGI2" s="1261"/>
      <c r="OGJ2" s="1261"/>
      <c r="OGK2" s="1261"/>
      <c r="OGL2" s="1261"/>
      <c r="OGM2" s="1261"/>
      <c r="OGN2" s="1261"/>
      <c r="OGO2" s="1261"/>
      <c r="OGP2" s="1261"/>
      <c r="OGQ2" s="1261"/>
      <c r="OGR2" s="1261"/>
      <c r="OGS2" s="1261"/>
      <c r="OGT2" s="1261"/>
      <c r="OGU2" s="1261"/>
      <c r="OGV2" s="1261"/>
      <c r="OGW2" s="1261"/>
      <c r="OGX2" s="1261"/>
      <c r="OGY2" s="1261"/>
      <c r="OGZ2" s="1261"/>
      <c r="OHA2" s="1261"/>
      <c r="OHB2" s="1261"/>
      <c r="OHC2" s="1261"/>
      <c r="OHD2" s="1261"/>
      <c r="OHE2" s="1261"/>
      <c r="OHF2" s="1261"/>
      <c r="OHG2" s="1261"/>
      <c r="OHH2" s="1261"/>
      <c r="OHI2" s="1261"/>
      <c r="OHJ2" s="1261"/>
      <c r="OHK2" s="1261"/>
      <c r="OHL2" s="1261"/>
      <c r="OHM2" s="1261"/>
      <c r="OHN2" s="1261"/>
      <c r="OHO2" s="1261"/>
      <c r="OHP2" s="1261"/>
      <c r="OHQ2" s="1261"/>
      <c r="OHR2" s="1261"/>
      <c r="OHS2" s="1261"/>
      <c r="OHT2" s="1261"/>
      <c r="OHU2" s="1261"/>
      <c r="OHV2" s="1261"/>
      <c r="OHW2" s="1261"/>
      <c r="OHX2" s="1261"/>
      <c r="OHY2" s="1261"/>
      <c r="OHZ2" s="1261"/>
      <c r="OIA2" s="1261"/>
      <c r="OIB2" s="1261"/>
      <c r="OIC2" s="1261"/>
      <c r="OID2" s="1261"/>
      <c r="OIE2" s="1261"/>
      <c r="OIF2" s="1261"/>
      <c r="OIG2" s="1261"/>
      <c r="OIH2" s="1261"/>
      <c r="OII2" s="1261"/>
      <c r="OIJ2" s="1261"/>
      <c r="OIK2" s="1261"/>
      <c r="OIL2" s="1261"/>
      <c r="OIM2" s="1261"/>
      <c r="OIN2" s="1261"/>
      <c r="OIO2" s="1261"/>
      <c r="OIP2" s="1261"/>
      <c r="OIQ2" s="1261"/>
      <c r="OIR2" s="1261"/>
      <c r="OIS2" s="1261"/>
      <c r="OIT2" s="1261"/>
      <c r="OIU2" s="1261"/>
      <c r="OIV2" s="1261"/>
      <c r="OIW2" s="1261"/>
      <c r="OIX2" s="1261"/>
      <c r="OIY2" s="1261"/>
      <c r="OIZ2" s="1261"/>
      <c r="OJA2" s="1261"/>
      <c r="OJB2" s="1261"/>
      <c r="OJC2" s="1261"/>
      <c r="OJD2" s="1261"/>
      <c r="OJE2" s="1261"/>
      <c r="OJF2" s="1261"/>
      <c r="OJG2" s="1261"/>
      <c r="OJH2" s="1261"/>
      <c r="OJI2" s="1261"/>
      <c r="OJJ2" s="1261"/>
      <c r="OJK2" s="1261"/>
      <c r="OJL2" s="1261"/>
      <c r="OJM2" s="1261"/>
      <c r="OJN2" s="1261"/>
      <c r="OJO2" s="1261"/>
      <c r="OJP2" s="1261"/>
      <c r="OJQ2" s="1261"/>
      <c r="OJR2" s="1261"/>
      <c r="OJS2" s="1261"/>
      <c r="OJT2" s="1261"/>
      <c r="OJU2" s="1261"/>
      <c r="OJV2" s="1261"/>
      <c r="OJW2" s="1261"/>
      <c r="OJX2" s="1261"/>
      <c r="OJY2" s="1261"/>
      <c r="OJZ2" s="1261"/>
      <c r="OKA2" s="1261"/>
      <c r="OKB2" s="1261"/>
      <c r="OKC2" s="1261"/>
      <c r="OKD2" s="1261"/>
      <c r="OKE2" s="1261"/>
      <c r="OKF2" s="1261"/>
      <c r="OKG2" s="1261"/>
      <c r="OKH2" s="1261"/>
      <c r="OKI2" s="1261"/>
      <c r="OKJ2" s="1261"/>
      <c r="OKK2" s="1261"/>
      <c r="OKL2" s="1261"/>
      <c r="OKM2" s="1261"/>
      <c r="OKN2" s="1261"/>
      <c r="OKO2" s="1261"/>
      <c r="OKP2" s="1261"/>
      <c r="OKQ2" s="1261"/>
      <c r="OKR2" s="1261"/>
      <c r="OKS2" s="1261"/>
      <c r="OKT2" s="1261"/>
      <c r="OKU2" s="1261"/>
      <c r="OKV2" s="1261"/>
      <c r="OKW2" s="1261"/>
      <c r="OKX2" s="1261"/>
      <c r="OKY2" s="1261"/>
      <c r="OKZ2" s="1261"/>
      <c r="OLA2" s="1261"/>
      <c r="OLB2" s="1261"/>
      <c r="OLC2" s="1261"/>
      <c r="OLD2" s="1261"/>
      <c r="OLE2" s="1261"/>
      <c r="OLF2" s="1261"/>
      <c r="OLG2" s="1261"/>
      <c r="OLH2" s="1261"/>
      <c r="OLI2" s="1261"/>
      <c r="OLJ2" s="1261"/>
      <c r="OLK2" s="1261"/>
      <c r="OLL2" s="1261"/>
      <c r="OLM2" s="1261"/>
      <c r="OLN2" s="1261"/>
      <c r="OLO2" s="1261"/>
      <c r="OLP2" s="1261"/>
      <c r="OLQ2" s="1261"/>
      <c r="OLR2" s="1261"/>
      <c r="OLS2" s="1261"/>
      <c r="OLT2" s="1261"/>
      <c r="OLU2" s="1261"/>
      <c r="OLV2" s="1261"/>
      <c r="OLW2" s="1261"/>
      <c r="OLX2" s="1261"/>
      <c r="OLY2" s="1261"/>
      <c r="OLZ2" s="1261"/>
      <c r="OMA2" s="1261"/>
      <c r="OMB2" s="1261"/>
      <c r="OMC2" s="1261"/>
      <c r="OMD2" s="1261"/>
      <c r="OME2" s="1261"/>
      <c r="OMF2" s="1261"/>
      <c r="OMG2" s="1261"/>
      <c r="OMH2" s="1261"/>
      <c r="OMI2" s="1261"/>
      <c r="OMJ2" s="1261"/>
      <c r="OMK2" s="1261"/>
      <c r="OML2" s="1261"/>
      <c r="OMM2" s="1261"/>
      <c r="OMN2" s="1261"/>
      <c r="OMO2" s="1261"/>
      <c r="OMP2" s="1261"/>
      <c r="OMQ2" s="1261"/>
      <c r="OMR2" s="1261"/>
      <c r="OMS2" s="1261"/>
      <c r="OMT2" s="1261"/>
      <c r="OMU2" s="1261"/>
      <c r="OMV2" s="1261"/>
      <c r="OMW2" s="1261"/>
      <c r="OMX2" s="1261"/>
      <c r="OMY2" s="1261"/>
      <c r="OMZ2" s="1261"/>
      <c r="ONA2" s="1261"/>
      <c r="ONB2" s="1261"/>
      <c r="ONC2" s="1261"/>
      <c r="OND2" s="1261"/>
      <c r="ONE2" s="1261"/>
      <c r="ONF2" s="1261"/>
      <c r="ONG2" s="1261"/>
      <c r="ONH2" s="1261"/>
      <c r="ONI2" s="1261"/>
      <c r="ONJ2" s="1261"/>
      <c r="ONK2" s="1261"/>
      <c r="ONL2" s="1261"/>
      <c r="ONM2" s="1261"/>
      <c r="ONN2" s="1261"/>
      <c r="ONO2" s="1261"/>
      <c r="ONP2" s="1261"/>
      <c r="ONQ2" s="1261"/>
      <c r="ONR2" s="1261"/>
      <c r="ONS2" s="1261"/>
      <c r="ONT2" s="1261"/>
      <c r="ONU2" s="1261"/>
      <c r="ONV2" s="1261"/>
      <c r="ONW2" s="1261"/>
      <c r="ONX2" s="1261"/>
      <c r="ONY2" s="1261"/>
      <c r="ONZ2" s="1261"/>
      <c r="OOA2" s="1261"/>
      <c r="OOB2" s="1261"/>
      <c r="OOC2" s="1261"/>
      <c r="OOD2" s="1261"/>
      <c r="OOE2" s="1261"/>
      <c r="OOF2" s="1261"/>
      <c r="OOG2" s="1261"/>
      <c r="OOH2" s="1261"/>
      <c r="OOI2" s="1261"/>
      <c r="OOJ2" s="1261"/>
      <c r="OOK2" s="1261"/>
      <c r="OOL2" s="1261"/>
      <c r="OOM2" s="1261"/>
      <c r="OON2" s="1261"/>
      <c r="OOO2" s="1261"/>
      <c r="OOP2" s="1261"/>
      <c r="OOQ2" s="1261"/>
      <c r="OOR2" s="1261"/>
      <c r="OOS2" s="1261"/>
      <c r="OOT2" s="1261"/>
      <c r="OOU2" s="1261"/>
      <c r="OOV2" s="1261"/>
      <c r="OOW2" s="1261"/>
      <c r="OOX2" s="1261"/>
      <c r="OOY2" s="1261"/>
      <c r="OOZ2" s="1261"/>
      <c r="OPA2" s="1261"/>
      <c r="OPB2" s="1261"/>
      <c r="OPC2" s="1261"/>
      <c r="OPD2" s="1261"/>
      <c r="OPE2" s="1261"/>
      <c r="OPF2" s="1261"/>
      <c r="OPG2" s="1261"/>
      <c r="OPH2" s="1261"/>
      <c r="OPI2" s="1261"/>
      <c r="OPJ2" s="1261"/>
      <c r="OPK2" s="1261"/>
      <c r="OPL2" s="1261"/>
      <c r="OPM2" s="1261"/>
      <c r="OPN2" s="1261"/>
      <c r="OPO2" s="1261"/>
      <c r="OPP2" s="1261"/>
      <c r="OPQ2" s="1261"/>
      <c r="OPR2" s="1261"/>
      <c r="OPS2" s="1261"/>
      <c r="OPT2" s="1261"/>
      <c r="OPU2" s="1261"/>
      <c r="OPV2" s="1261"/>
      <c r="OPW2" s="1261"/>
      <c r="OPX2" s="1261"/>
      <c r="OPY2" s="1261"/>
      <c r="OPZ2" s="1261"/>
      <c r="OQA2" s="1261"/>
      <c r="OQB2" s="1261"/>
      <c r="OQC2" s="1261"/>
      <c r="OQD2" s="1261"/>
      <c r="OQE2" s="1261"/>
      <c r="OQF2" s="1261"/>
      <c r="OQG2" s="1261"/>
      <c r="OQH2" s="1261"/>
      <c r="OQI2" s="1261"/>
      <c r="OQJ2" s="1261"/>
      <c r="OQK2" s="1261"/>
      <c r="OQL2" s="1261"/>
      <c r="OQM2" s="1261"/>
      <c r="OQN2" s="1261"/>
      <c r="OQO2" s="1261"/>
      <c r="OQP2" s="1261"/>
      <c r="OQQ2" s="1261"/>
      <c r="OQR2" s="1261"/>
      <c r="OQS2" s="1261"/>
      <c r="OQT2" s="1261"/>
      <c r="OQU2" s="1261"/>
      <c r="OQV2" s="1261"/>
      <c r="OQW2" s="1261"/>
      <c r="OQX2" s="1261"/>
      <c r="OQY2" s="1261"/>
      <c r="OQZ2" s="1261"/>
      <c r="ORA2" s="1261"/>
      <c r="ORB2" s="1261"/>
      <c r="ORC2" s="1261"/>
      <c r="ORD2" s="1261"/>
      <c r="ORE2" s="1261"/>
      <c r="ORF2" s="1261"/>
      <c r="ORG2" s="1261"/>
      <c r="ORH2" s="1261"/>
      <c r="ORI2" s="1261"/>
      <c r="ORJ2" s="1261"/>
      <c r="ORK2" s="1261"/>
      <c r="ORL2" s="1261"/>
      <c r="ORM2" s="1261"/>
      <c r="ORN2" s="1261"/>
      <c r="ORO2" s="1261"/>
      <c r="ORP2" s="1261"/>
      <c r="ORQ2" s="1261"/>
      <c r="ORR2" s="1261"/>
      <c r="ORS2" s="1261"/>
      <c r="ORT2" s="1261"/>
      <c r="ORU2" s="1261"/>
      <c r="ORV2" s="1261"/>
      <c r="ORW2" s="1261"/>
      <c r="ORX2" s="1261"/>
      <c r="ORY2" s="1261"/>
      <c r="ORZ2" s="1261"/>
      <c r="OSA2" s="1261"/>
      <c r="OSB2" s="1261"/>
      <c r="OSC2" s="1261"/>
      <c r="OSD2" s="1261"/>
      <c r="OSE2" s="1261"/>
      <c r="OSF2" s="1261"/>
      <c r="OSG2" s="1261"/>
      <c r="OSH2" s="1261"/>
      <c r="OSI2" s="1261"/>
      <c r="OSJ2" s="1261"/>
      <c r="OSK2" s="1261"/>
      <c r="OSL2" s="1261"/>
      <c r="OSM2" s="1261"/>
      <c r="OSN2" s="1261"/>
      <c r="OSO2" s="1261"/>
      <c r="OSP2" s="1261"/>
      <c r="OSQ2" s="1261"/>
      <c r="OSR2" s="1261"/>
      <c r="OSS2" s="1261"/>
      <c r="OST2" s="1261"/>
      <c r="OSU2" s="1261"/>
      <c r="OSV2" s="1261"/>
      <c r="OSW2" s="1261"/>
      <c r="OSX2" s="1261"/>
      <c r="OSY2" s="1261"/>
      <c r="OSZ2" s="1261"/>
      <c r="OTA2" s="1261"/>
      <c r="OTB2" s="1261"/>
      <c r="OTC2" s="1261"/>
      <c r="OTD2" s="1261"/>
      <c r="OTE2" s="1261"/>
      <c r="OTF2" s="1261"/>
      <c r="OTG2" s="1261"/>
      <c r="OTH2" s="1261"/>
      <c r="OTI2" s="1261"/>
      <c r="OTJ2" s="1261"/>
      <c r="OTK2" s="1261"/>
      <c r="OTL2" s="1261"/>
      <c r="OTM2" s="1261"/>
      <c r="OTN2" s="1261"/>
      <c r="OTO2" s="1261"/>
      <c r="OTP2" s="1261"/>
      <c r="OTQ2" s="1261"/>
      <c r="OTR2" s="1261"/>
      <c r="OTS2" s="1261"/>
      <c r="OTT2" s="1261"/>
      <c r="OTU2" s="1261"/>
      <c r="OTV2" s="1261"/>
      <c r="OTW2" s="1261"/>
      <c r="OTX2" s="1261"/>
      <c r="OTY2" s="1261"/>
      <c r="OTZ2" s="1261"/>
      <c r="OUA2" s="1261"/>
      <c r="OUB2" s="1261"/>
      <c r="OUC2" s="1261"/>
      <c r="OUD2" s="1261"/>
      <c r="OUE2" s="1261"/>
      <c r="OUF2" s="1261"/>
      <c r="OUG2" s="1261"/>
      <c r="OUH2" s="1261"/>
      <c r="OUI2" s="1261"/>
      <c r="OUJ2" s="1261"/>
      <c r="OUK2" s="1261"/>
      <c r="OUL2" s="1261"/>
      <c r="OUM2" s="1261"/>
      <c r="OUN2" s="1261"/>
      <c r="OUO2" s="1261"/>
      <c r="OUP2" s="1261"/>
      <c r="OUQ2" s="1261"/>
      <c r="OUR2" s="1261"/>
      <c r="OUS2" s="1261"/>
      <c r="OUT2" s="1261"/>
      <c r="OUU2" s="1261"/>
      <c r="OUV2" s="1261"/>
      <c r="OUW2" s="1261"/>
      <c r="OUX2" s="1261"/>
      <c r="OUY2" s="1261"/>
      <c r="OUZ2" s="1261"/>
      <c r="OVA2" s="1261"/>
      <c r="OVB2" s="1261"/>
      <c r="OVC2" s="1261"/>
      <c r="OVD2" s="1261"/>
      <c r="OVE2" s="1261"/>
      <c r="OVF2" s="1261"/>
      <c r="OVG2" s="1261"/>
      <c r="OVH2" s="1261"/>
      <c r="OVI2" s="1261"/>
      <c r="OVJ2" s="1261"/>
      <c r="OVK2" s="1261"/>
      <c r="OVL2" s="1261"/>
      <c r="OVM2" s="1261"/>
      <c r="OVN2" s="1261"/>
      <c r="OVO2" s="1261"/>
      <c r="OVP2" s="1261"/>
      <c r="OVQ2" s="1261"/>
      <c r="OVR2" s="1261"/>
      <c r="OVS2" s="1261"/>
      <c r="OVT2" s="1261"/>
      <c r="OVU2" s="1261"/>
      <c r="OVV2" s="1261"/>
      <c r="OVW2" s="1261"/>
      <c r="OVX2" s="1261"/>
      <c r="OVY2" s="1261"/>
      <c r="OVZ2" s="1261"/>
      <c r="OWA2" s="1261"/>
      <c r="OWB2" s="1261"/>
      <c r="OWC2" s="1261"/>
      <c r="OWD2" s="1261"/>
      <c r="OWE2" s="1261"/>
      <c r="OWF2" s="1261"/>
      <c r="OWG2" s="1261"/>
      <c r="OWH2" s="1261"/>
      <c r="OWI2" s="1261"/>
      <c r="OWJ2" s="1261"/>
      <c r="OWK2" s="1261"/>
      <c r="OWL2" s="1261"/>
      <c r="OWM2" s="1261"/>
      <c r="OWN2" s="1261"/>
      <c r="OWO2" s="1261"/>
      <c r="OWP2" s="1261"/>
      <c r="OWQ2" s="1261"/>
      <c r="OWR2" s="1261"/>
      <c r="OWS2" s="1261"/>
      <c r="OWT2" s="1261"/>
      <c r="OWU2" s="1261"/>
      <c r="OWV2" s="1261"/>
      <c r="OWW2" s="1261"/>
      <c r="OWX2" s="1261"/>
      <c r="OWY2" s="1261"/>
      <c r="OWZ2" s="1261"/>
      <c r="OXA2" s="1261"/>
      <c r="OXB2" s="1261"/>
      <c r="OXC2" s="1261"/>
      <c r="OXD2" s="1261"/>
      <c r="OXE2" s="1261"/>
      <c r="OXF2" s="1261"/>
      <c r="OXG2" s="1261"/>
      <c r="OXH2" s="1261"/>
      <c r="OXI2" s="1261"/>
      <c r="OXJ2" s="1261"/>
      <c r="OXK2" s="1261"/>
      <c r="OXL2" s="1261"/>
      <c r="OXM2" s="1261"/>
      <c r="OXN2" s="1261"/>
      <c r="OXO2" s="1261"/>
      <c r="OXP2" s="1261"/>
      <c r="OXQ2" s="1261"/>
      <c r="OXR2" s="1261"/>
      <c r="OXS2" s="1261"/>
      <c r="OXT2" s="1261"/>
      <c r="OXU2" s="1261"/>
      <c r="OXV2" s="1261"/>
      <c r="OXW2" s="1261"/>
      <c r="OXX2" s="1261"/>
      <c r="OXY2" s="1261"/>
      <c r="OXZ2" s="1261"/>
      <c r="OYA2" s="1261"/>
      <c r="OYB2" s="1261"/>
      <c r="OYC2" s="1261"/>
      <c r="OYD2" s="1261"/>
      <c r="OYE2" s="1261"/>
      <c r="OYF2" s="1261"/>
      <c r="OYG2" s="1261"/>
      <c r="OYH2" s="1261"/>
      <c r="OYI2" s="1261"/>
      <c r="OYJ2" s="1261"/>
      <c r="OYK2" s="1261"/>
      <c r="OYL2" s="1261"/>
      <c r="OYM2" s="1261"/>
      <c r="OYN2" s="1261"/>
      <c r="OYO2" s="1261"/>
      <c r="OYP2" s="1261"/>
      <c r="OYQ2" s="1261"/>
      <c r="OYR2" s="1261"/>
      <c r="OYS2" s="1261"/>
      <c r="OYT2" s="1261"/>
      <c r="OYU2" s="1261"/>
      <c r="OYV2" s="1261"/>
      <c r="OYW2" s="1261"/>
      <c r="OYX2" s="1261"/>
      <c r="OYY2" s="1261"/>
      <c r="OYZ2" s="1261"/>
      <c r="OZA2" s="1261"/>
      <c r="OZB2" s="1261"/>
      <c r="OZC2" s="1261"/>
      <c r="OZD2" s="1261"/>
      <c r="OZE2" s="1261"/>
      <c r="OZF2" s="1261"/>
      <c r="OZG2" s="1261"/>
      <c r="OZH2" s="1261"/>
      <c r="OZI2" s="1261"/>
      <c r="OZJ2" s="1261"/>
      <c r="OZK2" s="1261"/>
      <c r="OZL2" s="1261"/>
      <c r="OZM2" s="1261"/>
      <c r="OZN2" s="1261"/>
      <c r="OZO2" s="1261"/>
      <c r="OZP2" s="1261"/>
      <c r="OZQ2" s="1261"/>
      <c r="OZR2" s="1261"/>
      <c r="OZS2" s="1261"/>
      <c r="OZT2" s="1261"/>
      <c r="OZU2" s="1261"/>
      <c r="OZV2" s="1261"/>
      <c r="OZW2" s="1261"/>
      <c r="OZX2" s="1261"/>
      <c r="OZY2" s="1261"/>
      <c r="OZZ2" s="1261"/>
      <c r="PAA2" s="1261"/>
      <c r="PAB2" s="1261"/>
      <c r="PAC2" s="1261"/>
      <c r="PAD2" s="1261"/>
      <c r="PAE2" s="1261"/>
      <c r="PAF2" s="1261"/>
      <c r="PAG2" s="1261"/>
      <c r="PAH2" s="1261"/>
      <c r="PAI2" s="1261"/>
      <c r="PAJ2" s="1261"/>
      <c r="PAK2" s="1261"/>
      <c r="PAL2" s="1261"/>
      <c r="PAM2" s="1261"/>
      <c r="PAN2" s="1261"/>
      <c r="PAO2" s="1261"/>
      <c r="PAP2" s="1261"/>
      <c r="PAQ2" s="1261"/>
      <c r="PAR2" s="1261"/>
      <c r="PAS2" s="1261"/>
      <c r="PAT2" s="1261"/>
      <c r="PAU2" s="1261"/>
      <c r="PAV2" s="1261"/>
      <c r="PAW2" s="1261"/>
      <c r="PAX2" s="1261"/>
      <c r="PAY2" s="1261"/>
      <c r="PAZ2" s="1261"/>
      <c r="PBA2" s="1261"/>
      <c r="PBB2" s="1261"/>
      <c r="PBC2" s="1261"/>
      <c r="PBD2" s="1261"/>
      <c r="PBE2" s="1261"/>
      <c r="PBF2" s="1261"/>
      <c r="PBG2" s="1261"/>
      <c r="PBH2" s="1261"/>
      <c r="PBI2" s="1261"/>
      <c r="PBJ2" s="1261"/>
      <c r="PBK2" s="1261"/>
      <c r="PBL2" s="1261"/>
      <c r="PBM2" s="1261"/>
      <c r="PBN2" s="1261"/>
      <c r="PBO2" s="1261"/>
      <c r="PBP2" s="1261"/>
      <c r="PBQ2" s="1261"/>
      <c r="PBR2" s="1261"/>
      <c r="PBS2" s="1261"/>
      <c r="PBT2" s="1261"/>
      <c r="PBU2" s="1261"/>
      <c r="PBV2" s="1261"/>
      <c r="PBW2" s="1261"/>
      <c r="PBX2" s="1261"/>
      <c r="PBY2" s="1261"/>
      <c r="PBZ2" s="1261"/>
      <c r="PCA2" s="1261"/>
      <c r="PCB2" s="1261"/>
      <c r="PCC2" s="1261"/>
      <c r="PCD2" s="1261"/>
      <c r="PCE2" s="1261"/>
      <c r="PCF2" s="1261"/>
      <c r="PCG2" s="1261"/>
      <c r="PCH2" s="1261"/>
      <c r="PCI2" s="1261"/>
      <c r="PCJ2" s="1261"/>
      <c r="PCK2" s="1261"/>
      <c r="PCL2" s="1261"/>
      <c r="PCM2" s="1261"/>
      <c r="PCN2" s="1261"/>
      <c r="PCO2" s="1261"/>
      <c r="PCP2" s="1261"/>
      <c r="PCQ2" s="1261"/>
      <c r="PCR2" s="1261"/>
      <c r="PCS2" s="1261"/>
      <c r="PCT2" s="1261"/>
      <c r="PCU2" s="1261"/>
      <c r="PCV2" s="1261"/>
      <c r="PCW2" s="1261"/>
      <c r="PCX2" s="1261"/>
      <c r="PCY2" s="1261"/>
      <c r="PCZ2" s="1261"/>
      <c r="PDA2" s="1261"/>
      <c r="PDB2" s="1261"/>
      <c r="PDC2" s="1261"/>
      <c r="PDD2" s="1261"/>
      <c r="PDE2" s="1261"/>
      <c r="PDF2" s="1261"/>
      <c r="PDG2" s="1261"/>
      <c r="PDH2" s="1261"/>
      <c r="PDI2" s="1261"/>
      <c r="PDJ2" s="1261"/>
      <c r="PDK2" s="1261"/>
      <c r="PDL2" s="1261"/>
      <c r="PDM2" s="1261"/>
      <c r="PDN2" s="1261"/>
      <c r="PDO2" s="1261"/>
      <c r="PDP2" s="1261"/>
      <c r="PDQ2" s="1261"/>
      <c r="PDR2" s="1261"/>
      <c r="PDS2" s="1261"/>
      <c r="PDT2" s="1261"/>
      <c r="PDU2" s="1261"/>
      <c r="PDV2" s="1261"/>
      <c r="PDW2" s="1261"/>
      <c r="PDX2" s="1261"/>
      <c r="PDY2" s="1261"/>
      <c r="PDZ2" s="1261"/>
      <c r="PEA2" s="1261"/>
      <c r="PEB2" s="1261"/>
      <c r="PEC2" s="1261"/>
      <c r="PED2" s="1261"/>
      <c r="PEE2" s="1261"/>
      <c r="PEF2" s="1261"/>
      <c r="PEG2" s="1261"/>
      <c r="PEH2" s="1261"/>
      <c r="PEI2" s="1261"/>
      <c r="PEJ2" s="1261"/>
      <c r="PEK2" s="1261"/>
      <c r="PEL2" s="1261"/>
      <c r="PEM2" s="1261"/>
      <c r="PEN2" s="1261"/>
      <c r="PEO2" s="1261"/>
      <c r="PEP2" s="1261"/>
      <c r="PEQ2" s="1261"/>
      <c r="PER2" s="1261"/>
      <c r="PES2" s="1261"/>
      <c r="PET2" s="1261"/>
      <c r="PEU2" s="1261"/>
      <c r="PEV2" s="1261"/>
      <c r="PEW2" s="1261"/>
      <c r="PEX2" s="1261"/>
      <c r="PEY2" s="1261"/>
      <c r="PEZ2" s="1261"/>
      <c r="PFA2" s="1261"/>
      <c r="PFB2" s="1261"/>
      <c r="PFC2" s="1261"/>
      <c r="PFD2" s="1261"/>
      <c r="PFE2" s="1261"/>
      <c r="PFF2" s="1261"/>
      <c r="PFG2" s="1261"/>
      <c r="PFH2" s="1261"/>
      <c r="PFI2" s="1261"/>
      <c r="PFJ2" s="1261"/>
      <c r="PFK2" s="1261"/>
      <c r="PFL2" s="1261"/>
      <c r="PFM2" s="1261"/>
      <c r="PFN2" s="1261"/>
      <c r="PFO2" s="1261"/>
      <c r="PFP2" s="1261"/>
      <c r="PFQ2" s="1261"/>
      <c r="PFR2" s="1261"/>
      <c r="PFS2" s="1261"/>
      <c r="PFT2" s="1261"/>
      <c r="PFU2" s="1261"/>
      <c r="PFV2" s="1261"/>
      <c r="PFW2" s="1261"/>
      <c r="PFX2" s="1261"/>
      <c r="PFY2" s="1261"/>
      <c r="PFZ2" s="1261"/>
      <c r="PGA2" s="1261"/>
      <c r="PGB2" s="1261"/>
      <c r="PGC2" s="1261"/>
      <c r="PGD2" s="1261"/>
      <c r="PGE2" s="1261"/>
      <c r="PGF2" s="1261"/>
      <c r="PGG2" s="1261"/>
      <c r="PGH2" s="1261"/>
      <c r="PGI2" s="1261"/>
      <c r="PGJ2" s="1261"/>
      <c r="PGK2" s="1261"/>
      <c r="PGL2" s="1261"/>
      <c r="PGM2" s="1261"/>
      <c r="PGN2" s="1261"/>
      <c r="PGO2" s="1261"/>
      <c r="PGP2" s="1261"/>
      <c r="PGQ2" s="1261"/>
      <c r="PGR2" s="1261"/>
      <c r="PGS2" s="1261"/>
      <c r="PGT2" s="1261"/>
      <c r="PGU2" s="1261"/>
      <c r="PGV2" s="1261"/>
      <c r="PGW2" s="1261"/>
      <c r="PGX2" s="1261"/>
      <c r="PGY2" s="1261"/>
      <c r="PGZ2" s="1261"/>
      <c r="PHA2" s="1261"/>
      <c r="PHB2" s="1261"/>
      <c r="PHC2" s="1261"/>
      <c r="PHD2" s="1261"/>
      <c r="PHE2" s="1261"/>
      <c r="PHF2" s="1261"/>
      <c r="PHG2" s="1261"/>
      <c r="PHH2" s="1261"/>
      <c r="PHI2" s="1261"/>
      <c r="PHJ2" s="1261"/>
      <c r="PHK2" s="1261"/>
      <c r="PHL2" s="1261"/>
      <c r="PHM2" s="1261"/>
      <c r="PHN2" s="1261"/>
      <c r="PHO2" s="1261"/>
      <c r="PHP2" s="1261"/>
      <c r="PHQ2" s="1261"/>
      <c r="PHR2" s="1261"/>
      <c r="PHS2" s="1261"/>
      <c r="PHT2" s="1261"/>
      <c r="PHU2" s="1261"/>
      <c r="PHV2" s="1261"/>
      <c r="PHW2" s="1261"/>
      <c r="PHX2" s="1261"/>
      <c r="PHY2" s="1261"/>
      <c r="PHZ2" s="1261"/>
      <c r="PIA2" s="1261"/>
      <c r="PIB2" s="1261"/>
      <c r="PIC2" s="1261"/>
      <c r="PID2" s="1261"/>
      <c r="PIE2" s="1261"/>
      <c r="PIF2" s="1261"/>
      <c r="PIG2" s="1261"/>
      <c r="PIH2" s="1261"/>
      <c r="PII2" s="1261"/>
      <c r="PIJ2" s="1261"/>
      <c r="PIK2" s="1261"/>
      <c r="PIL2" s="1261"/>
      <c r="PIM2" s="1261"/>
      <c r="PIN2" s="1261"/>
      <c r="PIO2" s="1261"/>
      <c r="PIP2" s="1261"/>
      <c r="PIQ2" s="1261"/>
      <c r="PIR2" s="1261"/>
      <c r="PIS2" s="1261"/>
      <c r="PIT2" s="1261"/>
      <c r="PIU2" s="1261"/>
      <c r="PIV2" s="1261"/>
      <c r="PIW2" s="1261"/>
      <c r="PIX2" s="1261"/>
      <c r="PIY2" s="1261"/>
      <c r="PIZ2" s="1261"/>
      <c r="PJA2" s="1261"/>
      <c r="PJB2" s="1261"/>
      <c r="PJC2" s="1261"/>
      <c r="PJD2" s="1261"/>
      <c r="PJE2" s="1261"/>
      <c r="PJF2" s="1261"/>
      <c r="PJG2" s="1261"/>
      <c r="PJH2" s="1261"/>
      <c r="PJI2" s="1261"/>
      <c r="PJJ2" s="1261"/>
      <c r="PJK2" s="1261"/>
      <c r="PJL2" s="1261"/>
      <c r="PJM2" s="1261"/>
      <c r="PJN2" s="1261"/>
      <c r="PJO2" s="1261"/>
      <c r="PJP2" s="1261"/>
      <c r="PJQ2" s="1261"/>
      <c r="PJR2" s="1261"/>
      <c r="PJS2" s="1261"/>
      <c r="PJT2" s="1261"/>
      <c r="PJU2" s="1261"/>
      <c r="PJV2" s="1261"/>
      <c r="PJW2" s="1261"/>
      <c r="PJX2" s="1261"/>
      <c r="PJY2" s="1261"/>
      <c r="PJZ2" s="1261"/>
      <c r="PKA2" s="1261"/>
      <c r="PKB2" s="1261"/>
      <c r="PKC2" s="1261"/>
      <c r="PKD2" s="1261"/>
      <c r="PKE2" s="1261"/>
      <c r="PKF2" s="1261"/>
      <c r="PKG2" s="1261"/>
      <c r="PKH2" s="1261"/>
      <c r="PKI2" s="1261"/>
      <c r="PKJ2" s="1261"/>
      <c r="PKK2" s="1261"/>
      <c r="PKL2" s="1261"/>
      <c r="PKM2" s="1261"/>
      <c r="PKN2" s="1261"/>
      <c r="PKO2" s="1261"/>
      <c r="PKP2" s="1261"/>
      <c r="PKQ2" s="1261"/>
      <c r="PKR2" s="1261"/>
      <c r="PKS2" s="1261"/>
      <c r="PKT2" s="1261"/>
      <c r="PKU2" s="1261"/>
      <c r="PKV2" s="1261"/>
      <c r="PKW2" s="1261"/>
      <c r="PKX2" s="1261"/>
      <c r="PKY2" s="1261"/>
      <c r="PKZ2" s="1261"/>
      <c r="PLA2" s="1261"/>
      <c r="PLB2" s="1261"/>
      <c r="PLC2" s="1261"/>
      <c r="PLD2" s="1261"/>
      <c r="PLE2" s="1261"/>
      <c r="PLF2" s="1261"/>
      <c r="PLG2" s="1261"/>
      <c r="PLH2" s="1261"/>
      <c r="PLI2" s="1261"/>
      <c r="PLJ2" s="1261"/>
      <c r="PLK2" s="1261"/>
      <c r="PLL2" s="1261"/>
      <c r="PLM2" s="1261"/>
      <c r="PLN2" s="1261"/>
      <c r="PLO2" s="1261"/>
      <c r="PLP2" s="1261"/>
      <c r="PLQ2" s="1261"/>
      <c r="PLR2" s="1261"/>
      <c r="PLS2" s="1261"/>
      <c r="PLT2" s="1261"/>
      <c r="PLU2" s="1261"/>
      <c r="PLV2" s="1261"/>
      <c r="PLW2" s="1261"/>
      <c r="PLX2" s="1261"/>
      <c r="PLY2" s="1261"/>
      <c r="PLZ2" s="1261"/>
      <c r="PMA2" s="1261"/>
      <c r="PMB2" s="1261"/>
      <c r="PMC2" s="1261"/>
      <c r="PMD2" s="1261"/>
      <c r="PME2" s="1261"/>
      <c r="PMF2" s="1261"/>
      <c r="PMG2" s="1261"/>
      <c r="PMH2" s="1261"/>
      <c r="PMI2" s="1261"/>
      <c r="PMJ2" s="1261"/>
      <c r="PMK2" s="1261"/>
      <c r="PML2" s="1261"/>
      <c r="PMM2" s="1261"/>
      <c r="PMN2" s="1261"/>
      <c r="PMO2" s="1261"/>
      <c r="PMP2" s="1261"/>
      <c r="PMQ2" s="1261"/>
      <c r="PMR2" s="1261"/>
      <c r="PMS2" s="1261"/>
      <c r="PMT2" s="1261"/>
      <c r="PMU2" s="1261"/>
      <c r="PMV2" s="1261"/>
      <c r="PMW2" s="1261"/>
      <c r="PMX2" s="1261"/>
      <c r="PMY2" s="1261"/>
      <c r="PMZ2" s="1261"/>
      <c r="PNA2" s="1261"/>
      <c r="PNB2" s="1261"/>
      <c r="PNC2" s="1261"/>
      <c r="PND2" s="1261"/>
      <c r="PNE2" s="1261"/>
      <c r="PNF2" s="1261"/>
      <c r="PNG2" s="1261"/>
      <c r="PNH2" s="1261"/>
      <c r="PNI2" s="1261"/>
      <c r="PNJ2" s="1261"/>
      <c r="PNK2" s="1261"/>
      <c r="PNL2" s="1261"/>
      <c r="PNM2" s="1261"/>
      <c r="PNN2" s="1261"/>
      <c r="PNO2" s="1261"/>
      <c r="PNP2" s="1261"/>
      <c r="PNQ2" s="1261"/>
      <c r="PNR2" s="1261"/>
      <c r="PNS2" s="1261"/>
      <c r="PNT2" s="1261"/>
      <c r="PNU2" s="1261"/>
      <c r="PNV2" s="1261"/>
      <c r="PNW2" s="1261"/>
      <c r="PNX2" s="1261"/>
      <c r="PNY2" s="1261"/>
      <c r="PNZ2" s="1261"/>
      <c r="POA2" s="1261"/>
      <c r="POB2" s="1261"/>
      <c r="POC2" s="1261"/>
      <c r="POD2" s="1261"/>
      <c r="POE2" s="1261"/>
      <c r="POF2" s="1261"/>
      <c r="POG2" s="1261"/>
      <c r="POH2" s="1261"/>
      <c r="POI2" s="1261"/>
      <c r="POJ2" s="1261"/>
      <c r="POK2" s="1261"/>
      <c r="POL2" s="1261"/>
      <c r="POM2" s="1261"/>
      <c r="PON2" s="1261"/>
      <c r="POO2" s="1261"/>
      <c r="POP2" s="1261"/>
      <c r="POQ2" s="1261"/>
      <c r="POR2" s="1261"/>
      <c r="POS2" s="1261"/>
      <c r="POT2" s="1261"/>
      <c r="POU2" s="1261"/>
      <c r="POV2" s="1261"/>
      <c r="POW2" s="1261"/>
      <c r="POX2" s="1261"/>
      <c r="POY2" s="1261"/>
      <c r="POZ2" s="1261"/>
      <c r="PPA2" s="1261"/>
      <c r="PPB2" s="1261"/>
      <c r="PPC2" s="1261"/>
      <c r="PPD2" s="1261"/>
      <c r="PPE2" s="1261"/>
      <c r="PPF2" s="1261"/>
      <c r="PPG2" s="1261"/>
      <c r="PPH2" s="1261"/>
      <c r="PPI2" s="1261"/>
      <c r="PPJ2" s="1261"/>
      <c r="PPK2" s="1261"/>
      <c r="PPL2" s="1261"/>
      <c r="PPM2" s="1261"/>
      <c r="PPN2" s="1261"/>
      <c r="PPO2" s="1261"/>
      <c r="PPP2" s="1261"/>
      <c r="PPQ2" s="1261"/>
      <c r="PPR2" s="1261"/>
      <c r="PPS2" s="1261"/>
      <c r="PPT2" s="1261"/>
      <c r="PPU2" s="1261"/>
      <c r="PPV2" s="1261"/>
      <c r="PPW2" s="1261"/>
      <c r="PPX2" s="1261"/>
      <c r="PPY2" s="1261"/>
      <c r="PPZ2" s="1261"/>
      <c r="PQA2" s="1261"/>
      <c r="PQB2" s="1261"/>
      <c r="PQC2" s="1261"/>
      <c r="PQD2" s="1261"/>
      <c r="PQE2" s="1261"/>
      <c r="PQF2" s="1261"/>
      <c r="PQG2" s="1261"/>
      <c r="PQH2" s="1261"/>
      <c r="PQI2" s="1261"/>
      <c r="PQJ2" s="1261"/>
      <c r="PQK2" s="1261"/>
      <c r="PQL2" s="1261"/>
      <c r="PQM2" s="1261"/>
      <c r="PQN2" s="1261"/>
      <c r="PQO2" s="1261"/>
      <c r="PQP2" s="1261"/>
      <c r="PQQ2" s="1261"/>
      <c r="PQR2" s="1261"/>
      <c r="PQS2" s="1261"/>
      <c r="PQT2" s="1261"/>
      <c r="PQU2" s="1261"/>
      <c r="PQV2" s="1261"/>
      <c r="PQW2" s="1261"/>
      <c r="PQX2" s="1261"/>
      <c r="PQY2" s="1261"/>
      <c r="PQZ2" s="1261"/>
      <c r="PRA2" s="1261"/>
      <c r="PRB2" s="1261"/>
      <c r="PRC2" s="1261"/>
      <c r="PRD2" s="1261"/>
      <c r="PRE2" s="1261"/>
      <c r="PRF2" s="1261"/>
      <c r="PRG2" s="1261"/>
      <c r="PRH2" s="1261"/>
      <c r="PRI2" s="1261"/>
      <c r="PRJ2" s="1261"/>
      <c r="PRK2" s="1261"/>
      <c r="PRL2" s="1261"/>
      <c r="PRM2" s="1261"/>
      <c r="PRN2" s="1261"/>
      <c r="PRO2" s="1261"/>
      <c r="PRP2" s="1261"/>
      <c r="PRQ2" s="1261"/>
      <c r="PRR2" s="1261"/>
      <c r="PRS2" s="1261"/>
      <c r="PRT2" s="1261"/>
      <c r="PRU2" s="1261"/>
      <c r="PRV2" s="1261"/>
      <c r="PRW2" s="1261"/>
      <c r="PRX2" s="1261"/>
      <c r="PRY2" s="1261"/>
      <c r="PRZ2" s="1261"/>
      <c r="PSA2" s="1261"/>
      <c r="PSB2" s="1261"/>
      <c r="PSC2" s="1261"/>
      <c r="PSD2" s="1261"/>
      <c r="PSE2" s="1261"/>
      <c r="PSF2" s="1261"/>
      <c r="PSG2" s="1261"/>
      <c r="PSH2" s="1261"/>
      <c r="PSI2" s="1261"/>
      <c r="PSJ2" s="1261"/>
      <c r="PSK2" s="1261"/>
      <c r="PSL2" s="1261"/>
      <c r="PSM2" s="1261"/>
      <c r="PSN2" s="1261"/>
      <c r="PSO2" s="1261"/>
      <c r="PSP2" s="1261"/>
      <c r="PSQ2" s="1261"/>
      <c r="PSR2" s="1261"/>
      <c r="PSS2" s="1261"/>
      <c r="PST2" s="1261"/>
      <c r="PSU2" s="1261"/>
      <c r="PSV2" s="1261"/>
      <c r="PSW2" s="1261"/>
      <c r="PSX2" s="1261"/>
      <c r="PSY2" s="1261"/>
      <c r="PSZ2" s="1261"/>
      <c r="PTA2" s="1261"/>
      <c r="PTB2" s="1261"/>
      <c r="PTC2" s="1261"/>
      <c r="PTD2" s="1261"/>
      <c r="PTE2" s="1261"/>
      <c r="PTF2" s="1261"/>
      <c r="PTG2" s="1261"/>
      <c r="PTH2" s="1261"/>
      <c r="PTI2" s="1261"/>
      <c r="PTJ2" s="1261"/>
      <c r="PTK2" s="1261"/>
      <c r="PTL2" s="1261"/>
      <c r="PTM2" s="1261"/>
      <c r="PTN2" s="1261"/>
      <c r="PTO2" s="1261"/>
      <c r="PTP2" s="1261"/>
      <c r="PTQ2" s="1261"/>
      <c r="PTR2" s="1261"/>
      <c r="PTS2" s="1261"/>
      <c r="PTT2" s="1261"/>
      <c r="PTU2" s="1261"/>
      <c r="PTV2" s="1261"/>
      <c r="PTW2" s="1261"/>
      <c r="PTX2" s="1261"/>
      <c r="PTY2" s="1261"/>
      <c r="PTZ2" s="1261"/>
      <c r="PUA2" s="1261"/>
      <c r="PUB2" s="1261"/>
      <c r="PUC2" s="1261"/>
      <c r="PUD2" s="1261"/>
      <c r="PUE2" s="1261"/>
      <c r="PUF2" s="1261"/>
      <c r="PUG2" s="1261"/>
      <c r="PUH2" s="1261"/>
      <c r="PUI2" s="1261"/>
      <c r="PUJ2" s="1261"/>
      <c r="PUK2" s="1261"/>
      <c r="PUL2" s="1261"/>
      <c r="PUM2" s="1261"/>
      <c r="PUN2" s="1261"/>
      <c r="PUO2" s="1261"/>
      <c r="PUP2" s="1261"/>
      <c r="PUQ2" s="1261"/>
      <c r="PUR2" s="1261"/>
      <c r="PUS2" s="1261"/>
      <c r="PUT2" s="1261"/>
      <c r="PUU2" s="1261"/>
      <c r="PUV2" s="1261"/>
      <c r="PUW2" s="1261"/>
      <c r="PUX2" s="1261"/>
      <c r="PUY2" s="1261"/>
      <c r="PUZ2" s="1261"/>
      <c r="PVA2" s="1261"/>
      <c r="PVB2" s="1261"/>
      <c r="PVC2" s="1261"/>
      <c r="PVD2" s="1261"/>
      <c r="PVE2" s="1261"/>
      <c r="PVF2" s="1261"/>
      <c r="PVG2" s="1261"/>
      <c r="PVH2" s="1261"/>
      <c r="PVI2" s="1261"/>
      <c r="PVJ2" s="1261"/>
      <c r="PVK2" s="1261"/>
      <c r="PVL2" s="1261"/>
      <c r="PVM2" s="1261"/>
      <c r="PVN2" s="1261"/>
      <c r="PVO2" s="1261"/>
      <c r="PVP2" s="1261"/>
      <c r="PVQ2" s="1261"/>
      <c r="PVR2" s="1261"/>
      <c r="PVS2" s="1261"/>
      <c r="PVT2" s="1261"/>
      <c r="PVU2" s="1261"/>
      <c r="PVV2" s="1261"/>
      <c r="PVW2" s="1261"/>
      <c r="PVX2" s="1261"/>
      <c r="PVY2" s="1261"/>
      <c r="PVZ2" s="1261"/>
      <c r="PWA2" s="1261"/>
      <c r="PWB2" s="1261"/>
      <c r="PWC2" s="1261"/>
      <c r="PWD2" s="1261"/>
      <c r="PWE2" s="1261"/>
      <c r="PWF2" s="1261"/>
      <c r="PWG2" s="1261"/>
      <c r="PWH2" s="1261"/>
      <c r="PWI2" s="1261"/>
      <c r="PWJ2" s="1261"/>
      <c r="PWK2" s="1261"/>
      <c r="PWL2" s="1261"/>
      <c r="PWM2" s="1261"/>
      <c r="PWN2" s="1261"/>
      <c r="PWO2" s="1261"/>
      <c r="PWP2" s="1261"/>
      <c r="PWQ2" s="1261"/>
      <c r="PWR2" s="1261"/>
      <c r="PWS2" s="1261"/>
      <c r="PWT2" s="1261"/>
      <c r="PWU2" s="1261"/>
      <c r="PWV2" s="1261"/>
      <c r="PWW2" s="1261"/>
      <c r="PWX2" s="1261"/>
      <c r="PWY2" s="1261"/>
      <c r="PWZ2" s="1261"/>
      <c r="PXA2" s="1261"/>
      <c r="PXB2" s="1261"/>
      <c r="PXC2" s="1261"/>
      <c r="PXD2" s="1261"/>
      <c r="PXE2" s="1261"/>
      <c r="PXF2" s="1261"/>
      <c r="PXG2" s="1261"/>
      <c r="PXH2" s="1261"/>
      <c r="PXI2" s="1261"/>
      <c r="PXJ2" s="1261"/>
      <c r="PXK2" s="1261"/>
      <c r="PXL2" s="1261"/>
      <c r="PXM2" s="1261"/>
      <c r="PXN2" s="1261"/>
      <c r="PXO2" s="1261"/>
      <c r="PXP2" s="1261"/>
      <c r="PXQ2" s="1261"/>
      <c r="PXR2" s="1261"/>
      <c r="PXS2" s="1261"/>
      <c r="PXT2" s="1261"/>
      <c r="PXU2" s="1261"/>
      <c r="PXV2" s="1261"/>
      <c r="PXW2" s="1261"/>
      <c r="PXX2" s="1261"/>
      <c r="PXY2" s="1261"/>
      <c r="PXZ2" s="1261"/>
      <c r="PYA2" s="1261"/>
      <c r="PYB2" s="1261"/>
      <c r="PYC2" s="1261"/>
      <c r="PYD2" s="1261"/>
      <c r="PYE2" s="1261"/>
      <c r="PYF2" s="1261"/>
      <c r="PYG2" s="1261"/>
      <c r="PYH2" s="1261"/>
      <c r="PYI2" s="1261"/>
      <c r="PYJ2" s="1261"/>
      <c r="PYK2" s="1261"/>
      <c r="PYL2" s="1261"/>
      <c r="PYM2" s="1261"/>
      <c r="PYN2" s="1261"/>
      <c r="PYO2" s="1261"/>
      <c r="PYP2" s="1261"/>
      <c r="PYQ2" s="1261"/>
      <c r="PYR2" s="1261"/>
      <c r="PYS2" s="1261"/>
      <c r="PYT2" s="1261"/>
      <c r="PYU2" s="1261"/>
      <c r="PYV2" s="1261"/>
      <c r="PYW2" s="1261"/>
      <c r="PYX2" s="1261"/>
      <c r="PYY2" s="1261"/>
      <c r="PYZ2" s="1261"/>
      <c r="PZA2" s="1261"/>
      <c r="PZB2" s="1261"/>
      <c r="PZC2" s="1261"/>
      <c r="PZD2" s="1261"/>
      <c r="PZE2" s="1261"/>
      <c r="PZF2" s="1261"/>
      <c r="PZG2" s="1261"/>
      <c r="PZH2" s="1261"/>
      <c r="PZI2" s="1261"/>
      <c r="PZJ2" s="1261"/>
      <c r="PZK2" s="1261"/>
      <c r="PZL2" s="1261"/>
      <c r="PZM2" s="1261"/>
      <c r="PZN2" s="1261"/>
      <c r="PZO2" s="1261"/>
      <c r="PZP2" s="1261"/>
      <c r="PZQ2" s="1261"/>
      <c r="PZR2" s="1261"/>
      <c r="PZS2" s="1261"/>
      <c r="PZT2" s="1261"/>
      <c r="PZU2" s="1261"/>
      <c r="PZV2" s="1261"/>
      <c r="PZW2" s="1261"/>
      <c r="PZX2" s="1261"/>
      <c r="PZY2" s="1261"/>
      <c r="PZZ2" s="1261"/>
      <c r="QAA2" s="1261"/>
      <c r="QAB2" s="1261"/>
      <c r="QAC2" s="1261"/>
      <c r="QAD2" s="1261"/>
      <c r="QAE2" s="1261"/>
      <c r="QAF2" s="1261"/>
      <c r="QAG2" s="1261"/>
      <c r="QAH2" s="1261"/>
      <c r="QAI2" s="1261"/>
      <c r="QAJ2" s="1261"/>
      <c r="QAK2" s="1261"/>
      <c r="QAL2" s="1261"/>
      <c r="QAM2" s="1261"/>
      <c r="QAN2" s="1261"/>
      <c r="QAO2" s="1261"/>
      <c r="QAP2" s="1261"/>
      <c r="QAQ2" s="1261"/>
      <c r="QAR2" s="1261"/>
      <c r="QAS2" s="1261"/>
      <c r="QAT2" s="1261"/>
      <c r="QAU2" s="1261"/>
      <c r="QAV2" s="1261"/>
      <c r="QAW2" s="1261"/>
      <c r="QAX2" s="1261"/>
      <c r="QAY2" s="1261"/>
      <c r="QAZ2" s="1261"/>
      <c r="QBA2" s="1261"/>
      <c r="QBB2" s="1261"/>
      <c r="QBC2" s="1261"/>
      <c r="QBD2" s="1261"/>
      <c r="QBE2" s="1261"/>
      <c r="QBF2" s="1261"/>
      <c r="QBG2" s="1261"/>
      <c r="QBH2" s="1261"/>
      <c r="QBI2" s="1261"/>
      <c r="QBJ2" s="1261"/>
      <c r="QBK2" s="1261"/>
      <c r="QBL2" s="1261"/>
      <c r="QBM2" s="1261"/>
      <c r="QBN2" s="1261"/>
      <c r="QBO2" s="1261"/>
      <c r="QBP2" s="1261"/>
      <c r="QBQ2" s="1261"/>
      <c r="QBR2" s="1261"/>
      <c r="QBS2" s="1261"/>
      <c r="QBT2" s="1261"/>
      <c r="QBU2" s="1261"/>
      <c r="QBV2" s="1261"/>
      <c r="QBW2" s="1261"/>
      <c r="QBX2" s="1261"/>
      <c r="QBY2" s="1261"/>
      <c r="QBZ2" s="1261"/>
      <c r="QCA2" s="1261"/>
      <c r="QCB2" s="1261"/>
      <c r="QCC2" s="1261"/>
      <c r="QCD2" s="1261"/>
      <c r="QCE2" s="1261"/>
      <c r="QCF2" s="1261"/>
      <c r="QCG2" s="1261"/>
      <c r="QCH2" s="1261"/>
      <c r="QCI2" s="1261"/>
      <c r="QCJ2" s="1261"/>
      <c r="QCK2" s="1261"/>
      <c r="QCL2" s="1261"/>
      <c r="QCM2" s="1261"/>
      <c r="QCN2" s="1261"/>
      <c r="QCO2" s="1261"/>
      <c r="QCP2" s="1261"/>
      <c r="QCQ2" s="1261"/>
      <c r="QCR2" s="1261"/>
      <c r="QCS2" s="1261"/>
      <c r="QCT2" s="1261"/>
      <c r="QCU2" s="1261"/>
      <c r="QCV2" s="1261"/>
      <c r="QCW2" s="1261"/>
      <c r="QCX2" s="1261"/>
      <c r="QCY2" s="1261"/>
      <c r="QCZ2" s="1261"/>
      <c r="QDA2" s="1261"/>
      <c r="QDB2" s="1261"/>
      <c r="QDC2" s="1261"/>
      <c r="QDD2" s="1261"/>
      <c r="QDE2" s="1261"/>
      <c r="QDF2" s="1261"/>
      <c r="QDG2" s="1261"/>
      <c r="QDH2" s="1261"/>
      <c r="QDI2" s="1261"/>
      <c r="QDJ2" s="1261"/>
      <c r="QDK2" s="1261"/>
      <c r="QDL2" s="1261"/>
      <c r="QDM2" s="1261"/>
      <c r="QDN2" s="1261"/>
      <c r="QDO2" s="1261"/>
      <c r="QDP2" s="1261"/>
      <c r="QDQ2" s="1261"/>
      <c r="QDR2" s="1261"/>
      <c r="QDS2" s="1261"/>
      <c r="QDT2" s="1261"/>
      <c r="QDU2" s="1261"/>
      <c r="QDV2" s="1261"/>
      <c r="QDW2" s="1261"/>
      <c r="QDX2" s="1261"/>
      <c r="QDY2" s="1261"/>
      <c r="QDZ2" s="1261"/>
      <c r="QEA2" s="1261"/>
      <c r="QEB2" s="1261"/>
      <c r="QEC2" s="1261"/>
      <c r="QED2" s="1261"/>
      <c r="QEE2" s="1261"/>
      <c r="QEF2" s="1261"/>
      <c r="QEG2" s="1261"/>
      <c r="QEH2" s="1261"/>
      <c r="QEI2" s="1261"/>
      <c r="QEJ2" s="1261"/>
      <c r="QEK2" s="1261"/>
      <c r="QEL2" s="1261"/>
      <c r="QEM2" s="1261"/>
      <c r="QEN2" s="1261"/>
      <c r="QEO2" s="1261"/>
      <c r="QEP2" s="1261"/>
      <c r="QEQ2" s="1261"/>
      <c r="QER2" s="1261"/>
      <c r="QES2" s="1261"/>
      <c r="QET2" s="1261"/>
      <c r="QEU2" s="1261"/>
      <c r="QEV2" s="1261"/>
      <c r="QEW2" s="1261"/>
      <c r="QEX2" s="1261"/>
      <c r="QEY2" s="1261"/>
      <c r="QEZ2" s="1261"/>
      <c r="QFA2" s="1261"/>
      <c r="QFB2" s="1261"/>
      <c r="QFC2" s="1261"/>
      <c r="QFD2" s="1261"/>
      <c r="QFE2" s="1261"/>
      <c r="QFF2" s="1261"/>
      <c r="QFG2" s="1261"/>
      <c r="QFH2" s="1261"/>
      <c r="QFI2" s="1261"/>
      <c r="QFJ2" s="1261"/>
      <c r="QFK2" s="1261"/>
      <c r="QFL2" s="1261"/>
      <c r="QFM2" s="1261"/>
      <c r="QFN2" s="1261"/>
      <c r="QFO2" s="1261"/>
      <c r="QFP2" s="1261"/>
      <c r="QFQ2" s="1261"/>
      <c r="QFR2" s="1261"/>
      <c r="QFS2" s="1261"/>
      <c r="QFT2" s="1261"/>
      <c r="QFU2" s="1261"/>
      <c r="QFV2" s="1261"/>
      <c r="QFW2" s="1261"/>
      <c r="QFX2" s="1261"/>
      <c r="QFY2" s="1261"/>
      <c r="QFZ2" s="1261"/>
      <c r="QGA2" s="1261"/>
      <c r="QGB2" s="1261"/>
      <c r="QGC2" s="1261"/>
      <c r="QGD2" s="1261"/>
      <c r="QGE2" s="1261"/>
      <c r="QGF2" s="1261"/>
      <c r="QGG2" s="1261"/>
      <c r="QGH2" s="1261"/>
      <c r="QGI2" s="1261"/>
      <c r="QGJ2" s="1261"/>
      <c r="QGK2" s="1261"/>
      <c r="QGL2" s="1261"/>
      <c r="QGM2" s="1261"/>
      <c r="QGN2" s="1261"/>
      <c r="QGO2" s="1261"/>
      <c r="QGP2" s="1261"/>
      <c r="QGQ2" s="1261"/>
      <c r="QGR2" s="1261"/>
      <c r="QGS2" s="1261"/>
      <c r="QGT2" s="1261"/>
      <c r="QGU2" s="1261"/>
      <c r="QGV2" s="1261"/>
      <c r="QGW2" s="1261"/>
      <c r="QGX2" s="1261"/>
      <c r="QGY2" s="1261"/>
      <c r="QGZ2" s="1261"/>
      <c r="QHA2" s="1261"/>
      <c r="QHB2" s="1261"/>
      <c r="QHC2" s="1261"/>
      <c r="QHD2" s="1261"/>
      <c r="QHE2" s="1261"/>
      <c r="QHF2" s="1261"/>
      <c r="QHG2" s="1261"/>
      <c r="QHH2" s="1261"/>
      <c r="QHI2" s="1261"/>
      <c r="QHJ2" s="1261"/>
      <c r="QHK2" s="1261"/>
      <c r="QHL2" s="1261"/>
      <c r="QHM2" s="1261"/>
      <c r="QHN2" s="1261"/>
      <c r="QHO2" s="1261"/>
      <c r="QHP2" s="1261"/>
      <c r="QHQ2" s="1261"/>
      <c r="QHR2" s="1261"/>
      <c r="QHS2" s="1261"/>
      <c r="QHT2" s="1261"/>
      <c r="QHU2" s="1261"/>
      <c r="QHV2" s="1261"/>
      <c r="QHW2" s="1261"/>
      <c r="QHX2" s="1261"/>
      <c r="QHY2" s="1261"/>
      <c r="QHZ2" s="1261"/>
      <c r="QIA2" s="1261"/>
      <c r="QIB2" s="1261"/>
      <c r="QIC2" s="1261"/>
      <c r="QID2" s="1261"/>
      <c r="QIE2" s="1261"/>
      <c r="QIF2" s="1261"/>
      <c r="QIG2" s="1261"/>
      <c r="QIH2" s="1261"/>
      <c r="QII2" s="1261"/>
      <c r="QIJ2" s="1261"/>
      <c r="QIK2" s="1261"/>
      <c r="QIL2" s="1261"/>
      <c r="QIM2" s="1261"/>
      <c r="QIN2" s="1261"/>
      <c r="QIO2" s="1261"/>
      <c r="QIP2" s="1261"/>
      <c r="QIQ2" s="1261"/>
      <c r="QIR2" s="1261"/>
      <c r="QIS2" s="1261"/>
      <c r="QIT2" s="1261"/>
      <c r="QIU2" s="1261"/>
      <c r="QIV2" s="1261"/>
      <c r="QIW2" s="1261"/>
      <c r="QIX2" s="1261"/>
      <c r="QIY2" s="1261"/>
      <c r="QIZ2" s="1261"/>
      <c r="QJA2" s="1261"/>
      <c r="QJB2" s="1261"/>
      <c r="QJC2" s="1261"/>
      <c r="QJD2" s="1261"/>
      <c r="QJE2" s="1261"/>
      <c r="QJF2" s="1261"/>
      <c r="QJG2" s="1261"/>
      <c r="QJH2" s="1261"/>
      <c r="QJI2" s="1261"/>
      <c r="QJJ2" s="1261"/>
      <c r="QJK2" s="1261"/>
      <c r="QJL2" s="1261"/>
      <c r="QJM2" s="1261"/>
      <c r="QJN2" s="1261"/>
      <c r="QJO2" s="1261"/>
      <c r="QJP2" s="1261"/>
      <c r="QJQ2" s="1261"/>
      <c r="QJR2" s="1261"/>
      <c r="QJS2" s="1261"/>
      <c r="QJT2" s="1261"/>
      <c r="QJU2" s="1261"/>
      <c r="QJV2" s="1261"/>
      <c r="QJW2" s="1261"/>
      <c r="QJX2" s="1261"/>
      <c r="QJY2" s="1261"/>
      <c r="QJZ2" s="1261"/>
      <c r="QKA2" s="1261"/>
      <c r="QKB2" s="1261"/>
      <c r="QKC2" s="1261"/>
      <c r="QKD2" s="1261"/>
      <c r="QKE2" s="1261"/>
      <c r="QKF2" s="1261"/>
      <c r="QKG2" s="1261"/>
      <c r="QKH2" s="1261"/>
      <c r="QKI2" s="1261"/>
      <c r="QKJ2" s="1261"/>
      <c r="QKK2" s="1261"/>
      <c r="QKL2" s="1261"/>
      <c r="QKM2" s="1261"/>
      <c r="QKN2" s="1261"/>
      <c r="QKO2" s="1261"/>
      <c r="QKP2" s="1261"/>
      <c r="QKQ2" s="1261"/>
      <c r="QKR2" s="1261"/>
      <c r="QKS2" s="1261"/>
      <c r="QKT2" s="1261"/>
      <c r="QKU2" s="1261"/>
      <c r="QKV2" s="1261"/>
      <c r="QKW2" s="1261"/>
      <c r="QKX2" s="1261"/>
      <c r="QKY2" s="1261"/>
      <c r="QKZ2" s="1261"/>
      <c r="QLA2" s="1261"/>
      <c r="QLB2" s="1261"/>
      <c r="QLC2" s="1261"/>
      <c r="QLD2" s="1261"/>
      <c r="QLE2" s="1261"/>
      <c r="QLF2" s="1261"/>
      <c r="QLG2" s="1261"/>
      <c r="QLH2" s="1261"/>
      <c r="QLI2" s="1261"/>
      <c r="QLJ2" s="1261"/>
      <c r="QLK2" s="1261"/>
      <c r="QLL2" s="1261"/>
      <c r="QLM2" s="1261"/>
      <c r="QLN2" s="1261"/>
      <c r="QLO2" s="1261"/>
      <c r="QLP2" s="1261"/>
      <c r="QLQ2" s="1261"/>
      <c r="QLR2" s="1261"/>
      <c r="QLS2" s="1261"/>
      <c r="QLT2" s="1261"/>
      <c r="QLU2" s="1261"/>
      <c r="QLV2" s="1261"/>
      <c r="QLW2" s="1261"/>
      <c r="QLX2" s="1261"/>
      <c r="QLY2" s="1261"/>
      <c r="QLZ2" s="1261"/>
      <c r="QMA2" s="1261"/>
      <c r="QMB2" s="1261"/>
      <c r="QMC2" s="1261"/>
      <c r="QMD2" s="1261"/>
      <c r="QME2" s="1261"/>
      <c r="QMF2" s="1261"/>
      <c r="QMG2" s="1261"/>
      <c r="QMH2" s="1261"/>
      <c r="QMI2" s="1261"/>
      <c r="QMJ2" s="1261"/>
      <c r="QMK2" s="1261"/>
      <c r="QML2" s="1261"/>
      <c r="QMM2" s="1261"/>
      <c r="QMN2" s="1261"/>
      <c r="QMO2" s="1261"/>
      <c r="QMP2" s="1261"/>
      <c r="QMQ2" s="1261"/>
      <c r="QMR2" s="1261"/>
      <c r="QMS2" s="1261"/>
      <c r="QMT2" s="1261"/>
      <c r="QMU2" s="1261"/>
      <c r="QMV2" s="1261"/>
      <c r="QMW2" s="1261"/>
      <c r="QMX2" s="1261"/>
      <c r="QMY2" s="1261"/>
      <c r="QMZ2" s="1261"/>
      <c r="QNA2" s="1261"/>
      <c r="QNB2" s="1261"/>
      <c r="QNC2" s="1261"/>
      <c r="QND2" s="1261"/>
      <c r="QNE2" s="1261"/>
      <c r="QNF2" s="1261"/>
      <c r="QNG2" s="1261"/>
      <c r="QNH2" s="1261"/>
      <c r="QNI2" s="1261"/>
      <c r="QNJ2" s="1261"/>
      <c r="QNK2" s="1261"/>
      <c r="QNL2" s="1261"/>
      <c r="QNM2" s="1261"/>
      <c r="QNN2" s="1261"/>
      <c r="QNO2" s="1261"/>
      <c r="QNP2" s="1261"/>
      <c r="QNQ2" s="1261"/>
      <c r="QNR2" s="1261"/>
      <c r="QNS2" s="1261"/>
      <c r="QNT2" s="1261"/>
      <c r="QNU2" s="1261"/>
      <c r="QNV2" s="1261"/>
      <c r="QNW2" s="1261"/>
      <c r="QNX2" s="1261"/>
      <c r="QNY2" s="1261"/>
      <c r="QNZ2" s="1261"/>
      <c r="QOA2" s="1261"/>
      <c r="QOB2" s="1261"/>
      <c r="QOC2" s="1261"/>
      <c r="QOD2" s="1261"/>
      <c r="QOE2" s="1261"/>
      <c r="QOF2" s="1261"/>
      <c r="QOG2" s="1261"/>
      <c r="QOH2" s="1261"/>
      <c r="QOI2" s="1261"/>
      <c r="QOJ2" s="1261"/>
      <c r="QOK2" s="1261"/>
      <c r="QOL2" s="1261"/>
      <c r="QOM2" s="1261"/>
      <c r="QON2" s="1261"/>
      <c r="QOO2" s="1261"/>
      <c r="QOP2" s="1261"/>
      <c r="QOQ2" s="1261"/>
      <c r="QOR2" s="1261"/>
      <c r="QOS2" s="1261"/>
      <c r="QOT2" s="1261"/>
      <c r="QOU2" s="1261"/>
      <c r="QOV2" s="1261"/>
      <c r="QOW2" s="1261"/>
      <c r="QOX2" s="1261"/>
      <c r="QOY2" s="1261"/>
      <c r="QOZ2" s="1261"/>
      <c r="QPA2" s="1261"/>
      <c r="QPB2" s="1261"/>
      <c r="QPC2" s="1261"/>
      <c r="QPD2" s="1261"/>
      <c r="QPE2" s="1261"/>
      <c r="QPF2" s="1261"/>
      <c r="QPG2" s="1261"/>
      <c r="QPH2" s="1261"/>
      <c r="QPI2" s="1261"/>
      <c r="QPJ2" s="1261"/>
      <c r="QPK2" s="1261"/>
      <c r="QPL2" s="1261"/>
      <c r="QPM2" s="1261"/>
      <c r="QPN2" s="1261"/>
      <c r="QPO2" s="1261"/>
      <c r="QPP2" s="1261"/>
      <c r="QPQ2" s="1261"/>
      <c r="QPR2" s="1261"/>
      <c r="QPS2" s="1261"/>
      <c r="QPT2" s="1261"/>
      <c r="QPU2" s="1261"/>
      <c r="QPV2" s="1261"/>
      <c r="QPW2" s="1261"/>
      <c r="QPX2" s="1261"/>
      <c r="QPY2" s="1261"/>
      <c r="QPZ2" s="1261"/>
      <c r="QQA2" s="1261"/>
      <c r="QQB2" s="1261"/>
      <c r="QQC2" s="1261"/>
      <c r="QQD2" s="1261"/>
      <c r="QQE2" s="1261"/>
      <c r="QQF2" s="1261"/>
      <c r="QQG2" s="1261"/>
      <c r="QQH2" s="1261"/>
      <c r="QQI2" s="1261"/>
      <c r="QQJ2" s="1261"/>
      <c r="QQK2" s="1261"/>
      <c r="QQL2" s="1261"/>
      <c r="QQM2" s="1261"/>
      <c r="QQN2" s="1261"/>
      <c r="QQO2" s="1261"/>
      <c r="QQP2" s="1261"/>
      <c r="QQQ2" s="1261"/>
      <c r="QQR2" s="1261"/>
      <c r="QQS2" s="1261"/>
      <c r="QQT2" s="1261"/>
      <c r="QQU2" s="1261"/>
      <c r="QQV2" s="1261"/>
      <c r="QQW2" s="1261"/>
      <c r="QQX2" s="1261"/>
      <c r="QQY2" s="1261"/>
      <c r="QQZ2" s="1261"/>
      <c r="QRA2" s="1261"/>
      <c r="QRB2" s="1261"/>
      <c r="QRC2" s="1261"/>
      <c r="QRD2" s="1261"/>
      <c r="QRE2" s="1261"/>
      <c r="QRF2" s="1261"/>
      <c r="QRG2" s="1261"/>
      <c r="QRH2" s="1261"/>
      <c r="QRI2" s="1261"/>
      <c r="QRJ2" s="1261"/>
      <c r="QRK2" s="1261"/>
      <c r="QRL2" s="1261"/>
      <c r="QRM2" s="1261"/>
      <c r="QRN2" s="1261"/>
      <c r="QRO2" s="1261"/>
      <c r="QRP2" s="1261"/>
      <c r="QRQ2" s="1261"/>
      <c r="QRR2" s="1261"/>
      <c r="QRS2" s="1261"/>
      <c r="QRT2" s="1261"/>
      <c r="QRU2" s="1261"/>
      <c r="QRV2" s="1261"/>
      <c r="QRW2" s="1261"/>
      <c r="QRX2" s="1261"/>
      <c r="QRY2" s="1261"/>
      <c r="QRZ2" s="1261"/>
      <c r="QSA2" s="1261"/>
      <c r="QSB2" s="1261"/>
      <c r="QSC2" s="1261"/>
      <c r="QSD2" s="1261"/>
      <c r="QSE2" s="1261"/>
      <c r="QSF2" s="1261"/>
      <c r="QSG2" s="1261"/>
      <c r="QSH2" s="1261"/>
      <c r="QSI2" s="1261"/>
      <c r="QSJ2" s="1261"/>
      <c r="QSK2" s="1261"/>
      <c r="QSL2" s="1261"/>
      <c r="QSM2" s="1261"/>
      <c r="QSN2" s="1261"/>
      <c r="QSO2" s="1261"/>
      <c r="QSP2" s="1261"/>
      <c r="QSQ2" s="1261"/>
      <c r="QSR2" s="1261"/>
      <c r="QSS2" s="1261"/>
      <c r="QST2" s="1261"/>
      <c r="QSU2" s="1261"/>
      <c r="QSV2" s="1261"/>
      <c r="QSW2" s="1261"/>
      <c r="QSX2" s="1261"/>
      <c r="QSY2" s="1261"/>
      <c r="QSZ2" s="1261"/>
      <c r="QTA2" s="1261"/>
      <c r="QTB2" s="1261"/>
      <c r="QTC2" s="1261"/>
      <c r="QTD2" s="1261"/>
      <c r="QTE2" s="1261"/>
      <c r="QTF2" s="1261"/>
      <c r="QTG2" s="1261"/>
      <c r="QTH2" s="1261"/>
      <c r="QTI2" s="1261"/>
      <c r="QTJ2" s="1261"/>
      <c r="QTK2" s="1261"/>
      <c r="QTL2" s="1261"/>
      <c r="QTM2" s="1261"/>
      <c r="QTN2" s="1261"/>
      <c r="QTO2" s="1261"/>
      <c r="QTP2" s="1261"/>
      <c r="QTQ2" s="1261"/>
      <c r="QTR2" s="1261"/>
      <c r="QTS2" s="1261"/>
      <c r="QTT2" s="1261"/>
      <c r="QTU2" s="1261"/>
      <c r="QTV2" s="1261"/>
      <c r="QTW2" s="1261"/>
      <c r="QTX2" s="1261"/>
      <c r="QTY2" s="1261"/>
      <c r="QTZ2" s="1261"/>
      <c r="QUA2" s="1261"/>
      <c r="QUB2" s="1261"/>
      <c r="QUC2" s="1261"/>
      <c r="QUD2" s="1261"/>
      <c r="QUE2" s="1261"/>
      <c r="QUF2" s="1261"/>
      <c r="QUG2" s="1261"/>
      <c r="QUH2" s="1261"/>
      <c r="QUI2" s="1261"/>
      <c r="QUJ2" s="1261"/>
      <c r="QUK2" s="1261"/>
      <c r="QUL2" s="1261"/>
      <c r="QUM2" s="1261"/>
      <c r="QUN2" s="1261"/>
      <c r="QUO2" s="1261"/>
      <c r="QUP2" s="1261"/>
      <c r="QUQ2" s="1261"/>
      <c r="QUR2" s="1261"/>
      <c r="QUS2" s="1261"/>
      <c r="QUT2" s="1261"/>
      <c r="QUU2" s="1261"/>
      <c r="QUV2" s="1261"/>
      <c r="QUW2" s="1261"/>
      <c r="QUX2" s="1261"/>
      <c r="QUY2" s="1261"/>
      <c r="QUZ2" s="1261"/>
      <c r="QVA2" s="1261"/>
      <c r="QVB2" s="1261"/>
      <c r="QVC2" s="1261"/>
      <c r="QVD2" s="1261"/>
      <c r="QVE2" s="1261"/>
      <c r="QVF2" s="1261"/>
      <c r="QVG2" s="1261"/>
      <c r="QVH2" s="1261"/>
      <c r="QVI2" s="1261"/>
      <c r="QVJ2" s="1261"/>
      <c r="QVK2" s="1261"/>
      <c r="QVL2" s="1261"/>
      <c r="QVM2" s="1261"/>
      <c r="QVN2" s="1261"/>
      <c r="QVO2" s="1261"/>
      <c r="QVP2" s="1261"/>
      <c r="QVQ2" s="1261"/>
      <c r="QVR2" s="1261"/>
      <c r="QVS2" s="1261"/>
      <c r="QVT2" s="1261"/>
      <c r="QVU2" s="1261"/>
      <c r="QVV2" s="1261"/>
      <c r="QVW2" s="1261"/>
      <c r="QVX2" s="1261"/>
      <c r="QVY2" s="1261"/>
      <c r="QVZ2" s="1261"/>
      <c r="QWA2" s="1261"/>
      <c r="QWB2" s="1261"/>
      <c r="QWC2" s="1261"/>
      <c r="QWD2" s="1261"/>
      <c r="QWE2" s="1261"/>
      <c r="QWF2" s="1261"/>
      <c r="QWG2" s="1261"/>
      <c r="QWH2" s="1261"/>
      <c r="QWI2" s="1261"/>
      <c r="QWJ2" s="1261"/>
      <c r="QWK2" s="1261"/>
      <c r="QWL2" s="1261"/>
      <c r="QWM2" s="1261"/>
      <c r="QWN2" s="1261"/>
      <c r="QWO2" s="1261"/>
      <c r="QWP2" s="1261"/>
      <c r="QWQ2" s="1261"/>
      <c r="QWR2" s="1261"/>
      <c r="QWS2" s="1261"/>
      <c r="QWT2" s="1261"/>
      <c r="QWU2" s="1261"/>
      <c r="QWV2" s="1261"/>
      <c r="QWW2" s="1261"/>
      <c r="QWX2" s="1261"/>
      <c r="QWY2" s="1261"/>
      <c r="QWZ2" s="1261"/>
      <c r="QXA2" s="1261"/>
      <c r="QXB2" s="1261"/>
      <c r="QXC2" s="1261"/>
      <c r="QXD2" s="1261"/>
      <c r="QXE2" s="1261"/>
      <c r="QXF2" s="1261"/>
      <c r="QXG2" s="1261"/>
      <c r="QXH2" s="1261"/>
      <c r="QXI2" s="1261"/>
      <c r="QXJ2" s="1261"/>
      <c r="QXK2" s="1261"/>
      <c r="QXL2" s="1261"/>
      <c r="QXM2" s="1261"/>
      <c r="QXN2" s="1261"/>
      <c r="QXO2" s="1261"/>
      <c r="QXP2" s="1261"/>
      <c r="QXQ2" s="1261"/>
      <c r="QXR2" s="1261"/>
      <c r="QXS2" s="1261"/>
      <c r="QXT2" s="1261"/>
      <c r="QXU2" s="1261"/>
      <c r="QXV2" s="1261"/>
      <c r="QXW2" s="1261"/>
      <c r="QXX2" s="1261"/>
      <c r="QXY2" s="1261"/>
      <c r="QXZ2" s="1261"/>
      <c r="QYA2" s="1261"/>
      <c r="QYB2" s="1261"/>
      <c r="QYC2" s="1261"/>
      <c r="QYD2" s="1261"/>
      <c r="QYE2" s="1261"/>
      <c r="QYF2" s="1261"/>
      <c r="QYG2" s="1261"/>
      <c r="QYH2" s="1261"/>
      <c r="QYI2" s="1261"/>
      <c r="QYJ2" s="1261"/>
      <c r="QYK2" s="1261"/>
      <c r="QYL2" s="1261"/>
      <c r="QYM2" s="1261"/>
      <c r="QYN2" s="1261"/>
      <c r="QYO2" s="1261"/>
      <c r="QYP2" s="1261"/>
      <c r="QYQ2" s="1261"/>
      <c r="QYR2" s="1261"/>
      <c r="QYS2" s="1261"/>
      <c r="QYT2" s="1261"/>
      <c r="QYU2" s="1261"/>
      <c r="QYV2" s="1261"/>
      <c r="QYW2" s="1261"/>
      <c r="QYX2" s="1261"/>
      <c r="QYY2" s="1261"/>
      <c r="QYZ2" s="1261"/>
      <c r="QZA2" s="1261"/>
      <c r="QZB2" s="1261"/>
      <c r="QZC2" s="1261"/>
      <c r="QZD2" s="1261"/>
      <c r="QZE2" s="1261"/>
      <c r="QZF2" s="1261"/>
      <c r="QZG2" s="1261"/>
      <c r="QZH2" s="1261"/>
      <c r="QZI2" s="1261"/>
      <c r="QZJ2" s="1261"/>
      <c r="QZK2" s="1261"/>
      <c r="QZL2" s="1261"/>
      <c r="QZM2" s="1261"/>
      <c r="QZN2" s="1261"/>
      <c r="QZO2" s="1261"/>
      <c r="QZP2" s="1261"/>
      <c r="QZQ2" s="1261"/>
      <c r="QZR2" s="1261"/>
      <c r="QZS2" s="1261"/>
      <c r="QZT2" s="1261"/>
      <c r="QZU2" s="1261"/>
      <c r="QZV2" s="1261"/>
      <c r="QZW2" s="1261"/>
      <c r="QZX2" s="1261"/>
      <c r="QZY2" s="1261"/>
      <c r="QZZ2" s="1261"/>
      <c r="RAA2" s="1261"/>
      <c r="RAB2" s="1261"/>
      <c r="RAC2" s="1261"/>
      <c r="RAD2" s="1261"/>
      <c r="RAE2" s="1261"/>
      <c r="RAF2" s="1261"/>
      <c r="RAG2" s="1261"/>
      <c r="RAH2" s="1261"/>
      <c r="RAI2" s="1261"/>
      <c r="RAJ2" s="1261"/>
      <c r="RAK2" s="1261"/>
      <c r="RAL2" s="1261"/>
      <c r="RAM2" s="1261"/>
      <c r="RAN2" s="1261"/>
      <c r="RAO2" s="1261"/>
      <c r="RAP2" s="1261"/>
      <c r="RAQ2" s="1261"/>
      <c r="RAR2" s="1261"/>
      <c r="RAS2" s="1261"/>
      <c r="RAT2" s="1261"/>
      <c r="RAU2" s="1261"/>
      <c r="RAV2" s="1261"/>
      <c r="RAW2" s="1261"/>
      <c r="RAX2" s="1261"/>
      <c r="RAY2" s="1261"/>
      <c r="RAZ2" s="1261"/>
      <c r="RBA2" s="1261"/>
      <c r="RBB2" s="1261"/>
      <c r="RBC2" s="1261"/>
      <c r="RBD2" s="1261"/>
      <c r="RBE2" s="1261"/>
      <c r="RBF2" s="1261"/>
      <c r="RBG2" s="1261"/>
      <c r="RBH2" s="1261"/>
      <c r="RBI2" s="1261"/>
      <c r="RBJ2" s="1261"/>
      <c r="RBK2" s="1261"/>
      <c r="RBL2" s="1261"/>
      <c r="RBM2" s="1261"/>
      <c r="RBN2" s="1261"/>
      <c r="RBO2" s="1261"/>
      <c r="RBP2" s="1261"/>
      <c r="RBQ2" s="1261"/>
      <c r="RBR2" s="1261"/>
      <c r="RBS2" s="1261"/>
      <c r="RBT2" s="1261"/>
      <c r="RBU2" s="1261"/>
      <c r="RBV2" s="1261"/>
      <c r="RBW2" s="1261"/>
      <c r="RBX2" s="1261"/>
      <c r="RBY2" s="1261"/>
      <c r="RBZ2" s="1261"/>
      <c r="RCA2" s="1261"/>
      <c r="RCB2" s="1261"/>
      <c r="RCC2" s="1261"/>
      <c r="RCD2" s="1261"/>
      <c r="RCE2" s="1261"/>
      <c r="RCF2" s="1261"/>
      <c r="RCG2" s="1261"/>
      <c r="RCH2" s="1261"/>
      <c r="RCI2" s="1261"/>
      <c r="RCJ2" s="1261"/>
      <c r="RCK2" s="1261"/>
      <c r="RCL2" s="1261"/>
      <c r="RCM2" s="1261"/>
      <c r="RCN2" s="1261"/>
      <c r="RCO2" s="1261"/>
      <c r="RCP2" s="1261"/>
      <c r="RCQ2" s="1261"/>
      <c r="RCR2" s="1261"/>
      <c r="RCS2" s="1261"/>
      <c r="RCT2" s="1261"/>
      <c r="RCU2" s="1261"/>
      <c r="RCV2" s="1261"/>
      <c r="RCW2" s="1261"/>
      <c r="RCX2" s="1261"/>
      <c r="RCY2" s="1261"/>
      <c r="RCZ2" s="1261"/>
      <c r="RDA2" s="1261"/>
      <c r="RDB2" s="1261"/>
      <c r="RDC2" s="1261"/>
      <c r="RDD2" s="1261"/>
      <c r="RDE2" s="1261"/>
      <c r="RDF2" s="1261"/>
      <c r="RDG2" s="1261"/>
      <c r="RDH2" s="1261"/>
      <c r="RDI2" s="1261"/>
      <c r="RDJ2" s="1261"/>
      <c r="RDK2" s="1261"/>
      <c r="RDL2" s="1261"/>
      <c r="RDM2" s="1261"/>
      <c r="RDN2" s="1261"/>
      <c r="RDO2" s="1261"/>
      <c r="RDP2" s="1261"/>
      <c r="RDQ2" s="1261"/>
      <c r="RDR2" s="1261"/>
      <c r="RDS2" s="1261"/>
      <c r="RDT2" s="1261"/>
      <c r="RDU2" s="1261"/>
      <c r="RDV2" s="1261"/>
      <c r="RDW2" s="1261"/>
      <c r="RDX2" s="1261"/>
      <c r="RDY2" s="1261"/>
      <c r="RDZ2" s="1261"/>
      <c r="REA2" s="1261"/>
      <c r="REB2" s="1261"/>
      <c r="REC2" s="1261"/>
      <c r="RED2" s="1261"/>
      <c r="REE2" s="1261"/>
      <c r="REF2" s="1261"/>
      <c r="REG2" s="1261"/>
      <c r="REH2" s="1261"/>
      <c r="REI2" s="1261"/>
      <c r="REJ2" s="1261"/>
      <c r="REK2" s="1261"/>
      <c r="REL2" s="1261"/>
      <c r="REM2" s="1261"/>
      <c r="REN2" s="1261"/>
      <c r="REO2" s="1261"/>
      <c r="REP2" s="1261"/>
      <c r="REQ2" s="1261"/>
      <c r="RER2" s="1261"/>
      <c r="RES2" s="1261"/>
      <c r="RET2" s="1261"/>
      <c r="REU2" s="1261"/>
      <c r="REV2" s="1261"/>
      <c r="REW2" s="1261"/>
      <c r="REX2" s="1261"/>
      <c r="REY2" s="1261"/>
      <c r="REZ2" s="1261"/>
      <c r="RFA2" s="1261"/>
      <c r="RFB2" s="1261"/>
      <c r="RFC2" s="1261"/>
      <c r="RFD2" s="1261"/>
      <c r="RFE2" s="1261"/>
      <c r="RFF2" s="1261"/>
      <c r="RFG2" s="1261"/>
      <c r="RFH2" s="1261"/>
      <c r="RFI2" s="1261"/>
      <c r="RFJ2" s="1261"/>
      <c r="RFK2" s="1261"/>
      <c r="RFL2" s="1261"/>
      <c r="RFM2" s="1261"/>
      <c r="RFN2" s="1261"/>
      <c r="RFO2" s="1261"/>
      <c r="RFP2" s="1261"/>
      <c r="RFQ2" s="1261"/>
      <c r="RFR2" s="1261"/>
      <c r="RFS2" s="1261"/>
      <c r="RFT2" s="1261"/>
      <c r="RFU2" s="1261"/>
      <c r="RFV2" s="1261"/>
      <c r="RFW2" s="1261"/>
      <c r="RFX2" s="1261"/>
      <c r="RFY2" s="1261"/>
      <c r="RFZ2" s="1261"/>
      <c r="RGA2" s="1261"/>
      <c r="RGB2" s="1261"/>
      <c r="RGC2" s="1261"/>
      <c r="RGD2" s="1261"/>
      <c r="RGE2" s="1261"/>
      <c r="RGF2" s="1261"/>
      <c r="RGG2" s="1261"/>
      <c r="RGH2" s="1261"/>
      <c r="RGI2" s="1261"/>
      <c r="RGJ2" s="1261"/>
      <c r="RGK2" s="1261"/>
      <c r="RGL2" s="1261"/>
      <c r="RGM2" s="1261"/>
      <c r="RGN2" s="1261"/>
      <c r="RGO2" s="1261"/>
      <c r="RGP2" s="1261"/>
      <c r="RGQ2" s="1261"/>
      <c r="RGR2" s="1261"/>
      <c r="RGS2" s="1261"/>
      <c r="RGT2" s="1261"/>
      <c r="RGU2" s="1261"/>
      <c r="RGV2" s="1261"/>
      <c r="RGW2" s="1261"/>
      <c r="RGX2" s="1261"/>
      <c r="RGY2" s="1261"/>
      <c r="RGZ2" s="1261"/>
      <c r="RHA2" s="1261"/>
      <c r="RHB2" s="1261"/>
      <c r="RHC2" s="1261"/>
      <c r="RHD2" s="1261"/>
      <c r="RHE2" s="1261"/>
      <c r="RHF2" s="1261"/>
      <c r="RHG2" s="1261"/>
      <c r="RHH2" s="1261"/>
      <c r="RHI2" s="1261"/>
      <c r="RHJ2" s="1261"/>
      <c r="RHK2" s="1261"/>
      <c r="RHL2" s="1261"/>
      <c r="RHM2" s="1261"/>
      <c r="RHN2" s="1261"/>
      <c r="RHO2" s="1261"/>
      <c r="RHP2" s="1261"/>
      <c r="RHQ2" s="1261"/>
      <c r="RHR2" s="1261"/>
      <c r="RHS2" s="1261"/>
      <c r="RHT2" s="1261"/>
      <c r="RHU2" s="1261"/>
      <c r="RHV2" s="1261"/>
      <c r="RHW2" s="1261"/>
      <c r="RHX2" s="1261"/>
      <c r="RHY2" s="1261"/>
      <c r="RHZ2" s="1261"/>
      <c r="RIA2" s="1261"/>
      <c r="RIB2" s="1261"/>
      <c r="RIC2" s="1261"/>
      <c r="RID2" s="1261"/>
      <c r="RIE2" s="1261"/>
      <c r="RIF2" s="1261"/>
      <c r="RIG2" s="1261"/>
      <c r="RIH2" s="1261"/>
      <c r="RII2" s="1261"/>
      <c r="RIJ2" s="1261"/>
      <c r="RIK2" s="1261"/>
      <c r="RIL2" s="1261"/>
      <c r="RIM2" s="1261"/>
      <c r="RIN2" s="1261"/>
      <c r="RIO2" s="1261"/>
      <c r="RIP2" s="1261"/>
      <c r="RIQ2" s="1261"/>
      <c r="RIR2" s="1261"/>
      <c r="RIS2" s="1261"/>
      <c r="RIT2" s="1261"/>
      <c r="RIU2" s="1261"/>
      <c r="RIV2" s="1261"/>
      <c r="RIW2" s="1261"/>
      <c r="RIX2" s="1261"/>
      <c r="RIY2" s="1261"/>
      <c r="RIZ2" s="1261"/>
      <c r="RJA2" s="1261"/>
      <c r="RJB2" s="1261"/>
      <c r="RJC2" s="1261"/>
      <c r="RJD2" s="1261"/>
      <c r="RJE2" s="1261"/>
      <c r="RJF2" s="1261"/>
      <c r="RJG2" s="1261"/>
      <c r="RJH2" s="1261"/>
      <c r="RJI2" s="1261"/>
      <c r="RJJ2" s="1261"/>
      <c r="RJK2" s="1261"/>
      <c r="RJL2" s="1261"/>
      <c r="RJM2" s="1261"/>
      <c r="RJN2" s="1261"/>
      <c r="RJO2" s="1261"/>
      <c r="RJP2" s="1261"/>
      <c r="RJQ2" s="1261"/>
      <c r="RJR2" s="1261"/>
      <c r="RJS2" s="1261"/>
      <c r="RJT2" s="1261"/>
      <c r="RJU2" s="1261"/>
      <c r="RJV2" s="1261"/>
      <c r="RJW2" s="1261"/>
      <c r="RJX2" s="1261"/>
      <c r="RJY2" s="1261"/>
      <c r="RJZ2" s="1261"/>
      <c r="RKA2" s="1261"/>
      <c r="RKB2" s="1261"/>
      <c r="RKC2" s="1261"/>
      <c r="RKD2" s="1261"/>
      <c r="RKE2" s="1261"/>
      <c r="RKF2" s="1261"/>
      <c r="RKG2" s="1261"/>
      <c r="RKH2" s="1261"/>
      <c r="RKI2" s="1261"/>
      <c r="RKJ2" s="1261"/>
      <c r="RKK2" s="1261"/>
      <c r="RKL2" s="1261"/>
      <c r="RKM2" s="1261"/>
      <c r="RKN2" s="1261"/>
      <c r="RKO2" s="1261"/>
      <c r="RKP2" s="1261"/>
      <c r="RKQ2" s="1261"/>
      <c r="RKR2" s="1261"/>
      <c r="RKS2" s="1261"/>
      <c r="RKT2" s="1261"/>
      <c r="RKU2" s="1261"/>
      <c r="RKV2" s="1261"/>
      <c r="RKW2" s="1261"/>
      <c r="RKX2" s="1261"/>
      <c r="RKY2" s="1261"/>
      <c r="RKZ2" s="1261"/>
      <c r="RLA2" s="1261"/>
      <c r="RLB2" s="1261"/>
      <c r="RLC2" s="1261"/>
      <c r="RLD2" s="1261"/>
      <c r="RLE2" s="1261"/>
      <c r="RLF2" s="1261"/>
      <c r="RLG2" s="1261"/>
      <c r="RLH2" s="1261"/>
      <c r="RLI2" s="1261"/>
      <c r="RLJ2" s="1261"/>
      <c r="RLK2" s="1261"/>
      <c r="RLL2" s="1261"/>
      <c r="RLM2" s="1261"/>
      <c r="RLN2" s="1261"/>
      <c r="RLO2" s="1261"/>
      <c r="RLP2" s="1261"/>
      <c r="RLQ2" s="1261"/>
      <c r="RLR2" s="1261"/>
      <c r="RLS2" s="1261"/>
      <c r="RLT2" s="1261"/>
      <c r="RLU2" s="1261"/>
      <c r="RLV2" s="1261"/>
      <c r="RLW2" s="1261"/>
      <c r="RLX2" s="1261"/>
      <c r="RLY2" s="1261"/>
      <c r="RLZ2" s="1261"/>
      <c r="RMA2" s="1261"/>
      <c r="RMB2" s="1261"/>
      <c r="RMC2" s="1261"/>
      <c r="RMD2" s="1261"/>
      <c r="RME2" s="1261"/>
      <c r="RMF2" s="1261"/>
      <c r="RMG2" s="1261"/>
      <c r="RMH2" s="1261"/>
      <c r="RMI2" s="1261"/>
      <c r="RMJ2" s="1261"/>
      <c r="RMK2" s="1261"/>
      <c r="RML2" s="1261"/>
      <c r="RMM2" s="1261"/>
      <c r="RMN2" s="1261"/>
      <c r="RMO2" s="1261"/>
      <c r="RMP2" s="1261"/>
      <c r="RMQ2" s="1261"/>
      <c r="RMR2" s="1261"/>
      <c r="RMS2" s="1261"/>
      <c r="RMT2" s="1261"/>
      <c r="RMU2" s="1261"/>
      <c r="RMV2" s="1261"/>
      <c r="RMW2" s="1261"/>
      <c r="RMX2" s="1261"/>
      <c r="RMY2" s="1261"/>
      <c r="RMZ2" s="1261"/>
      <c r="RNA2" s="1261"/>
      <c r="RNB2" s="1261"/>
      <c r="RNC2" s="1261"/>
      <c r="RND2" s="1261"/>
      <c r="RNE2" s="1261"/>
      <c r="RNF2" s="1261"/>
      <c r="RNG2" s="1261"/>
      <c r="RNH2" s="1261"/>
      <c r="RNI2" s="1261"/>
      <c r="RNJ2" s="1261"/>
      <c r="RNK2" s="1261"/>
      <c r="RNL2" s="1261"/>
      <c r="RNM2" s="1261"/>
      <c r="RNN2" s="1261"/>
      <c r="RNO2" s="1261"/>
      <c r="RNP2" s="1261"/>
      <c r="RNQ2" s="1261"/>
      <c r="RNR2" s="1261"/>
      <c r="RNS2" s="1261"/>
      <c r="RNT2" s="1261"/>
      <c r="RNU2" s="1261"/>
      <c r="RNV2" s="1261"/>
      <c r="RNW2" s="1261"/>
      <c r="RNX2" s="1261"/>
      <c r="RNY2" s="1261"/>
      <c r="RNZ2" s="1261"/>
      <c r="ROA2" s="1261"/>
      <c r="ROB2" s="1261"/>
      <c r="ROC2" s="1261"/>
      <c r="ROD2" s="1261"/>
      <c r="ROE2" s="1261"/>
      <c r="ROF2" s="1261"/>
      <c r="ROG2" s="1261"/>
      <c r="ROH2" s="1261"/>
      <c r="ROI2" s="1261"/>
      <c r="ROJ2" s="1261"/>
      <c r="ROK2" s="1261"/>
      <c r="ROL2" s="1261"/>
      <c r="ROM2" s="1261"/>
      <c r="RON2" s="1261"/>
      <c r="ROO2" s="1261"/>
      <c r="ROP2" s="1261"/>
      <c r="ROQ2" s="1261"/>
      <c r="ROR2" s="1261"/>
      <c r="ROS2" s="1261"/>
      <c r="ROT2" s="1261"/>
      <c r="ROU2" s="1261"/>
      <c r="ROV2" s="1261"/>
      <c r="ROW2" s="1261"/>
      <c r="ROX2" s="1261"/>
      <c r="ROY2" s="1261"/>
      <c r="ROZ2" s="1261"/>
      <c r="RPA2" s="1261"/>
      <c r="RPB2" s="1261"/>
      <c r="RPC2" s="1261"/>
      <c r="RPD2" s="1261"/>
      <c r="RPE2" s="1261"/>
      <c r="RPF2" s="1261"/>
      <c r="RPG2" s="1261"/>
      <c r="RPH2" s="1261"/>
      <c r="RPI2" s="1261"/>
      <c r="RPJ2" s="1261"/>
      <c r="RPK2" s="1261"/>
      <c r="RPL2" s="1261"/>
      <c r="RPM2" s="1261"/>
      <c r="RPN2" s="1261"/>
      <c r="RPO2" s="1261"/>
      <c r="RPP2" s="1261"/>
      <c r="RPQ2" s="1261"/>
      <c r="RPR2" s="1261"/>
      <c r="RPS2" s="1261"/>
      <c r="RPT2" s="1261"/>
      <c r="RPU2" s="1261"/>
      <c r="RPV2" s="1261"/>
      <c r="RPW2" s="1261"/>
      <c r="RPX2" s="1261"/>
      <c r="RPY2" s="1261"/>
      <c r="RPZ2" s="1261"/>
      <c r="RQA2" s="1261"/>
      <c r="RQB2" s="1261"/>
      <c r="RQC2" s="1261"/>
      <c r="RQD2" s="1261"/>
      <c r="RQE2" s="1261"/>
      <c r="RQF2" s="1261"/>
      <c r="RQG2" s="1261"/>
      <c r="RQH2" s="1261"/>
      <c r="RQI2" s="1261"/>
      <c r="RQJ2" s="1261"/>
      <c r="RQK2" s="1261"/>
      <c r="RQL2" s="1261"/>
      <c r="RQM2" s="1261"/>
      <c r="RQN2" s="1261"/>
      <c r="RQO2" s="1261"/>
      <c r="RQP2" s="1261"/>
      <c r="RQQ2" s="1261"/>
      <c r="RQR2" s="1261"/>
      <c r="RQS2" s="1261"/>
      <c r="RQT2" s="1261"/>
      <c r="RQU2" s="1261"/>
      <c r="RQV2" s="1261"/>
      <c r="RQW2" s="1261"/>
      <c r="RQX2" s="1261"/>
      <c r="RQY2" s="1261"/>
      <c r="RQZ2" s="1261"/>
      <c r="RRA2" s="1261"/>
      <c r="RRB2" s="1261"/>
      <c r="RRC2" s="1261"/>
      <c r="RRD2" s="1261"/>
      <c r="RRE2" s="1261"/>
      <c r="RRF2" s="1261"/>
      <c r="RRG2" s="1261"/>
      <c r="RRH2" s="1261"/>
      <c r="RRI2" s="1261"/>
      <c r="RRJ2" s="1261"/>
      <c r="RRK2" s="1261"/>
      <c r="RRL2" s="1261"/>
      <c r="RRM2" s="1261"/>
      <c r="RRN2" s="1261"/>
      <c r="RRO2" s="1261"/>
      <c r="RRP2" s="1261"/>
      <c r="RRQ2" s="1261"/>
      <c r="RRR2" s="1261"/>
      <c r="RRS2" s="1261"/>
      <c r="RRT2" s="1261"/>
      <c r="RRU2" s="1261"/>
      <c r="RRV2" s="1261"/>
      <c r="RRW2" s="1261"/>
      <c r="RRX2" s="1261"/>
      <c r="RRY2" s="1261"/>
      <c r="RRZ2" s="1261"/>
      <c r="RSA2" s="1261"/>
      <c r="RSB2" s="1261"/>
      <c r="RSC2" s="1261"/>
      <c r="RSD2" s="1261"/>
      <c r="RSE2" s="1261"/>
      <c r="RSF2" s="1261"/>
      <c r="RSG2" s="1261"/>
      <c r="RSH2" s="1261"/>
      <c r="RSI2" s="1261"/>
      <c r="RSJ2" s="1261"/>
      <c r="RSK2" s="1261"/>
      <c r="RSL2" s="1261"/>
      <c r="RSM2" s="1261"/>
      <c r="RSN2" s="1261"/>
      <c r="RSO2" s="1261"/>
      <c r="RSP2" s="1261"/>
      <c r="RSQ2" s="1261"/>
      <c r="RSR2" s="1261"/>
      <c r="RSS2" s="1261"/>
      <c r="RST2" s="1261"/>
      <c r="RSU2" s="1261"/>
      <c r="RSV2" s="1261"/>
      <c r="RSW2" s="1261"/>
      <c r="RSX2" s="1261"/>
      <c r="RSY2" s="1261"/>
      <c r="RSZ2" s="1261"/>
      <c r="RTA2" s="1261"/>
      <c r="RTB2" s="1261"/>
      <c r="RTC2" s="1261"/>
      <c r="RTD2" s="1261"/>
      <c r="RTE2" s="1261"/>
      <c r="RTF2" s="1261"/>
      <c r="RTG2" s="1261"/>
      <c r="RTH2" s="1261"/>
      <c r="RTI2" s="1261"/>
      <c r="RTJ2" s="1261"/>
      <c r="RTK2" s="1261"/>
      <c r="RTL2" s="1261"/>
      <c r="RTM2" s="1261"/>
      <c r="RTN2" s="1261"/>
      <c r="RTO2" s="1261"/>
      <c r="RTP2" s="1261"/>
      <c r="RTQ2" s="1261"/>
      <c r="RTR2" s="1261"/>
      <c r="RTS2" s="1261"/>
      <c r="RTT2" s="1261"/>
      <c r="RTU2" s="1261"/>
      <c r="RTV2" s="1261"/>
      <c r="RTW2" s="1261"/>
      <c r="RTX2" s="1261"/>
      <c r="RTY2" s="1261"/>
      <c r="RTZ2" s="1261"/>
      <c r="RUA2" s="1261"/>
      <c r="RUB2" s="1261"/>
      <c r="RUC2" s="1261"/>
      <c r="RUD2" s="1261"/>
      <c r="RUE2" s="1261"/>
      <c r="RUF2" s="1261"/>
      <c r="RUG2" s="1261"/>
      <c r="RUH2" s="1261"/>
      <c r="RUI2" s="1261"/>
      <c r="RUJ2" s="1261"/>
      <c r="RUK2" s="1261"/>
      <c r="RUL2" s="1261"/>
      <c r="RUM2" s="1261"/>
      <c r="RUN2" s="1261"/>
      <c r="RUO2" s="1261"/>
      <c r="RUP2" s="1261"/>
      <c r="RUQ2" s="1261"/>
      <c r="RUR2" s="1261"/>
      <c r="RUS2" s="1261"/>
      <c r="RUT2" s="1261"/>
      <c r="RUU2" s="1261"/>
      <c r="RUV2" s="1261"/>
      <c r="RUW2" s="1261"/>
      <c r="RUX2" s="1261"/>
      <c r="RUY2" s="1261"/>
      <c r="RUZ2" s="1261"/>
      <c r="RVA2" s="1261"/>
      <c r="RVB2" s="1261"/>
      <c r="RVC2" s="1261"/>
      <c r="RVD2" s="1261"/>
      <c r="RVE2" s="1261"/>
      <c r="RVF2" s="1261"/>
      <c r="RVG2" s="1261"/>
      <c r="RVH2" s="1261"/>
      <c r="RVI2" s="1261"/>
      <c r="RVJ2" s="1261"/>
      <c r="RVK2" s="1261"/>
      <c r="RVL2" s="1261"/>
      <c r="RVM2" s="1261"/>
      <c r="RVN2" s="1261"/>
      <c r="RVO2" s="1261"/>
      <c r="RVP2" s="1261"/>
      <c r="RVQ2" s="1261"/>
      <c r="RVR2" s="1261"/>
      <c r="RVS2" s="1261"/>
      <c r="RVT2" s="1261"/>
      <c r="RVU2" s="1261"/>
      <c r="RVV2" s="1261"/>
      <c r="RVW2" s="1261"/>
      <c r="RVX2" s="1261"/>
      <c r="RVY2" s="1261"/>
      <c r="RVZ2" s="1261"/>
      <c r="RWA2" s="1261"/>
      <c r="RWB2" s="1261"/>
      <c r="RWC2" s="1261"/>
      <c r="RWD2" s="1261"/>
      <c r="RWE2" s="1261"/>
      <c r="RWF2" s="1261"/>
      <c r="RWG2" s="1261"/>
      <c r="RWH2" s="1261"/>
      <c r="RWI2" s="1261"/>
      <c r="RWJ2" s="1261"/>
      <c r="RWK2" s="1261"/>
      <c r="RWL2" s="1261"/>
      <c r="RWM2" s="1261"/>
      <c r="RWN2" s="1261"/>
      <c r="RWO2" s="1261"/>
      <c r="RWP2" s="1261"/>
      <c r="RWQ2" s="1261"/>
      <c r="RWR2" s="1261"/>
      <c r="RWS2" s="1261"/>
      <c r="RWT2" s="1261"/>
      <c r="RWU2" s="1261"/>
      <c r="RWV2" s="1261"/>
      <c r="RWW2" s="1261"/>
      <c r="RWX2" s="1261"/>
      <c r="RWY2" s="1261"/>
      <c r="RWZ2" s="1261"/>
      <c r="RXA2" s="1261"/>
      <c r="RXB2" s="1261"/>
      <c r="RXC2" s="1261"/>
      <c r="RXD2" s="1261"/>
      <c r="RXE2" s="1261"/>
      <c r="RXF2" s="1261"/>
      <c r="RXG2" s="1261"/>
      <c r="RXH2" s="1261"/>
      <c r="RXI2" s="1261"/>
      <c r="RXJ2" s="1261"/>
      <c r="RXK2" s="1261"/>
      <c r="RXL2" s="1261"/>
      <c r="RXM2" s="1261"/>
      <c r="RXN2" s="1261"/>
      <c r="RXO2" s="1261"/>
      <c r="RXP2" s="1261"/>
      <c r="RXQ2" s="1261"/>
      <c r="RXR2" s="1261"/>
      <c r="RXS2" s="1261"/>
      <c r="RXT2" s="1261"/>
      <c r="RXU2" s="1261"/>
      <c r="RXV2" s="1261"/>
      <c r="RXW2" s="1261"/>
      <c r="RXX2" s="1261"/>
      <c r="RXY2" s="1261"/>
      <c r="RXZ2" s="1261"/>
      <c r="RYA2" s="1261"/>
      <c r="RYB2" s="1261"/>
      <c r="RYC2" s="1261"/>
      <c r="RYD2" s="1261"/>
      <c r="RYE2" s="1261"/>
      <c r="RYF2" s="1261"/>
      <c r="RYG2" s="1261"/>
      <c r="RYH2" s="1261"/>
      <c r="RYI2" s="1261"/>
      <c r="RYJ2" s="1261"/>
      <c r="RYK2" s="1261"/>
      <c r="RYL2" s="1261"/>
      <c r="RYM2" s="1261"/>
      <c r="RYN2" s="1261"/>
      <c r="RYO2" s="1261"/>
      <c r="RYP2" s="1261"/>
      <c r="RYQ2" s="1261"/>
      <c r="RYR2" s="1261"/>
      <c r="RYS2" s="1261"/>
      <c r="RYT2" s="1261"/>
      <c r="RYU2" s="1261"/>
      <c r="RYV2" s="1261"/>
      <c r="RYW2" s="1261"/>
      <c r="RYX2" s="1261"/>
      <c r="RYY2" s="1261"/>
      <c r="RYZ2" s="1261"/>
      <c r="RZA2" s="1261"/>
      <c r="RZB2" s="1261"/>
      <c r="RZC2" s="1261"/>
      <c r="RZD2" s="1261"/>
      <c r="RZE2" s="1261"/>
      <c r="RZF2" s="1261"/>
      <c r="RZG2" s="1261"/>
      <c r="RZH2" s="1261"/>
      <c r="RZI2" s="1261"/>
      <c r="RZJ2" s="1261"/>
      <c r="RZK2" s="1261"/>
      <c r="RZL2" s="1261"/>
      <c r="RZM2" s="1261"/>
      <c r="RZN2" s="1261"/>
      <c r="RZO2" s="1261"/>
      <c r="RZP2" s="1261"/>
      <c r="RZQ2" s="1261"/>
      <c r="RZR2" s="1261"/>
      <c r="RZS2" s="1261"/>
      <c r="RZT2" s="1261"/>
      <c r="RZU2" s="1261"/>
      <c r="RZV2" s="1261"/>
      <c r="RZW2" s="1261"/>
      <c r="RZX2" s="1261"/>
      <c r="RZY2" s="1261"/>
      <c r="RZZ2" s="1261"/>
      <c r="SAA2" s="1261"/>
      <c r="SAB2" s="1261"/>
      <c r="SAC2" s="1261"/>
      <c r="SAD2" s="1261"/>
      <c r="SAE2" s="1261"/>
      <c r="SAF2" s="1261"/>
      <c r="SAG2" s="1261"/>
      <c r="SAH2" s="1261"/>
      <c r="SAI2" s="1261"/>
      <c r="SAJ2" s="1261"/>
      <c r="SAK2" s="1261"/>
      <c r="SAL2" s="1261"/>
      <c r="SAM2" s="1261"/>
      <c r="SAN2" s="1261"/>
      <c r="SAO2" s="1261"/>
      <c r="SAP2" s="1261"/>
      <c r="SAQ2" s="1261"/>
      <c r="SAR2" s="1261"/>
      <c r="SAS2" s="1261"/>
      <c r="SAT2" s="1261"/>
      <c r="SAU2" s="1261"/>
      <c r="SAV2" s="1261"/>
      <c r="SAW2" s="1261"/>
      <c r="SAX2" s="1261"/>
      <c r="SAY2" s="1261"/>
      <c r="SAZ2" s="1261"/>
      <c r="SBA2" s="1261"/>
      <c r="SBB2" s="1261"/>
      <c r="SBC2" s="1261"/>
      <c r="SBD2" s="1261"/>
      <c r="SBE2" s="1261"/>
      <c r="SBF2" s="1261"/>
      <c r="SBG2" s="1261"/>
      <c r="SBH2" s="1261"/>
      <c r="SBI2" s="1261"/>
      <c r="SBJ2" s="1261"/>
      <c r="SBK2" s="1261"/>
      <c r="SBL2" s="1261"/>
      <c r="SBM2" s="1261"/>
      <c r="SBN2" s="1261"/>
      <c r="SBO2" s="1261"/>
      <c r="SBP2" s="1261"/>
      <c r="SBQ2" s="1261"/>
      <c r="SBR2" s="1261"/>
      <c r="SBS2" s="1261"/>
      <c r="SBT2" s="1261"/>
      <c r="SBU2" s="1261"/>
      <c r="SBV2" s="1261"/>
      <c r="SBW2" s="1261"/>
      <c r="SBX2" s="1261"/>
      <c r="SBY2" s="1261"/>
      <c r="SBZ2" s="1261"/>
      <c r="SCA2" s="1261"/>
      <c r="SCB2" s="1261"/>
      <c r="SCC2" s="1261"/>
      <c r="SCD2" s="1261"/>
      <c r="SCE2" s="1261"/>
      <c r="SCF2" s="1261"/>
      <c r="SCG2" s="1261"/>
      <c r="SCH2" s="1261"/>
      <c r="SCI2" s="1261"/>
      <c r="SCJ2" s="1261"/>
      <c r="SCK2" s="1261"/>
      <c r="SCL2" s="1261"/>
      <c r="SCM2" s="1261"/>
      <c r="SCN2" s="1261"/>
      <c r="SCO2" s="1261"/>
      <c r="SCP2" s="1261"/>
      <c r="SCQ2" s="1261"/>
      <c r="SCR2" s="1261"/>
      <c r="SCS2" s="1261"/>
      <c r="SCT2" s="1261"/>
      <c r="SCU2" s="1261"/>
      <c r="SCV2" s="1261"/>
      <c r="SCW2" s="1261"/>
      <c r="SCX2" s="1261"/>
      <c r="SCY2" s="1261"/>
      <c r="SCZ2" s="1261"/>
      <c r="SDA2" s="1261"/>
      <c r="SDB2" s="1261"/>
      <c r="SDC2" s="1261"/>
      <c r="SDD2" s="1261"/>
      <c r="SDE2" s="1261"/>
      <c r="SDF2" s="1261"/>
      <c r="SDG2" s="1261"/>
      <c r="SDH2" s="1261"/>
      <c r="SDI2" s="1261"/>
      <c r="SDJ2" s="1261"/>
      <c r="SDK2" s="1261"/>
      <c r="SDL2" s="1261"/>
      <c r="SDM2" s="1261"/>
      <c r="SDN2" s="1261"/>
      <c r="SDO2" s="1261"/>
      <c r="SDP2" s="1261"/>
      <c r="SDQ2" s="1261"/>
      <c r="SDR2" s="1261"/>
      <c r="SDS2" s="1261"/>
      <c r="SDT2" s="1261"/>
      <c r="SDU2" s="1261"/>
      <c r="SDV2" s="1261"/>
      <c r="SDW2" s="1261"/>
      <c r="SDX2" s="1261"/>
      <c r="SDY2" s="1261"/>
      <c r="SDZ2" s="1261"/>
      <c r="SEA2" s="1261"/>
      <c r="SEB2" s="1261"/>
      <c r="SEC2" s="1261"/>
      <c r="SED2" s="1261"/>
      <c r="SEE2" s="1261"/>
      <c r="SEF2" s="1261"/>
      <c r="SEG2" s="1261"/>
      <c r="SEH2" s="1261"/>
      <c r="SEI2" s="1261"/>
      <c r="SEJ2" s="1261"/>
      <c r="SEK2" s="1261"/>
      <c r="SEL2" s="1261"/>
      <c r="SEM2" s="1261"/>
      <c r="SEN2" s="1261"/>
      <c r="SEO2" s="1261"/>
      <c r="SEP2" s="1261"/>
      <c r="SEQ2" s="1261"/>
      <c r="SER2" s="1261"/>
      <c r="SES2" s="1261"/>
      <c r="SET2" s="1261"/>
      <c r="SEU2" s="1261"/>
      <c r="SEV2" s="1261"/>
      <c r="SEW2" s="1261"/>
      <c r="SEX2" s="1261"/>
      <c r="SEY2" s="1261"/>
      <c r="SEZ2" s="1261"/>
      <c r="SFA2" s="1261"/>
      <c r="SFB2" s="1261"/>
      <c r="SFC2" s="1261"/>
      <c r="SFD2" s="1261"/>
      <c r="SFE2" s="1261"/>
      <c r="SFF2" s="1261"/>
      <c r="SFG2" s="1261"/>
      <c r="SFH2" s="1261"/>
      <c r="SFI2" s="1261"/>
      <c r="SFJ2" s="1261"/>
      <c r="SFK2" s="1261"/>
      <c r="SFL2" s="1261"/>
      <c r="SFM2" s="1261"/>
      <c r="SFN2" s="1261"/>
      <c r="SFO2" s="1261"/>
      <c r="SFP2" s="1261"/>
      <c r="SFQ2" s="1261"/>
      <c r="SFR2" s="1261"/>
      <c r="SFS2" s="1261"/>
      <c r="SFT2" s="1261"/>
      <c r="SFU2" s="1261"/>
      <c r="SFV2" s="1261"/>
      <c r="SFW2" s="1261"/>
      <c r="SFX2" s="1261"/>
      <c r="SFY2" s="1261"/>
      <c r="SFZ2" s="1261"/>
      <c r="SGA2" s="1261"/>
      <c r="SGB2" s="1261"/>
      <c r="SGC2" s="1261"/>
      <c r="SGD2" s="1261"/>
      <c r="SGE2" s="1261"/>
      <c r="SGF2" s="1261"/>
      <c r="SGG2" s="1261"/>
      <c r="SGH2" s="1261"/>
      <c r="SGI2" s="1261"/>
      <c r="SGJ2" s="1261"/>
      <c r="SGK2" s="1261"/>
      <c r="SGL2" s="1261"/>
      <c r="SGM2" s="1261"/>
      <c r="SGN2" s="1261"/>
      <c r="SGO2" s="1261"/>
      <c r="SGP2" s="1261"/>
      <c r="SGQ2" s="1261"/>
      <c r="SGR2" s="1261"/>
      <c r="SGS2" s="1261"/>
      <c r="SGT2" s="1261"/>
      <c r="SGU2" s="1261"/>
      <c r="SGV2" s="1261"/>
      <c r="SGW2" s="1261"/>
      <c r="SGX2" s="1261"/>
      <c r="SGY2" s="1261"/>
      <c r="SGZ2" s="1261"/>
      <c r="SHA2" s="1261"/>
      <c r="SHB2" s="1261"/>
      <c r="SHC2" s="1261"/>
      <c r="SHD2" s="1261"/>
      <c r="SHE2" s="1261"/>
      <c r="SHF2" s="1261"/>
      <c r="SHG2" s="1261"/>
      <c r="SHH2" s="1261"/>
      <c r="SHI2" s="1261"/>
      <c r="SHJ2" s="1261"/>
      <c r="SHK2" s="1261"/>
      <c r="SHL2" s="1261"/>
      <c r="SHM2" s="1261"/>
      <c r="SHN2" s="1261"/>
      <c r="SHO2" s="1261"/>
      <c r="SHP2" s="1261"/>
      <c r="SHQ2" s="1261"/>
      <c r="SHR2" s="1261"/>
      <c r="SHS2" s="1261"/>
      <c r="SHT2" s="1261"/>
      <c r="SHU2" s="1261"/>
      <c r="SHV2" s="1261"/>
      <c r="SHW2" s="1261"/>
      <c r="SHX2" s="1261"/>
      <c r="SHY2" s="1261"/>
      <c r="SHZ2" s="1261"/>
      <c r="SIA2" s="1261"/>
      <c r="SIB2" s="1261"/>
      <c r="SIC2" s="1261"/>
      <c r="SID2" s="1261"/>
      <c r="SIE2" s="1261"/>
      <c r="SIF2" s="1261"/>
      <c r="SIG2" s="1261"/>
      <c r="SIH2" s="1261"/>
      <c r="SII2" s="1261"/>
      <c r="SIJ2" s="1261"/>
      <c r="SIK2" s="1261"/>
      <c r="SIL2" s="1261"/>
      <c r="SIM2" s="1261"/>
      <c r="SIN2" s="1261"/>
      <c r="SIO2" s="1261"/>
      <c r="SIP2" s="1261"/>
      <c r="SIQ2" s="1261"/>
      <c r="SIR2" s="1261"/>
      <c r="SIS2" s="1261"/>
      <c r="SIT2" s="1261"/>
      <c r="SIU2" s="1261"/>
      <c r="SIV2" s="1261"/>
      <c r="SIW2" s="1261"/>
      <c r="SIX2" s="1261"/>
      <c r="SIY2" s="1261"/>
      <c r="SIZ2" s="1261"/>
      <c r="SJA2" s="1261"/>
      <c r="SJB2" s="1261"/>
      <c r="SJC2" s="1261"/>
      <c r="SJD2" s="1261"/>
      <c r="SJE2" s="1261"/>
      <c r="SJF2" s="1261"/>
      <c r="SJG2" s="1261"/>
      <c r="SJH2" s="1261"/>
      <c r="SJI2" s="1261"/>
      <c r="SJJ2" s="1261"/>
      <c r="SJK2" s="1261"/>
      <c r="SJL2" s="1261"/>
      <c r="SJM2" s="1261"/>
      <c r="SJN2" s="1261"/>
      <c r="SJO2" s="1261"/>
      <c r="SJP2" s="1261"/>
      <c r="SJQ2" s="1261"/>
      <c r="SJR2" s="1261"/>
      <c r="SJS2" s="1261"/>
      <c r="SJT2" s="1261"/>
      <c r="SJU2" s="1261"/>
      <c r="SJV2" s="1261"/>
      <c r="SJW2" s="1261"/>
      <c r="SJX2" s="1261"/>
      <c r="SJY2" s="1261"/>
      <c r="SJZ2" s="1261"/>
      <c r="SKA2" s="1261"/>
      <c r="SKB2" s="1261"/>
      <c r="SKC2" s="1261"/>
      <c r="SKD2" s="1261"/>
      <c r="SKE2" s="1261"/>
      <c r="SKF2" s="1261"/>
      <c r="SKG2" s="1261"/>
      <c r="SKH2" s="1261"/>
      <c r="SKI2" s="1261"/>
      <c r="SKJ2" s="1261"/>
      <c r="SKK2" s="1261"/>
      <c r="SKL2" s="1261"/>
      <c r="SKM2" s="1261"/>
      <c r="SKN2" s="1261"/>
      <c r="SKO2" s="1261"/>
      <c r="SKP2" s="1261"/>
      <c r="SKQ2" s="1261"/>
      <c r="SKR2" s="1261"/>
      <c r="SKS2" s="1261"/>
      <c r="SKT2" s="1261"/>
      <c r="SKU2" s="1261"/>
      <c r="SKV2" s="1261"/>
      <c r="SKW2" s="1261"/>
      <c r="SKX2" s="1261"/>
      <c r="SKY2" s="1261"/>
      <c r="SKZ2" s="1261"/>
      <c r="SLA2" s="1261"/>
      <c r="SLB2" s="1261"/>
      <c r="SLC2" s="1261"/>
      <c r="SLD2" s="1261"/>
      <c r="SLE2" s="1261"/>
      <c r="SLF2" s="1261"/>
      <c r="SLG2" s="1261"/>
      <c r="SLH2" s="1261"/>
      <c r="SLI2" s="1261"/>
      <c r="SLJ2" s="1261"/>
      <c r="SLK2" s="1261"/>
      <c r="SLL2" s="1261"/>
      <c r="SLM2" s="1261"/>
      <c r="SLN2" s="1261"/>
      <c r="SLO2" s="1261"/>
      <c r="SLP2" s="1261"/>
      <c r="SLQ2" s="1261"/>
      <c r="SLR2" s="1261"/>
      <c r="SLS2" s="1261"/>
      <c r="SLT2" s="1261"/>
      <c r="SLU2" s="1261"/>
      <c r="SLV2" s="1261"/>
      <c r="SLW2" s="1261"/>
      <c r="SLX2" s="1261"/>
      <c r="SLY2" s="1261"/>
      <c r="SLZ2" s="1261"/>
      <c r="SMA2" s="1261"/>
      <c r="SMB2" s="1261"/>
      <c r="SMC2" s="1261"/>
      <c r="SMD2" s="1261"/>
      <c r="SME2" s="1261"/>
      <c r="SMF2" s="1261"/>
      <c r="SMG2" s="1261"/>
      <c r="SMH2" s="1261"/>
      <c r="SMI2" s="1261"/>
      <c r="SMJ2" s="1261"/>
      <c r="SMK2" s="1261"/>
      <c r="SML2" s="1261"/>
      <c r="SMM2" s="1261"/>
      <c r="SMN2" s="1261"/>
      <c r="SMO2" s="1261"/>
      <c r="SMP2" s="1261"/>
      <c r="SMQ2" s="1261"/>
      <c r="SMR2" s="1261"/>
      <c r="SMS2" s="1261"/>
      <c r="SMT2" s="1261"/>
      <c r="SMU2" s="1261"/>
      <c r="SMV2" s="1261"/>
      <c r="SMW2" s="1261"/>
      <c r="SMX2" s="1261"/>
      <c r="SMY2" s="1261"/>
      <c r="SMZ2" s="1261"/>
      <c r="SNA2" s="1261"/>
      <c r="SNB2" s="1261"/>
      <c r="SNC2" s="1261"/>
      <c r="SND2" s="1261"/>
      <c r="SNE2" s="1261"/>
      <c r="SNF2" s="1261"/>
      <c r="SNG2" s="1261"/>
      <c r="SNH2" s="1261"/>
      <c r="SNI2" s="1261"/>
      <c r="SNJ2" s="1261"/>
      <c r="SNK2" s="1261"/>
      <c r="SNL2" s="1261"/>
      <c r="SNM2" s="1261"/>
      <c r="SNN2" s="1261"/>
      <c r="SNO2" s="1261"/>
      <c r="SNP2" s="1261"/>
      <c r="SNQ2" s="1261"/>
      <c r="SNR2" s="1261"/>
      <c r="SNS2" s="1261"/>
      <c r="SNT2" s="1261"/>
      <c r="SNU2" s="1261"/>
      <c r="SNV2" s="1261"/>
      <c r="SNW2" s="1261"/>
      <c r="SNX2" s="1261"/>
      <c r="SNY2" s="1261"/>
      <c r="SNZ2" s="1261"/>
      <c r="SOA2" s="1261"/>
      <c r="SOB2" s="1261"/>
      <c r="SOC2" s="1261"/>
      <c r="SOD2" s="1261"/>
      <c r="SOE2" s="1261"/>
      <c r="SOF2" s="1261"/>
      <c r="SOG2" s="1261"/>
      <c r="SOH2" s="1261"/>
      <c r="SOI2" s="1261"/>
      <c r="SOJ2" s="1261"/>
      <c r="SOK2" s="1261"/>
      <c r="SOL2" s="1261"/>
      <c r="SOM2" s="1261"/>
      <c r="SON2" s="1261"/>
      <c r="SOO2" s="1261"/>
      <c r="SOP2" s="1261"/>
      <c r="SOQ2" s="1261"/>
      <c r="SOR2" s="1261"/>
      <c r="SOS2" s="1261"/>
      <c r="SOT2" s="1261"/>
      <c r="SOU2" s="1261"/>
      <c r="SOV2" s="1261"/>
      <c r="SOW2" s="1261"/>
      <c r="SOX2" s="1261"/>
      <c r="SOY2" s="1261"/>
      <c r="SOZ2" s="1261"/>
      <c r="SPA2" s="1261"/>
      <c r="SPB2" s="1261"/>
      <c r="SPC2" s="1261"/>
      <c r="SPD2" s="1261"/>
      <c r="SPE2" s="1261"/>
      <c r="SPF2" s="1261"/>
      <c r="SPG2" s="1261"/>
      <c r="SPH2" s="1261"/>
      <c r="SPI2" s="1261"/>
      <c r="SPJ2" s="1261"/>
      <c r="SPK2" s="1261"/>
      <c r="SPL2" s="1261"/>
      <c r="SPM2" s="1261"/>
      <c r="SPN2" s="1261"/>
      <c r="SPO2" s="1261"/>
      <c r="SPP2" s="1261"/>
      <c r="SPQ2" s="1261"/>
      <c r="SPR2" s="1261"/>
      <c r="SPS2" s="1261"/>
      <c r="SPT2" s="1261"/>
      <c r="SPU2" s="1261"/>
      <c r="SPV2" s="1261"/>
      <c r="SPW2" s="1261"/>
      <c r="SPX2" s="1261"/>
      <c r="SPY2" s="1261"/>
      <c r="SPZ2" s="1261"/>
      <c r="SQA2" s="1261"/>
      <c r="SQB2" s="1261"/>
      <c r="SQC2" s="1261"/>
      <c r="SQD2" s="1261"/>
      <c r="SQE2" s="1261"/>
      <c r="SQF2" s="1261"/>
      <c r="SQG2" s="1261"/>
      <c r="SQH2" s="1261"/>
      <c r="SQI2" s="1261"/>
      <c r="SQJ2" s="1261"/>
      <c r="SQK2" s="1261"/>
      <c r="SQL2" s="1261"/>
      <c r="SQM2" s="1261"/>
      <c r="SQN2" s="1261"/>
      <c r="SQO2" s="1261"/>
      <c r="SQP2" s="1261"/>
      <c r="SQQ2" s="1261"/>
      <c r="SQR2" s="1261"/>
      <c r="SQS2" s="1261"/>
      <c r="SQT2" s="1261"/>
      <c r="SQU2" s="1261"/>
      <c r="SQV2" s="1261"/>
      <c r="SQW2" s="1261"/>
      <c r="SQX2" s="1261"/>
      <c r="SQY2" s="1261"/>
      <c r="SQZ2" s="1261"/>
      <c r="SRA2" s="1261"/>
      <c r="SRB2" s="1261"/>
      <c r="SRC2" s="1261"/>
      <c r="SRD2" s="1261"/>
      <c r="SRE2" s="1261"/>
      <c r="SRF2" s="1261"/>
      <c r="SRG2" s="1261"/>
      <c r="SRH2" s="1261"/>
      <c r="SRI2" s="1261"/>
      <c r="SRJ2" s="1261"/>
      <c r="SRK2" s="1261"/>
      <c r="SRL2" s="1261"/>
      <c r="SRM2" s="1261"/>
      <c r="SRN2" s="1261"/>
      <c r="SRO2" s="1261"/>
      <c r="SRP2" s="1261"/>
      <c r="SRQ2" s="1261"/>
      <c r="SRR2" s="1261"/>
      <c r="SRS2" s="1261"/>
      <c r="SRT2" s="1261"/>
      <c r="SRU2" s="1261"/>
      <c r="SRV2" s="1261"/>
      <c r="SRW2" s="1261"/>
      <c r="SRX2" s="1261"/>
      <c r="SRY2" s="1261"/>
      <c r="SRZ2" s="1261"/>
      <c r="SSA2" s="1261"/>
      <c r="SSB2" s="1261"/>
      <c r="SSC2" s="1261"/>
      <c r="SSD2" s="1261"/>
      <c r="SSE2" s="1261"/>
      <c r="SSF2" s="1261"/>
      <c r="SSG2" s="1261"/>
      <c r="SSH2" s="1261"/>
      <c r="SSI2" s="1261"/>
      <c r="SSJ2" s="1261"/>
      <c r="SSK2" s="1261"/>
      <c r="SSL2" s="1261"/>
      <c r="SSM2" s="1261"/>
      <c r="SSN2" s="1261"/>
      <c r="SSO2" s="1261"/>
      <c r="SSP2" s="1261"/>
      <c r="SSQ2" s="1261"/>
      <c r="SSR2" s="1261"/>
      <c r="SSS2" s="1261"/>
      <c r="SST2" s="1261"/>
      <c r="SSU2" s="1261"/>
      <c r="SSV2" s="1261"/>
      <c r="SSW2" s="1261"/>
      <c r="SSX2" s="1261"/>
      <c r="SSY2" s="1261"/>
      <c r="SSZ2" s="1261"/>
      <c r="STA2" s="1261"/>
      <c r="STB2" s="1261"/>
      <c r="STC2" s="1261"/>
      <c r="STD2" s="1261"/>
      <c r="STE2" s="1261"/>
      <c r="STF2" s="1261"/>
      <c r="STG2" s="1261"/>
      <c r="STH2" s="1261"/>
      <c r="STI2" s="1261"/>
      <c r="STJ2" s="1261"/>
      <c r="STK2" s="1261"/>
      <c r="STL2" s="1261"/>
      <c r="STM2" s="1261"/>
      <c r="STN2" s="1261"/>
      <c r="STO2" s="1261"/>
      <c r="STP2" s="1261"/>
      <c r="STQ2" s="1261"/>
      <c r="STR2" s="1261"/>
      <c r="STS2" s="1261"/>
      <c r="STT2" s="1261"/>
      <c r="STU2" s="1261"/>
      <c r="STV2" s="1261"/>
      <c r="STW2" s="1261"/>
      <c r="STX2" s="1261"/>
      <c r="STY2" s="1261"/>
      <c r="STZ2" s="1261"/>
      <c r="SUA2" s="1261"/>
      <c r="SUB2" s="1261"/>
      <c r="SUC2" s="1261"/>
      <c r="SUD2" s="1261"/>
      <c r="SUE2" s="1261"/>
      <c r="SUF2" s="1261"/>
      <c r="SUG2" s="1261"/>
      <c r="SUH2" s="1261"/>
      <c r="SUI2" s="1261"/>
      <c r="SUJ2" s="1261"/>
      <c r="SUK2" s="1261"/>
      <c r="SUL2" s="1261"/>
      <c r="SUM2" s="1261"/>
      <c r="SUN2" s="1261"/>
      <c r="SUO2" s="1261"/>
      <c r="SUP2" s="1261"/>
      <c r="SUQ2" s="1261"/>
      <c r="SUR2" s="1261"/>
      <c r="SUS2" s="1261"/>
      <c r="SUT2" s="1261"/>
      <c r="SUU2" s="1261"/>
      <c r="SUV2" s="1261"/>
      <c r="SUW2" s="1261"/>
      <c r="SUX2" s="1261"/>
      <c r="SUY2" s="1261"/>
      <c r="SUZ2" s="1261"/>
      <c r="SVA2" s="1261"/>
      <c r="SVB2" s="1261"/>
      <c r="SVC2" s="1261"/>
      <c r="SVD2" s="1261"/>
      <c r="SVE2" s="1261"/>
      <c r="SVF2" s="1261"/>
      <c r="SVG2" s="1261"/>
      <c r="SVH2" s="1261"/>
      <c r="SVI2" s="1261"/>
      <c r="SVJ2" s="1261"/>
      <c r="SVK2" s="1261"/>
      <c r="SVL2" s="1261"/>
      <c r="SVM2" s="1261"/>
      <c r="SVN2" s="1261"/>
      <c r="SVO2" s="1261"/>
      <c r="SVP2" s="1261"/>
      <c r="SVQ2" s="1261"/>
      <c r="SVR2" s="1261"/>
      <c r="SVS2" s="1261"/>
      <c r="SVT2" s="1261"/>
      <c r="SVU2" s="1261"/>
      <c r="SVV2" s="1261"/>
      <c r="SVW2" s="1261"/>
      <c r="SVX2" s="1261"/>
      <c r="SVY2" s="1261"/>
      <c r="SVZ2" s="1261"/>
      <c r="SWA2" s="1261"/>
      <c r="SWB2" s="1261"/>
      <c r="SWC2" s="1261"/>
      <c r="SWD2" s="1261"/>
      <c r="SWE2" s="1261"/>
      <c r="SWF2" s="1261"/>
      <c r="SWG2" s="1261"/>
      <c r="SWH2" s="1261"/>
      <c r="SWI2" s="1261"/>
      <c r="SWJ2" s="1261"/>
      <c r="SWK2" s="1261"/>
      <c r="SWL2" s="1261"/>
      <c r="SWM2" s="1261"/>
      <c r="SWN2" s="1261"/>
      <c r="SWO2" s="1261"/>
      <c r="SWP2" s="1261"/>
      <c r="SWQ2" s="1261"/>
      <c r="SWR2" s="1261"/>
      <c r="SWS2" s="1261"/>
      <c r="SWT2" s="1261"/>
      <c r="SWU2" s="1261"/>
      <c r="SWV2" s="1261"/>
      <c r="SWW2" s="1261"/>
      <c r="SWX2" s="1261"/>
      <c r="SWY2" s="1261"/>
      <c r="SWZ2" s="1261"/>
      <c r="SXA2" s="1261"/>
      <c r="SXB2" s="1261"/>
      <c r="SXC2" s="1261"/>
      <c r="SXD2" s="1261"/>
      <c r="SXE2" s="1261"/>
      <c r="SXF2" s="1261"/>
      <c r="SXG2" s="1261"/>
      <c r="SXH2" s="1261"/>
      <c r="SXI2" s="1261"/>
      <c r="SXJ2" s="1261"/>
      <c r="SXK2" s="1261"/>
      <c r="SXL2" s="1261"/>
      <c r="SXM2" s="1261"/>
      <c r="SXN2" s="1261"/>
      <c r="SXO2" s="1261"/>
      <c r="SXP2" s="1261"/>
      <c r="SXQ2" s="1261"/>
      <c r="SXR2" s="1261"/>
      <c r="SXS2" s="1261"/>
      <c r="SXT2" s="1261"/>
      <c r="SXU2" s="1261"/>
      <c r="SXV2" s="1261"/>
      <c r="SXW2" s="1261"/>
      <c r="SXX2" s="1261"/>
      <c r="SXY2" s="1261"/>
      <c r="SXZ2" s="1261"/>
      <c r="SYA2" s="1261"/>
      <c r="SYB2" s="1261"/>
      <c r="SYC2" s="1261"/>
      <c r="SYD2" s="1261"/>
      <c r="SYE2" s="1261"/>
      <c r="SYF2" s="1261"/>
      <c r="SYG2" s="1261"/>
      <c r="SYH2" s="1261"/>
      <c r="SYI2" s="1261"/>
      <c r="SYJ2" s="1261"/>
      <c r="SYK2" s="1261"/>
      <c r="SYL2" s="1261"/>
      <c r="SYM2" s="1261"/>
      <c r="SYN2" s="1261"/>
      <c r="SYO2" s="1261"/>
      <c r="SYP2" s="1261"/>
      <c r="SYQ2" s="1261"/>
      <c r="SYR2" s="1261"/>
      <c r="SYS2" s="1261"/>
      <c r="SYT2" s="1261"/>
      <c r="SYU2" s="1261"/>
      <c r="SYV2" s="1261"/>
      <c r="SYW2" s="1261"/>
      <c r="SYX2" s="1261"/>
      <c r="SYY2" s="1261"/>
      <c r="SYZ2" s="1261"/>
      <c r="SZA2" s="1261"/>
      <c r="SZB2" s="1261"/>
      <c r="SZC2" s="1261"/>
      <c r="SZD2" s="1261"/>
      <c r="SZE2" s="1261"/>
      <c r="SZF2" s="1261"/>
      <c r="SZG2" s="1261"/>
      <c r="SZH2" s="1261"/>
      <c r="SZI2" s="1261"/>
      <c r="SZJ2" s="1261"/>
      <c r="SZK2" s="1261"/>
      <c r="SZL2" s="1261"/>
      <c r="SZM2" s="1261"/>
      <c r="SZN2" s="1261"/>
      <c r="SZO2" s="1261"/>
      <c r="SZP2" s="1261"/>
      <c r="SZQ2" s="1261"/>
      <c r="SZR2" s="1261"/>
      <c r="SZS2" s="1261"/>
      <c r="SZT2" s="1261"/>
      <c r="SZU2" s="1261"/>
      <c r="SZV2" s="1261"/>
      <c r="SZW2" s="1261"/>
      <c r="SZX2" s="1261"/>
      <c r="SZY2" s="1261"/>
      <c r="SZZ2" s="1261"/>
      <c r="TAA2" s="1261"/>
      <c r="TAB2" s="1261"/>
      <c r="TAC2" s="1261"/>
      <c r="TAD2" s="1261"/>
      <c r="TAE2" s="1261"/>
      <c r="TAF2" s="1261"/>
      <c r="TAG2" s="1261"/>
      <c r="TAH2" s="1261"/>
      <c r="TAI2" s="1261"/>
      <c r="TAJ2" s="1261"/>
      <c r="TAK2" s="1261"/>
      <c r="TAL2" s="1261"/>
      <c r="TAM2" s="1261"/>
      <c r="TAN2" s="1261"/>
      <c r="TAO2" s="1261"/>
      <c r="TAP2" s="1261"/>
      <c r="TAQ2" s="1261"/>
      <c r="TAR2" s="1261"/>
      <c r="TAS2" s="1261"/>
      <c r="TAT2" s="1261"/>
      <c r="TAU2" s="1261"/>
      <c r="TAV2" s="1261"/>
      <c r="TAW2" s="1261"/>
      <c r="TAX2" s="1261"/>
      <c r="TAY2" s="1261"/>
      <c r="TAZ2" s="1261"/>
      <c r="TBA2" s="1261"/>
      <c r="TBB2" s="1261"/>
      <c r="TBC2" s="1261"/>
      <c r="TBD2" s="1261"/>
      <c r="TBE2" s="1261"/>
      <c r="TBF2" s="1261"/>
      <c r="TBG2" s="1261"/>
      <c r="TBH2" s="1261"/>
      <c r="TBI2" s="1261"/>
      <c r="TBJ2" s="1261"/>
      <c r="TBK2" s="1261"/>
      <c r="TBL2" s="1261"/>
      <c r="TBM2" s="1261"/>
      <c r="TBN2" s="1261"/>
      <c r="TBO2" s="1261"/>
      <c r="TBP2" s="1261"/>
      <c r="TBQ2" s="1261"/>
      <c r="TBR2" s="1261"/>
      <c r="TBS2" s="1261"/>
      <c r="TBT2" s="1261"/>
      <c r="TBU2" s="1261"/>
      <c r="TBV2" s="1261"/>
      <c r="TBW2" s="1261"/>
      <c r="TBX2" s="1261"/>
      <c r="TBY2" s="1261"/>
      <c r="TBZ2" s="1261"/>
      <c r="TCA2" s="1261"/>
      <c r="TCB2" s="1261"/>
      <c r="TCC2" s="1261"/>
      <c r="TCD2" s="1261"/>
      <c r="TCE2" s="1261"/>
      <c r="TCF2" s="1261"/>
      <c r="TCG2" s="1261"/>
      <c r="TCH2" s="1261"/>
      <c r="TCI2" s="1261"/>
      <c r="TCJ2" s="1261"/>
      <c r="TCK2" s="1261"/>
      <c r="TCL2" s="1261"/>
      <c r="TCM2" s="1261"/>
      <c r="TCN2" s="1261"/>
      <c r="TCO2" s="1261"/>
      <c r="TCP2" s="1261"/>
      <c r="TCQ2" s="1261"/>
      <c r="TCR2" s="1261"/>
      <c r="TCS2" s="1261"/>
      <c r="TCT2" s="1261"/>
      <c r="TCU2" s="1261"/>
      <c r="TCV2" s="1261"/>
      <c r="TCW2" s="1261"/>
      <c r="TCX2" s="1261"/>
      <c r="TCY2" s="1261"/>
      <c r="TCZ2" s="1261"/>
      <c r="TDA2" s="1261"/>
      <c r="TDB2" s="1261"/>
      <c r="TDC2" s="1261"/>
      <c r="TDD2" s="1261"/>
      <c r="TDE2" s="1261"/>
      <c r="TDF2" s="1261"/>
      <c r="TDG2" s="1261"/>
      <c r="TDH2" s="1261"/>
      <c r="TDI2" s="1261"/>
      <c r="TDJ2" s="1261"/>
      <c r="TDK2" s="1261"/>
      <c r="TDL2" s="1261"/>
      <c r="TDM2" s="1261"/>
      <c r="TDN2" s="1261"/>
      <c r="TDO2" s="1261"/>
      <c r="TDP2" s="1261"/>
      <c r="TDQ2" s="1261"/>
      <c r="TDR2" s="1261"/>
      <c r="TDS2" s="1261"/>
      <c r="TDT2" s="1261"/>
      <c r="TDU2" s="1261"/>
      <c r="TDV2" s="1261"/>
      <c r="TDW2" s="1261"/>
      <c r="TDX2" s="1261"/>
      <c r="TDY2" s="1261"/>
      <c r="TDZ2" s="1261"/>
      <c r="TEA2" s="1261"/>
      <c r="TEB2" s="1261"/>
      <c r="TEC2" s="1261"/>
      <c r="TED2" s="1261"/>
      <c r="TEE2" s="1261"/>
      <c r="TEF2" s="1261"/>
      <c r="TEG2" s="1261"/>
      <c r="TEH2" s="1261"/>
      <c r="TEI2" s="1261"/>
      <c r="TEJ2" s="1261"/>
      <c r="TEK2" s="1261"/>
      <c r="TEL2" s="1261"/>
      <c r="TEM2" s="1261"/>
      <c r="TEN2" s="1261"/>
      <c r="TEO2" s="1261"/>
      <c r="TEP2" s="1261"/>
      <c r="TEQ2" s="1261"/>
      <c r="TER2" s="1261"/>
      <c r="TES2" s="1261"/>
      <c r="TET2" s="1261"/>
      <c r="TEU2" s="1261"/>
      <c r="TEV2" s="1261"/>
      <c r="TEW2" s="1261"/>
      <c r="TEX2" s="1261"/>
      <c r="TEY2" s="1261"/>
      <c r="TEZ2" s="1261"/>
      <c r="TFA2" s="1261"/>
      <c r="TFB2" s="1261"/>
      <c r="TFC2" s="1261"/>
      <c r="TFD2" s="1261"/>
      <c r="TFE2" s="1261"/>
      <c r="TFF2" s="1261"/>
      <c r="TFG2" s="1261"/>
      <c r="TFH2" s="1261"/>
      <c r="TFI2" s="1261"/>
      <c r="TFJ2" s="1261"/>
      <c r="TFK2" s="1261"/>
      <c r="TFL2" s="1261"/>
      <c r="TFM2" s="1261"/>
      <c r="TFN2" s="1261"/>
      <c r="TFO2" s="1261"/>
      <c r="TFP2" s="1261"/>
      <c r="TFQ2" s="1261"/>
      <c r="TFR2" s="1261"/>
      <c r="TFS2" s="1261"/>
      <c r="TFT2" s="1261"/>
      <c r="TFU2" s="1261"/>
      <c r="TFV2" s="1261"/>
      <c r="TFW2" s="1261"/>
      <c r="TFX2" s="1261"/>
      <c r="TFY2" s="1261"/>
      <c r="TFZ2" s="1261"/>
      <c r="TGA2" s="1261"/>
      <c r="TGB2" s="1261"/>
      <c r="TGC2" s="1261"/>
      <c r="TGD2" s="1261"/>
      <c r="TGE2" s="1261"/>
      <c r="TGF2" s="1261"/>
      <c r="TGG2" s="1261"/>
      <c r="TGH2" s="1261"/>
      <c r="TGI2" s="1261"/>
      <c r="TGJ2" s="1261"/>
      <c r="TGK2" s="1261"/>
      <c r="TGL2" s="1261"/>
      <c r="TGM2" s="1261"/>
      <c r="TGN2" s="1261"/>
      <c r="TGO2" s="1261"/>
      <c r="TGP2" s="1261"/>
      <c r="TGQ2" s="1261"/>
      <c r="TGR2" s="1261"/>
      <c r="TGS2" s="1261"/>
      <c r="TGT2" s="1261"/>
      <c r="TGU2" s="1261"/>
      <c r="TGV2" s="1261"/>
      <c r="TGW2" s="1261"/>
      <c r="TGX2" s="1261"/>
      <c r="TGY2" s="1261"/>
      <c r="TGZ2" s="1261"/>
      <c r="THA2" s="1261"/>
      <c r="THB2" s="1261"/>
      <c r="THC2" s="1261"/>
      <c r="THD2" s="1261"/>
      <c r="THE2" s="1261"/>
      <c r="THF2" s="1261"/>
      <c r="THG2" s="1261"/>
      <c r="THH2" s="1261"/>
      <c r="THI2" s="1261"/>
      <c r="THJ2" s="1261"/>
      <c r="THK2" s="1261"/>
      <c r="THL2" s="1261"/>
      <c r="THM2" s="1261"/>
      <c r="THN2" s="1261"/>
      <c r="THO2" s="1261"/>
      <c r="THP2" s="1261"/>
      <c r="THQ2" s="1261"/>
      <c r="THR2" s="1261"/>
      <c r="THS2" s="1261"/>
      <c r="THT2" s="1261"/>
      <c r="THU2" s="1261"/>
      <c r="THV2" s="1261"/>
      <c r="THW2" s="1261"/>
      <c r="THX2" s="1261"/>
      <c r="THY2" s="1261"/>
      <c r="THZ2" s="1261"/>
      <c r="TIA2" s="1261"/>
      <c r="TIB2" s="1261"/>
      <c r="TIC2" s="1261"/>
      <c r="TID2" s="1261"/>
      <c r="TIE2" s="1261"/>
      <c r="TIF2" s="1261"/>
      <c r="TIG2" s="1261"/>
      <c r="TIH2" s="1261"/>
      <c r="TII2" s="1261"/>
      <c r="TIJ2" s="1261"/>
      <c r="TIK2" s="1261"/>
      <c r="TIL2" s="1261"/>
      <c r="TIM2" s="1261"/>
      <c r="TIN2" s="1261"/>
      <c r="TIO2" s="1261"/>
      <c r="TIP2" s="1261"/>
      <c r="TIQ2" s="1261"/>
      <c r="TIR2" s="1261"/>
      <c r="TIS2" s="1261"/>
      <c r="TIT2" s="1261"/>
      <c r="TIU2" s="1261"/>
      <c r="TIV2" s="1261"/>
      <c r="TIW2" s="1261"/>
      <c r="TIX2" s="1261"/>
      <c r="TIY2" s="1261"/>
      <c r="TIZ2" s="1261"/>
      <c r="TJA2" s="1261"/>
      <c r="TJB2" s="1261"/>
      <c r="TJC2" s="1261"/>
      <c r="TJD2" s="1261"/>
      <c r="TJE2" s="1261"/>
      <c r="TJF2" s="1261"/>
      <c r="TJG2" s="1261"/>
      <c r="TJH2" s="1261"/>
      <c r="TJI2" s="1261"/>
      <c r="TJJ2" s="1261"/>
      <c r="TJK2" s="1261"/>
      <c r="TJL2" s="1261"/>
      <c r="TJM2" s="1261"/>
      <c r="TJN2" s="1261"/>
      <c r="TJO2" s="1261"/>
      <c r="TJP2" s="1261"/>
      <c r="TJQ2" s="1261"/>
      <c r="TJR2" s="1261"/>
      <c r="TJS2" s="1261"/>
      <c r="TJT2" s="1261"/>
      <c r="TJU2" s="1261"/>
      <c r="TJV2" s="1261"/>
      <c r="TJW2" s="1261"/>
      <c r="TJX2" s="1261"/>
      <c r="TJY2" s="1261"/>
      <c r="TJZ2" s="1261"/>
      <c r="TKA2" s="1261"/>
      <c r="TKB2" s="1261"/>
      <c r="TKC2" s="1261"/>
      <c r="TKD2" s="1261"/>
      <c r="TKE2" s="1261"/>
      <c r="TKF2" s="1261"/>
      <c r="TKG2" s="1261"/>
      <c r="TKH2" s="1261"/>
      <c r="TKI2" s="1261"/>
      <c r="TKJ2" s="1261"/>
      <c r="TKK2" s="1261"/>
      <c r="TKL2" s="1261"/>
      <c r="TKM2" s="1261"/>
      <c r="TKN2" s="1261"/>
      <c r="TKO2" s="1261"/>
      <c r="TKP2" s="1261"/>
      <c r="TKQ2" s="1261"/>
      <c r="TKR2" s="1261"/>
      <c r="TKS2" s="1261"/>
      <c r="TKT2" s="1261"/>
      <c r="TKU2" s="1261"/>
      <c r="TKV2" s="1261"/>
      <c r="TKW2" s="1261"/>
      <c r="TKX2" s="1261"/>
      <c r="TKY2" s="1261"/>
      <c r="TKZ2" s="1261"/>
      <c r="TLA2" s="1261"/>
      <c r="TLB2" s="1261"/>
      <c r="TLC2" s="1261"/>
      <c r="TLD2" s="1261"/>
      <c r="TLE2" s="1261"/>
      <c r="TLF2" s="1261"/>
      <c r="TLG2" s="1261"/>
      <c r="TLH2" s="1261"/>
      <c r="TLI2" s="1261"/>
      <c r="TLJ2" s="1261"/>
      <c r="TLK2" s="1261"/>
      <c r="TLL2" s="1261"/>
      <c r="TLM2" s="1261"/>
      <c r="TLN2" s="1261"/>
      <c r="TLO2" s="1261"/>
      <c r="TLP2" s="1261"/>
      <c r="TLQ2" s="1261"/>
      <c r="TLR2" s="1261"/>
      <c r="TLS2" s="1261"/>
      <c r="TLT2" s="1261"/>
      <c r="TLU2" s="1261"/>
      <c r="TLV2" s="1261"/>
      <c r="TLW2" s="1261"/>
      <c r="TLX2" s="1261"/>
      <c r="TLY2" s="1261"/>
      <c r="TLZ2" s="1261"/>
      <c r="TMA2" s="1261"/>
      <c r="TMB2" s="1261"/>
      <c r="TMC2" s="1261"/>
      <c r="TMD2" s="1261"/>
      <c r="TME2" s="1261"/>
      <c r="TMF2" s="1261"/>
      <c r="TMG2" s="1261"/>
      <c r="TMH2" s="1261"/>
      <c r="TMI2" s="1261"/>
      <c r="TMJ2" s="1261"/>
      <c r="TMK2" s="1261"/>
      <c r="TML2" s="1261"/>
      <c r="TMM2" s="1261"/>
      <c r="TMN2" s="1261"/>
      <c r="TMO2" s="1261"/>
      <c r="TMP2" s="1261"/>
      <c r="TMQ2" s="1261"/>
      <c r="TMR2" s="1261"/>
      <c r="TMS2" s="1261"/>
      <c r="TMT2" s="1261"/>
      <c r="TMU2" s="1261"/>
      <c r="TMV2" s="1261"/>
      <c r="TMW2" s="1261"/>
      <c r="TMX2" s="1261"/>
      <c r="TMY2" s="1261"/>
      <c r="TMZ2" s="1261"/>
      <c r="TNA2" s="1261"/>
      <c r="TNB2" s="1261"/>
      <c r="TNC2" s="1261"/>
      <c r="TND2" s="1261"/>
      <c r="TNE2" s="1261"/>
      <c r="TNF2" s="1261"/>
      <c r="TNG2" s="1261"/>
      <c r="TNH2" s="1261"/>
      <c r="TNI2" s="1261"/>
      <c r="TNJ2" s="1261"/>
      <c r="TNK2" s="1261"/>
      <c r="TNL2" s="1261"/>
      <c r="TNM2" s="1261"/>
      <c r="TNN2" s="1261"/>
      <c r="TNO2" s="1261"/>
      <c r="TNP2" s="1261"/>
      <c r="TNQ2" s="1261"/>
      <c r="TNR2" s="1261"/>
      <c r="TNS2" s="1261"/>
      <c r="TNT2" s="1261"/>
      <c r="TNU2" s="1261"/>
      <c r="TNV2" s="1261"/>
      <c r="TNW2" s="1261"/>
      <c r="TNX2" s="1261"/>
      <c r="TNY2" s="1261"/>
      <c r="TNZ2" s="1261"/>
      <c r="TOA2" s="1261"/>
      <c r="TOB2" s="1261"/>
      <c r="TOC2" s="1261"/>
      <c r="TOD2" s="1261"/>
      <c r="TOE2" s="1261"/>
      <c r="TOF2" s="1261"/>
      <c r="TOG2" s="1261"/>
      <c r="TOH2" s="1261"/>
      <c r="TOI2" s="1261"/>
      <c r="TOJ2" s="1261"/>
      <c r="TOK2" s="1261"/>
      <c r="TOL2" s="1261"/>
      <c r="TOM2" s="1261"/>
      <c r="TON2" s="1261"/>
      <c r="TOO2" s="1261"/>
      <c r="TOP2" s="1261"/>
      <c r="TOQ2" s="1261"/>
      <c r="TOR2" s="1261"/>
      <c r="TOS2" s="1261"/>
      <c r="TOT2" s="1261"/>
      <c r="TOU2" s="1261"/>
      <c r="TOV2" s="1261"/>
      <c r="TOW2" s="1261"/>
      <c r="TOX2" s="1261"/>
      <c r="TOY2" s="1261"/>
      <c r="TOZ2" s="1261"/>
      <c r="TPA2" s="1261"/>
      <c r="TPB2" s="1261"/>
      <c r="TPC2" s="1261"/>
      <c r="TPD2" s="1261"/>
      <c r="TPE2" s="1261"/>
      <c r="TPF2" s="1261"/>
      <c r="TPG2" s="1261"/>
      <c r="TPH2" s="1261"/>
      <c r="TPI2" s="1261"/>
      <c r="TPJ2" s="1261"/>
      <c r="TPK2" s="1261"/>
      <c r="TPL2" s="1261"/>
      <c r="TPM2" s="1261"/>
      <c r="TPN2" s="1261"/>
      <c r="TPO2" s="1261"/>
      <c r="TPP2" s="1261"/>
      <c r="TPQ2" s="1261"/>
      <c r="TPR2" s="1261"/>
      <c r="TPS2" s="1261"/>
      <c r="TPT2" s="1261"/>
      <c r="TPU2" s="1261"/>
      <c r="TPV2" s="1261"/>
      <c r="TPW2" s="1261"/>
      <c r="TPX2" s="1261"/>
      <c r="TPY2" s="1261"/>
      <c r="TPZ2" s="1261"/>
      <c r="TQA2" s="1261"/>
      <c r="TQB2" s="1261"/>
      <c r="TQC2" s="1261"/>
      <c r="TQD2" s="1261"/>
      <c r="TQE2" s="1261"/>
      <c r="TQF2" s="1261"/>
      <c r="TQG2" s="1261"/>
      <c r="TQH2" s="1261"/>
      <c r="TQI2" s="1261"/>
      <c r="TQJ2" s="1261"/>
      <c r="TQK2" s="1261"/>
      <c r="TQL2" s="1261"/>
      <c r="TQM2" s="1261"/>
      <c r="TQN2" s="1261"/>
      <c r="TQO2" s="1261"/>
      <c r="TQP2" s="1261"/>
      <c r="TQQ2" s="1261"/>
      <c r="TQR2" s="1261"/>
      <c r="TQS2" s="1261"/>
      <c r="TQT2" s="1261"/>
      <c r="TQU2" s="1261"/>
      <c r="TQV2" s="1261"/>
      <c r="TQW2" s="1261"/>
      <c r="TQX2" s="1261"/>
      <c r="TQY2" s="1261"/>
      <c r="TQZ2" s="1261"/>
      <c r="TRA2" s="1261"/>
      <c r="TRB2" s="1261"/>
      <c r="TRC2" s="1261"/>
      <c r="TRD2" s="1261"/>
      <c r="TRE2" s="1261"/>
      <c r="TRF2" s="1261"/>
      <c r="TRG2" s="1261"/>
      <c r="TRH2" s="1261"/>
      <c r="TRI2" s="1261"/>
      <c r="TRJ2" s="1261"/>
      <c r="TRK2" s="1261"/>
      <c r="TRL2" s="1261"/>
      <c r="TRM2" s="1261"/>
      <c r="TRN2" s="1261"/>
      <c r="TRO2" s="1261"/>
      <c r="TRP2" s="1261"/>
      <c r="TRQ2" s="1261"/>
      <c r="TRR2" s="1261"/>
      <c r="TRS2" s="1261"/>
      <c r="TRT2" s="1261"/>
      <c r="TRU2" s="1261"/>
      <c r="TRV2" s="1261"/>
      <c r="TRW2" s="1261"/>
      <c r="TRX2" s="1261"/>
      <c r="TRY2" s="1261"/>
      <c r="TRZ2" s="1261"/>
      <c r="TSA2" s="1261"/>
      <c r="TSB2" s="1261"/>
      <c r="TSC2" s="1261"/>
      <c r="TSD2" s="1261"/>
      <c r="TSE2" s="1261"/>
      <c r="TSF2" s="1261"/>
      <c r="TSG2" s="1261"/>
      <c r="TSH2" s="1261"/>
      <c r="TSI2" s="1261"/>
      <c r="TSJ2" s="1261"/>
      <c r="TSK2" s="1261"/>
      <c r="TSL2" s="1261"/>
      <c r="TSM2" s="1261"/>
      <c r="TSN2" s="1261"/>
      <c r="TSO2" s="1261"/>
      <c r="TSP2" s="1261"/>
      <c r="TSQ2" s="1261"/>
      <c r="TSR2" s="1261"/>
      <c r="TSS2" s="1261"/>
      <c r="TST2" s="1261"/>
      <c r="TSU2" s="1261"/>
      <c r="TSV2" s="1261"/>
      <c r="TSW2" s="1261"/>
      <c r="TSX2" s="1261"/>
      <c r="TSY2" s="1261"/>
      <c r="TSZ2" s="1261"/>
      <c r="TTA2" s="1261"/>
      <c r="TTB2" s="1261"/>
      <c r="TTC2" s="1261"/>
      <c r="TTD2" s="1261"/>
      <c r="TTE2" s="1261"/>
      <c r="TTF2" s="1261"/>
      <c r="TTG2" s="1261"/>
      <c r="TTH2" s="1261"/>
      <c r="TTI2" s="1261"/>
      <c r="TTJ2" s="1261"/>
      <c r="TTK2" s="1261"/>
      <c r="TTL2" s="1261"/>
      <c r="TTM2" s="1261"/>
      <c r="TTN2" s="1261"/>
      <c r="TTO2" s="1261"/>
      <c r="TTP2" s="1261"/>
      <c r="TTQ2" s="1261"/>
      <c r="TTR2" s="1261"/>
      <c r="TTS2" s="1261"/>
      <c r="TTT2" s="1261"/>
      <c r="TTU2" s="1261"/>
      <c r="TTV2" s="1261"/>
      <c r="TTW2" s="1261"/>
      <c r="TTX2" s="1261"/>
      <c r="TTY2" s="1261"/>
      <c r="TTZ2" s="1261"/>
      <c r="TUA2" s="1261"/>
      <c r="TUB2" s="1261"/>
      <c r="TUC2" s="1261"/>
      <c r="TUD2" s="1261"/>
      <c r="TUE2" s="1261"/>
      <c r="TUF2" s="1261"/>
      <c r="TUG2" s="1261"/>
      <c r="TUH2" s="1261"/>
      <c r="TUI2" s="1261"/>
      <c r="TUJ2" s="1261"/>
      <c r="TUK2" s="1261"/>
      <c r="TUL2" s="1261"/>
      <c r="TUM2" s="1261"/>
      <c r="TUN2" s="1261"/>
      <c r="TUO2" s="1261"/>
      <c r="TUP2" s="1261"/>
      <c r="TUQ2" s="1261"/>
      <c r="TUR2" s="1261"/>
      <c r="TUS2" s="1261"/>
      <c r="TUT2" s="1261"/>
      <c r="TUU2" s="1261"/>
      <c r="TUV2" s="1261"/>
      <c r="TUW2" s="1261"/>
      <c r="TUX2" s="1261"/>
      <c r="TUY2" s="1261"/>
      <c r="TUZ2" s="1261"/>
      <c r="TVA2" s="1261"/>
      <c r="TVB2" s="1261"/>
      <c r="TVC2" s="1261"/>
      <c r="TVD2" s="1261"/>
      <c r="TVE2" s="1261"/>
      <c r="TVF2" s="1261"/>
      <c r="TVG2" s="1261"/>
      <c r="TVH2" s="1261"/>
      <c r="TVI2" s="1261"/>
      <c r="TVJ2" s="1261"/>
      <c r="TVK2" s="1261"/>
      <c r="TVL2" s="1261"/>
      <c r="TVM2" s="1261"/>
      <c r="TVN2" s="1261"/>
      <c r="TVO2" s="1261"/>
      <c r="TVP2" s="1261"/>
      <c r="TVQ2" s="1261"/>
      <c r="TVR2" s="1261"/>
      <c r="TVS2" s="1261"/>
      <c r="TVT2" s="1261"/>
      <c r="TVU2" s="1261"/>
      <c r="TVV2" s="1261"/>
      <c r="TVW2" s="1261"/>
      <c r="TVX2" s="1261"/>
      <c r="TVY2" s="1261"/>
      <c r="TVZ2" s="1261"/>
      <c r="TWA2" s="1261"/>
      <c r="TWB2" s="1261"/>
      <c r="TWC2" s="1261"/>
      <c r="TWD2" s="1261"/>
      <c r="TWE2" s="1261"/>
      <c r="TWF2" s="1261"/>
      <c r="TWG2" s="1261"/>
      <c r="TWH2" s="1261"/>
      <c r="TWI2" s="1261"/>
      <c r="TWJ2" s="1261"/>
      <c r="TWK2" s="1261"/>
      <c r="TWL2" s="1261"/>
      <c r="TWM2" s="1261"/>
      <c r="TWN2" s="1261"/>
      <c r="TWO2" s="1261"/>
      <c r="TWP2" s="1261"/>
      <c r="TWQ2" s="1261"/>
      <c r="TWR2" s="1261"/>
      <c r="TWS2" s="1261"/>
      <c r="TWT2" s="1261"/>
      <c r="TWU2" s="1261"/>
      <c r="TWV2" s="1261"/>
      <c r="TWW2" s="1261"/>
      <c r="TWX2" s="1261"/>
      <c r="TWY2" s="1261"/>
      <c r="TWZ2" s="1261"/>
      <c r="TXA2" s="1261"/>
      <c r="TXB2" s="1261"/>
      <c r="TXC2" s="1261"/>
      <c r="TXD2" s="1261"/>
      <c r="TXE2" s="1261"/>
      <c r="TXF2" s="1261"/>
      <c r="TXG2" s="1261"/>
      <c r="TXH2" s="1261"/>
      <c r="TXI2" s="1261"/>
      <c r="TXJ2" s="1261"/>
      <c r="TXK2" s="1261"/>
      <c r="TXL2" s="1261"/>
      <c r="TXM2" s="1261"/>
      <c r="TXN2" s="1261"/>
      <c r="TXO2" s="1261"/>
      <c r="TXP2" s="1261"/>
      <c r="TXQ2" s="1261"/>
      <c r="TXR2" s="1261"/>
      <c r="TXS2" s="1261"/>
      <c r="TXT2" s="1261"/>
      <c r="TXU2" s="1261"/>
      <c r="TXV2" s="1261"/>
      <c r="TXW2" s="1261"/>
      <c r="TXX2" s="1261"/>
      <c r="TXY2" s="1261"/>
      <c r="TXZ2" s="1261"/>
      <c r="TYA2" s="1261"/>
      <c r="TYB2" s="1261"/>
      <c r="TYC2" s="1261"/>
      <c r="TYD2" s="1261"/>
      <c r="TYE2" s="1261"/>
      <c r="TYF2" s="1261"/>
      <c r="TYG2" s="1261"/>
      <c r="TYH2" s="1261"/>
      <c r="TYI2" s="1261"/>
      <c r="TYJ2" s="1261"/>
      <c r="TYK2" s="1261"/>
      <c r="TYL2" s="1261"/>
      <c r="TYM2" s="1261"/>
      <c r="TYN2" s="1261"/>
      <c r="TYO2" s="1261"/>
      <c r="TYP2" s="1261"/>
      <c r="TYQ2" s="1261"/>
      <c r="TYR2" s="1261"/>
      <c r="TYS2" s="1261"/>
      <c r="TYT2" s="1261"/>
      <c r="TYU2" s="1261"/>
      <c r="TYV2" s="1261"/>
      <c r="TYW2" s="1261"/>
      <c r="TYX2" s="1261"/>
      <c r="TYY2" s="1261"/>
      <c r="TYZ2" s="1261"/>
      <c r="TZA2" s="1261"/>
      <c r="TZB2" s="1261"/>
      <c r="TZC2" s="1261"/>
      <c r="TZD2" s="1261"/>
      <c r="TZE2" s="1261"/>
      <c r="TZF2" s="1261"/>
      <c r="TZG2" s="1261"/>
      <c r="TZH2" s="1261"/>
      <c r="TZI2" s="1261"/>
      <c r="TZJ2" s="1261"/>
      <c r="TZK2" s="1261"/>
      <c r="TZL2" s="1261"/>
      <c r="TZM2" s="1261"/>
      <c r="TZN2" s="1261"/>
      <c r="TZO2" s="1261"/>
      <c r="TZP2" s="1261"/>
      <c r="TZQ2" s="1261"/>
      <c r="TZR2" s="1261"/>
      <c r="TZS2" s="1261"/>
      <c r="TZT2" s="1261"/>
      <c r="TZU2" s="1261"/>
      <c r="TZV2" s="1261"/>
      <c r="TZW2" s="1261"/>
      <c r="TZX2" s="1261"/>
      <c r="TZY2" s="1261"/>
      <c r="TZZ2" s="1261"/>
      <c r="UAA2" s="1261"/>
      <c r="UAB2" s="1261"/>
      <c r="UAC2" s="1261"/>
      <c r="UAD2" s="1261"/>
      <c r="UAE2" s="1261"/>
      <c r="UAF2" s="1261"/>
      <c r="UAG2" s="1261"/>
      <c r="UAH2" s="1261"/>
      <c r="UAI2" s="1261"/>
      <c r="UAJ2" s="1261"/>
      <c r="UAK2" s="1261"/>
      <c r="UAL2" s="1261"/>
      <c r="UAM2" s="1261"/>
      <c r="UAN2" s="1261"/>
      <c r="UAO2" s="1261"/>
      <c r="UAP2" s="1261"/>
      <c r="UAQ2" s="1261"/>
      <c r="UAR2" s="1261"/>
      <c r="UAS2" s="1261"/>
      <c r="UAT2" s="1261"/>
      <c r="UAU2" s="1261"/>
      <c r="UAV2" s="1261"/>
      <c r="UAW2" s="1261"/>
      <c r="UAX2" s="1261"/>
      <c r="UAY2" s="1261"/>
      <c r="UAZ2" s="1261"/>
      <c r="UBA2" s="1261"/>
      <c r="UBB2" s="1261"/>
      <c r="UBC2" s="1261"/>
      <c r="UBD2" s="1261"/>
      <c r="UBE2" s="1261"/>
      <c r="UBF2" s="1261"/>
      <c r="UBG2" s="1261"/>
      <c r="UBH2" s="1261"/>
      <c r="UBI2" s="1261"/>
      <c r="UBJ2" s="1261"/>
      <c r="UBK2" s="1261"/>
      <c r="UBL2" s="1261"/>
      <c r="UBM2" s="1261"/>
      <c r="UBN2" s="1261"/>
      <c r="UBO2" s="1261"/>
      <c r="UBP2" s="1261"/>
      <c r="UBQ2" s="1261"/>
      <c r="UBR2" s="1261"/>
      <c r="UBS2" s="1261"/>
      <c r="UBT2" s="1261"/>
      <c r="UBU2" s="1261"/>
      <c r="UBV2" s="1261"/>
      <c r="UBW2" s="1261"/>
      <c r="UBX2" s="1261"/>
      <c r="UBY2" s="1261"/>
      <c r="UBZ2" s="1261"/>
      <c r="UCA2" s="1261"/>
      <c r="UCB2" s="1261"/>
      <c r="UCC2" s="1261"/>
      <c r="UCD2" s="1261"/>
      <c r="UCE2" s="1261"/>
      <c r="UCF2" s="1261"/>
      <c r="UCG2" s="1261"/>
      <c r="UCH2" s="1261"/>
      <c r="UCI2" s="1261"/>
      <c r="UCJ2" s="1261"/>
      <c r="UCK2" s="1261"/>
      <c r="UCL2" s="1261"/>
      <c r="UCM2" s="1261"/>
      <c r="UCN2" s="1261"/>
      <c r="UCO2" s="1261"/>
      <c r="UCP2" s="1261"/>
      <c r="UCQ2" s="1261"/>
      <c r="UCR2" s="1261"/>
      <c r="UCS2" s="1261"/>
      <c r="UCT2" s="1261"/>
      <c r="UCU2" s="1261"/>
      <c r="UCV2" s="1261"/>
      <c r="UCW2" s="1261"/>
      <c r="UCX2" s="1261"/>
      <c r="UCY2" s="1261"/>
      <c r="UCZ2" s="1261"/>
      <c r="UDA2" s="1261"/>
      <c r="UDB2" s="1261"/>
      <c r="UDC2" s="1261"/>
      <c r="UDD2" s="1261"/>
      <c r="UDE2" s="1261"/>
      <c r="UDF2" s="1261"/>
      <c r="UDG2" s="1261"/>
      <c r="UDH2" s="1261"/>
      <c r="UDI2" s="1261"/>
      <c r="UDJ2" s="1261"/>
      <c r="UDK2" s="1261"/>
      <c r="UDL2" s="1261"/>
      <c r="UDM2" s="1261"/>
      <c r="UDN2" s="1261"/>
      <c r="UDO2" s="1261"/>
      <c r="UDP2" s="1261"/>
      <c r="UDQ2" s="1261"/>
      <c r="UDR2" s="1261"/>
      <c r="UDS2" s="1261"/>
      <c r="UDT2" s="1261"/>
      <c r="UDU2" s="1261"/>
      <c r="UDV2" s="1261"/>
      <c r="UDW2" s="1261"/>
      <c r="UDX2" s="1261"/>
      <c r="UDY2" s="1261"/>
      <c r="UDZ2" s="1261"/>
      <c r="UEA2" s="1261"/>
      <c r="UEB2" s="1261"/>
      <c r="UEC2" s="1261"/>
      <c r="UED2" s="1261"/>
      <c r="UEE2" s="1261"/>
      <c r="UEF2" s="1261"/>
      <c r="UEG2" s="1261"/>
      <c r="UEH2" s="1261"/>
      <c r="UEI2" s="1261"/>
      <c r="UEJ2" s="1261"/>
      <c r="UEK2" s="1261"/>
      <c r="UEL2" s="1261"/>
      <c r="UEM2" s="1261"/>
      <c r="UEN2" s="1261"/>
      <c r="UEO2" s="1261"/>
      <c r="UEP2" s="1261"/>
      <c r="UEQ2" s="1261"/>
      <c r="UER2" s="1261"/>
      <c r="UES2" s="1261"/>
      <c r="UET2" s="1261"/>
      <c r="UEU2" s="1261"/>
      <c r="UEV2" s="1261"/>
      <c r="UEW2" s="1261"/>
      <c r="UEX2" s="1261"/>
      <c r="UEY2" s="1261"/>
      <c r="UEZ2" s="1261"/>
      <c r="UFA2" s="1261"/>
      <c r="UFB2" s="1261"/>
      <c r="UFC2" s="1261"/>
      <c r="UFD2" s="1261"/>
      <c r="UFE2" s="1261"/>
      <c r="UFF2" s="1261"/>
      <c r="UFG2" s="1261"/>
      <c r="UFH2" s="1261"/>
      <c r="UFI2" s="1261"/>
      <c r="UFJ2" s="1261"/>
      <c r="UFK2" s="1261"/>
      <c r="UFL2" s="1261"/>
      <c r="UFM2" s="1261"/>
      <c r="UFN2" s="1261"/>
      <c r="UFO2" s="1261"/>
      <c r="UFP2" s="1261"/>
      <c r="UFQ2" s="1261"/>
      <c r="UFR2" s="1261"/>
      <c r="UFS2" s="1261"/>
      <c r="UFT2" s="1261"/>
      <c r="UFU2" s="1261"/>
      <c r="UFV2" s="1261"/>
      <c r="UFW2" s="1261"/>
      <c r="UFX2" s="1261"/>
      <c r="UFY2" s="1261"/>
      <c r="UFZ2" s="1261"/>
      <c r="UGA2" s="1261"/>
      <c r="UGB2" s="1261"/>
      <c r="UGC2" s="1261"/>
      <c r="UGD2" s="1261"/>
      <c r="UGE2" s="1261"/>
      <c r="UGF2" s="1261"/>
      <c r="UGG2" s="1261"/>
      <c r="UGH2" s="1261"/>
      <c r="UGI2" s="1261"/>
      <c r="UGJ2" s="1261"/>
      <c r="UGK2" s="1261"/>
      <c r="UGL2" s="1261"/>
      <c r="UGM2" s="1261"/>
      <c r="UGN2" s="1261"/>
      <c r="UGO2" s="1261"/>
      <c r="UGP2" s="1261"/>
      <c r="UGQ2" s="1261"/>
      <c r="UGR2" s="1261"/>
      <c r="UGS2" s="1261"/>
      <c r="UGT2" s="1261"/>
      <c r="UGU2" s="1261"/>
      <c r="UGV2" s="1261"/>
      <c r="UGW2" s="1261"/>
      <c r="UGX2" s="1261"/>
      <c r="UGY2" s="1261"/>
      <c r="UGZ2" s="1261"/>
      <c r="UHA2" s="1261"/>
      <c r="UHB2" s="1261"/>
      <c r="UHC2" s="1261"/>
      <c r="UHD2" s="1261"/>
      <c r="UHE2" s="1261"/>
      <c r="UHF2" s="1261"/>
      <c r="UHG2" s="1261"/>
      <c r="UHH2" s="1261"/>
      <c r="UHI2" s="1261"/>
      <c r="UHJ2" s="1261"/>
      <c r="UHK2" s="1261"/>
      <c r="UHL2" s="1261"/>
      <c r="UHM2" s="1261"/>
      <c r="UHN2" s="1261"/>
      <c r="UHO2" s="1261"/>
      <c r="UHP2" s="1261"/>
      <c r="UHQ2" s="1261"/>
      <c r="UHR2" s="1261"/>
      <c r="UHS2" s="1261"/>
      <c r="UHT2" s="1261"/>
      <c r="UHU2" s="1261"/>
      <c r="UHV2" s="1261"/>
      <c r="UHW2" s="1261"/>
      <c r="UHX2" s="1261"/>
      <c r="UHY2" s="1261"/>
      <c r="UHZ2" s="1261"/>
      <c r="UIA2" s="1261"/>
      <c r="UIB2" s="1261"/>
      <c r="UIC2" s="1261"/>
      <c r="UID2" s="1261"/>
      <c r="UIE2" s="1261"/>
      <c r="UIF2" s="1261"/>
      <c r="UIG2" s="1261"/>
      <c r="UIH2" s="1261"/>
      <c r="UII2" s="1261"/>
      <c r="UIJ2" s="1261"/>
      <c r="UIK2" s="1261"/>
      <c r="UIL2" s="1261"/>
      <c r="UIM2" s="1261"/>
      <c r="UIN2" s="1261"/>
      <c r="UIO2" s="1261"/>
      <c r="UIP2" s="1261"/>
      <c r="UIQ2" s="1261"/>
      <c r="UIR2" s="1261"/>
      <c r="UIS2" s="1261"/>
      <c r="UIT2" s="1261"/>
      <c r="UIU2" s="1261"/>
      <c r="UIV2" s="1261"/>
      <c r="UIW2" s="1261"/>
      <c r="UIX2" s="1261"/>
      <c r="UIY2" s="1261"/>
      <c r="UIZ2" s="1261"/>
      <c r="UJA2" s="1261"/>
      <c r="UJB2" s="1261"/>
      <c r="UJC2" s="1261"/>
      <c r="UJD2" s="1261"/>
      <c r="UJE2" s="1261"/>
      <c r="UJF2" s="1261"/>
      <c r="UJG2" s="1261"/>
      <c r="UJH2" s="1261"/>
      <c r="UJI2" s="1261"/>
      <c r="UJJ2" s="1261"/>
      <c r="UJK2" s="1261"/>
      <c r="UJL2" s="1261"/>
      <c r="UJM2" s="1261"/>
      <c r="UJN2" s="1261"/>
      <c r="UJO2" s="1261"/>
      <c r="UJP2" s="1261"/>
      <c r="UJQ2" s="1261"/>
      <c r="UJR2" s="1261"/>
      <c r="UJS2" s="1261"/>
      <c r="UJT2" s="1261"/>
      <c r="UJU2" s="1261"/>
      <c r="UJV2" s="1261"/>
      <c r="UJW2" s="1261"/>
      <c r="UJX2" s="1261"/>
      <c r="UJY2" s="1261"/>
      <c r="UJZ2" s="1261"/>
      <c r="UKA2" s="1261"/>
      <c r="UKB2" s="1261"/>
      <c r="UKC2" s="1261"/>
      <c r="UKD2" s="1261"/>
      <c r="UKE2" s="1261"/>
      <c r="UKF2" s="1261"/>
      <c r="UKG2" s="1261"/>
      <c r="UKH2" s="1261"/>
      <c r="UKI2" s="1261"/>
      <c r="UKJ2" s="1261"/>
      <c r="UKK2" s="1261"/>
      <c r="UKL2" s="1261"/>
      <c r="UKM2" s="1261"/>
      <c r="UKN2" s="1261"/>
      <c r="UKO2" s="1261"/>
      <c r="UKP2" s="1261"/>
      <c r="UKQ2" s="1261"/>
      <c r="UKR2" s="1261"/>
      <c r="UKS2" s="1261"/>
      <c r="UKT2" s="1261"/>
      <c r="UKU2" s="1261"/>
      <c r="UKV2" s="1261"/>
      <c r="UKW2" s="1261"/>
      <c r="UKX2" s="1261"/>
      <c r="UKY2" s="1261"/>
      <c r="UKZ2" s="1261"/>
      <c r="ULA2" s="1261"/>
      <c r="ULB2" s="1261"/>
      <c r="ULC2" s="1261"/>
      <c r="ULD2" s="1261"/>
      <c r="ULE2" s="1261"/>
      <c r="ULF2" s="1261"/>
      <c r="ULG2" s="1261"/>
      <c r="ULH2" s="1261"/>
      <c r="ULI2" s="1261"/>
      <c r="ULJ2" s="1261"/>
      <c r="ULK2" s="1261"/>
      <c r="ULL2" s="1261"/>
      <c r="ULM2" s="1261"/>
      <c r="ULN2" s="1261"/>
      <c r="ULO2" s="1261"/>
      <c r="ULP2" s="1261"/>
      <c r="ULQ2" s="1261"/>
      <c r="ULR2" s="1261"/>
      <c r="ULS2" s="1261"/>
      <c r="ULT2" s="1261"/>
      <c r="ULU2" s="1261"/>
      <c r="ULV2" s="1261"/>
      <c r="ULW2" s="1261"/>
      <c r="ULX2" s="1261"/>
      <c r="ULY2" s="1261"/>
      <c r="ULZ2" s="1261"/>
      <c r="UMA2" s="1261"/>
      <c r="UMB2" s="1261"/>
      <c r="UMC2" s="1261"/>
      <c r="UMD2" s="1261"/>
      <c r="UME2" s="1261"/>
      <c r="UMF2" s="1261"/>
      <c r="UMG2" s="1261"/>
      <c r="UMH2" s="1261"/>
      <c r="UMI2" s="1261"/>
      <c r="UMJ2" s="1261"/>
      <c r="UMK2" s="1261"/>
      <c r="UML2" s="1261"/>
      <c r="UMM2" s="1261"/>
      <c r="UMN2" s="1261"/>
      <c r="UMO2" s="1261"/>
      <c r="UMP2" s="1261"/>
      <c r="UMQ2" s="1261"/>
      <c r="UMR2" s="1261"/>
      <c r="UMS2" s="1261"/>
      <c r="UMT2" s="1261"/>
      <c r="UMU2" s="1261"/>
      <c r="UMV2" s="1261"/>
      <c r="UMW2" s="1261"/>
      <c r="UMX2" s="1261"/>
      <c r="UMY2" s="1261"/>
      <c r="UMZ2" s="1261"/>
      <c r="UNA2" s="1261"/>
      <c r="UNB2" s="1261"/>
      <c r="UNC2" s="1261"/>
      <c r="UND2" s="1261"/>
      <c r="UNE2" s="1261"/>
      <c r="UNF2" s="1261"/>
      <c r="UNG2" s="1261"/>
      <c r="UNH2" s="1261"/>
      <c r="UNI2" s="1261"/>
      <c r="UNJ2" s="1261"/>
      <c r="UNK2" s="1261"/>
      <c r="UNL2" s="1261"/>
      <c r="UNM2" s="1261"/>
      <c r="UNN2" s="1261"/>
      <c r="UNO2" s="1261"/>
      <c r="UNP2" s="1261"/>
      <c r="UNQ2" s="1261"/>
      <c r="UNR2" s="1261"/>
      <c r="UNS2" s="1261"/>
      <c r="UNT2" s="1261"/>
      <c r="UNU2" s="1261"/>
      <c r="UNV2" s="1261"/>
      <c r="UNW2" s="1261"/>
      <c r="UNX2" s="1261"/>
      <c r="UNY2" s="1261"/>
      <c r="UNZ2" s="1261"/>
      <c r="UOA2" s="1261"/>
      <c r="UOB2" s="1261"/>
      <c r="UOC2" s="1261"/>
      <c r="UOD2" s="1261"/>
      <c r="UOE2" s="1261"/>
      <c r="UOF2" s="1261"/>
      <c r="UOG2" s="1261"/>
      <c r="UOH2" s="1261"/>
      <c r="UOI2" s="1261"/>
      <c r="UOJ2" s="1261"/>
      <c r="UOK2" s="1261"/>
      <c r="UOL2" s="1261"/>
      <c r="UOM2" s="1261"/>
      <c r="UON2" s="1261"/>
      <c r="UOO2" s="1261"/>
      <c r="UOP2" s="1261"/>
      <c r="UOQ2" s="1261"/>
      <c r="UOR2" s="1261"/>
      <c r="UOS2" s="1261"/>
      <c r="UOT2" s="1261"/>
      <c r="UOU2" s="1261"/>
      <c r="UOV2" s="1261"/>
      <c r="UOW2" s="1261"/>
      <c r="UOX2" s="1261"/>
      <c r="UOY2" s="1261"/>
      <c r="UOZ2" s="1261"/>
      <c r="UPA2" s="1261"/>
      <c r="UPB2" s="1261"/>
      <c r="UPC2" s="1261"/>
      <c r="UPD2" s="1261"/>
      <c r="UPE2" s="1261"/>
      <c r="UPF2" s="1261"/>
      <c r="UPG2" s="1261"/>
      <c r="UPH2" s="1261"/>
      <c r="UPI2" s="1261"/>
      <c r="UPJ2" s="1261"/>
      <c r="UPK2" s="1261"/>
      <c r="UPL2" s="1261"/>
      <c r="UPM2" s="1261"/>
      <c r="UPN2" s="1261"/>
      <c r="UPO2" s="1261"/>
      <c r="UPP2" s="1261"/>
      <c r="UPQ2" s="1261"/>
      <c r="UPR2" s="1261"/>
      <c r="UPS2" s="1261"/>
      <c r="UPT2" s="1261"/>
      <c r="UPU2" s="1261"/>
      <c r="UPV2" s="1261"/>
      <c r="UPW2" s="1261"/>
      <c r="UPX2" s="1261"/>
      <c r="UPY2" s="1261"/>
      <c r="UPZ2" s="1261"/>
      <c r="UQA2" s="1261"/>
      <c r="UQB2" s="1261"/>
      <c r="UQC2" s="1261"/>
      <c r="UQD2" s="1261"/>
      <c r="UQE2" s="1261"/>
      <c r="UQF2" s="1261"/>
      <c r="UQG2" s="1261"/>
      <c r="UQH2" s="1261"/>
      <c r="UQI2" s="1261"/>
      <c r="UQJ2" s="1261"/>
      <c r="UQK2" s="1261"/>
      <c r="UQL2" s="1261"/>
      <c r="UQM2" s="1261"/>
      <c r="UQN2" s="1261"/>
      <c r="UQO2" s="1261"/>
      <c r="UQP2" s="1261"/>
      <c r="UQQ2" s="1261"/>
      <c r="UQR2" s="1261"/>
      <c r="UQS2" s="1261"/>
      <c r="UQT2" s="1261"/>
      <c r="UQU2" s="1261"/>
      <c r="UQV2" s="1261"/>
      <c r="UQW2" s="1261"/>
      <c r="UQX2" s="1261"/>
      <c r="UQY2" s="1261"/>
      <c r="UQZ2" s="1261"/>
      <c r="URA2" s="1261"/>
      <c r="URB2" s="1261"/>
      <c r="URC2" s="1261"/>
      <c r="URD2" s="1261"/>
      <c r="URE2" s="1261"/>
      <c r="URF2" s="1261"/>
      <c r="URG2" s="1261"/>
      <c r="URH2" s="1261"/>
      <c r="URI2" s="1261"/>
      <c r="URJ2" s="1261"/>
      <c r="URK2" s="1261"/>
      <c r="URL2" s="1261"/>
      <c r="URM2" s="1261"/>
      <c r="URN2" s="1261"/>
      <c r="URO2" s="1261"/>
      <c r="URP2" s="1261"/>
      <c r="URQ2" s="1261"/>
      <c r="URR2" s="1261"/>
      <c r="URS2" s="1261"/>
      <c r="URT2" s="1261"/>
      <c r="URU2" s="1261"/>
      <c r="URV2" s="1261"/>
      <c r="URW2" s="1261"/>
      <c r="URX2" s="1261"/>
      <c r="URY2" s="1261"/>
      <c r="URZ2" s="1261"/>
      <c r="USA2" s="1261"/>
      <c r="USB2" s="1261"/>
      <c r="USC2" s="1261"/>
      <c r="USD2" s="1261"/>
      <c r="USE2" s="1261"/>
      <c r="USF2" s="1261"/>
      <c r="USG2" s="1261"/>
      <c r="USH2" s="1261"/>
      <c r="USI2" s="1261"/>
      <c r="USJ2" s="1261"/>
      <c r="USK2" s="1261"/>
      <c r="USL2" s="1261"/>
      <c r="USM2" s="1261"/>
      <c r="USN2" s="1261"/>
      <c r="USO2" s="1261"/>
      <c r="USP2" s="1261"/>
      <c r="USQ2" s="1261"/>
      <c r="USR2" s="1261"/>
      <c r="USS2" s="1261"/>
      <c r="UST2" s="1261"/>
      <c r="USU2" s="1261"/>
      <c r="USV2" s="1261"/>
      <c r="USW2" s="1261"/>
      <c r="USX2" s="1261"/>
      <c r="USY2" s="1261"/>
      <c r="USZ2" s="1261"/>
      <c r="UTA2" s="1261"/>
      <c r="UTB2" s="1261"/>
      <c r="UTC2" s="1261"/>
      <c r="UTD2" s="1261"/>
      <c r="UTE2" s="1261"/>
      <c r="UTF2" s="1261"/>
      <c r="UTG2" s="1261"/>
      <c r="UTH2" s="1261"/>
      <c r="UTI2" s="1261"/>
      <c r="UTJ2" s="1261"/>
      <c r="UTK2" s="1261"/>
      <c r="UTL2" s="1261"/>
      <c r="UTM2" s="1261"/>
      <c r="UTN2" s="1261"/>
      <c r="UTO2" s="1261"/>
      <c r="UTP2" s="1261"/>
      <c r="UTQ2" s="1261"/>
      <c r="UTR2" s="1261"/>
      <c r="UTS2" s="1261"/>
      <c r="UTT2" s="1261"/>
      <c r="UTU2" s="1261"/>
      <c r="UTV2" s="1261"/>
      <c r="UTW2" s="1261"/>
      <c r="UTX2" s="1261"/>
      <c r="UTY2" s="1261"/>
      <c r="UTZ2" s="1261"/>
      <c r="UUA2" s="1261"/>
      <c r="UUB2" s="1261"/>
      <c r="UUC2" s="1261"/>
      <c r="UUD2" s="1261"/>
      <c r="UUE2" s="1261"/>
      <c r="UUF2" s="1261"/>
      <c r="UUG2" s="1261"/>
      <c r="UUH2" s="1261"/>
      <c r="UUI2" s="1261"/>
      <c r="UUJ2" s="1261"/>
      <c r="UUK2" s="1261"/>
      <c r="UUL2" s="1261"/>
      <c r="UUM2" s="1261"/>
      <c r="UUN2" s="1261"/>
      <c r="UUO2" s="1261"/>
      <c r="UUP2" s="1261"/>
      <c r="UUQ2" s="1261"/>
      <c r="UUR2" s="1261"/>
      <c r="UUS2" s="1261"/>
      <c r="UUT2" s="1261"/>
      <c r="UUU2" s="1261"/>
      <c r="UUV2" s="1261"/>
      <c r="UUW2" s="1261"/>
      <c r="UUX2" s="1261"/>
      <c r="UUY2" s="1261"/>
      <c r="UUZ2" s="1261"/>
      <c r="UVA2" s="1261"/>
      <c r="UVB2" s="1261"/>
      <c r="UVC2" s="1261"/>
      <c r="UVD2" s="1261"/>
      <c r="UVE2" s="1261"/>
      <c r="UVF2" s="1261"/>
      <c r="UVG2" s="1261"/>
      <c r="UVH2" s="1261"/>
      <c r="UVI2" s="1261"/>
      <c r="UVJ2" s="1261"/>
      <c r="UVK2" s="1261"/>
      <c r="UVL2" s="1261"/>
      <c r="UVM2" s="1261"/>
      <c r="UVN2" s="1261"/>
      <c r="UVO2" s="1261"/>
      <c r="UVP2" s="1261"/>
      <c r="UVQ2" s="1261"/>
      <c r="UVR2" s="1261"/>
      <c r="UVS2" s="1261"/>
      <c r="UVT2" s="1261"/>
      <c r="UVU2" s="1261"/>
      <c r="UVV2" s="1261"/>
      <c r="UVW2" s="1261"/>
      <c r="UVX2" s="1261"/>
      <c r="UVY2" s="1261"/>
      <c r="UVZ2" s="1261"/>
      <c r="UWA2" s="1261"/>
      <c r="UWB2" s="1261"/>
      <c r="UWC2" s="1261"/>
      <c r="UWD2" s="1261"/>
      <c r="UWE2" s="1261"/>
      <c r="UWF2" s="1261"/>
      <c r="UWG2" s="1261"/>
      <c r="UWH2" s="1261"/>
      <c r="UWI2" s="1261"/>
      <c r="UWJ2" s="1261"/>
      <c r="UWK2" s="1261"/>
      <c r="UWL2" s="1261"/>
      <c r="UWM2" s="1261"/>
      <c r="UWN2" s="1261"/>
      <c r="UWO2" s="1261"/>
      <c r="UWP2" s="1261"/>
      <c r="UWQ2" s="1261"/>
      <c r="UWR2" s="1261"/>
      <c r="UWS2" s="1261"/>
      <c r="UWT2" s="1261"/>
      <c r="UWU2" s="1261"/>
      <c r="UWV2" s="1261"/>
      <c r="UWW2" s="1261"/>
      <c r="UWX2" s="1261"/>
      <c r="UWY2" s="1261"/>
      <c r="UWZ2" s="1261"/>
      <c r="UXA2" s="1261"/>
      <c r="UXB2" s="1261"/>
      <c r="UXC2" s="1261"/>
      <c r="UXD2" s="1261"/>
      <c r="UXE2" s="1261"/>
      <c r="UXF2" s="1261"/>
      <c r="UXG2" s="1261"/>
      <c r="UXH2" s="1261"/>
      <c r="UXI2" s="1261"/>
      <c r="UXJ2" s="1261"/>
      <c r="UXK2" s="1261"/>
      <c r="UXL2" s="1261"/>
      <c r="UXM2" s="1261"/>
      <c r="UXN2" s="1261"/>
      <c r="UXO2" s="1261"/>
      <c r="UXP2" s="1261"/>
      <c r="UXQ2" s="1261"/>
      <c r="UXR2" s="1261"/>
      <c r="UXS2" s="1261"/>
      <c r="UXT2" s="1261"/>
      <c r="UXU2" s="1261"/>
      <c r="UXV2" s="1261"/>
      <c r="UXW2" s="1261"/>
      <c r="UXX2" s="1261"/>
      <c r="UXY2" s="1261"/>
      <c r="UXZ2" s="1261"/>
      <c r="UYA2" s="1261"/>
      <c r="UYB2" s="1261"/>
      <c r="UYC2" s="1261"/>
      <c r="UYD2" s="1261"/>
      <c r="UYE2" s="1261"/>
      <c r="UYF2" s="1261"/>
      <c r="UYG2" s="1261"/>
      <c r="UYH2" s="1261"/>
      <c r="UYI2" s="1261"/>
      <c r="UYJ2" s="1261"/>
      <c r="UYK2" s="1261"/>
      <c r="UYL2" s="1261"/>
      <c r="UYM2" s="1261"/>
      <c r="UYN2" s="1261"/>
      <c r="UYO2" s="1261"/>
      <c r="UYP2" s="1261"/>
      <c r="UYQ2" s="1261"/>
      <c r="UYR2" s="1261"/>
      <c r="UYS2" s="1261"/>
      <c r="UYT2" s="1261"/>
      <c r="UYU2" s="1261"/>
      <c r="UYV2" s="1261"/>
      <c r="UYW2" s="1261"/>
      <c r="UYX2" s="1261"/>
      <c r="UYY2" s="1261"/>
      <c r="UYZ2" s="1261"/>
      <c r="UZA2" s="1261"/>
      <c r="UZB2" s="1261"/>
      <c r="UZC2" s="1261"/>
      <c r="UZD2" s="1261"/>
      <c r="UZE2" s="1261"/>
      <c r="UZF2" s="1261"/>
      <c r="UZG2" s="1261"/>
      <c r="UZH2" s="1261"/>
      <c r="UZI2" s="1261"/>
      <c r="UZJ2" s="1261"/>
      <c r="UZK2" s="1261"/>
      <c r="UZL2" s="1261"/>
      <c r="UZM2" s="1261"/>
      <c r="UZN2" s="1261"/>
      <c r="UZO2" s="1261"/>
      <c r="UZP2" s="1261"/>
      <c r="UZQ2" s="1261"/>
      <c r="UZR2" s="1261"/>
      <c r="UZS2" s="1261"/>
      <c r="UZT2" s="1261"/>
      <c r="UZU2" s="1261"/>
      <c r="UZV2" s="1261"/>
      <c r="UZW2" s="1261"/>
      <c r="UZX2" s="1261"/>
      <c r="UZY2" s="1261"/>
      <c r="UZZ2" s="1261"/>
      <c r="VAA2" s="1261"/>
      <c r="VAB2" s="1261"/>
      <c r="VAC2" s="1261"/>
      <c r="VAD2" s="1261"/>
      <c r="VAE2" s="1261"/>
      <c r="VAF2" s="1261"/>
      <c r="VAG2" s="1261"/>
      <c r="VAH2" s="1261"/>
      <c r="VAI2" s="1261"/>
      <c r="VAJ2" s="1261"/>
      <c r="VAK2" s="1261"/>
      <c r="VAL2" s="1261"/>
      <c r="VAM2" s="1261"/>
      <c r="VAN2" s="1261"/>
      <c r="VAO2" s="1261"/>
      <c r="VAP2" s="1261"/>
      <c r="VAQ2" s="1261"/>
      <c r="VAR2" s="1261"/>
      <c r="VAS2" s="1261"/>
      <c r="VAT2" s="1261"/>
      <c r="VAU2" s="1261"/>
      <c r="VAV2" s="1261"/>
      <c r="VAW2" s="1261"/>
      <c r="VAX2" s="1261"/>
      <c r="VAY2" s="1261"/>
      <c r="VAZ2" s="1261"/>
      <c r="VBA2" s="1261"/>
      <c r="VBB2" s="1261"/>
      <c r="VBC2" s="1261"/>
      <c r="VBD2" s="1261"/>
      <c r="VBE2" s="1261"/>
      <c r="VBF2" s="1261"/>
      <c r="VBG2" s="1261"/>
      <c r="VBH2" s="1261"/>
      <c r="VBI2" s="1261"/>
      <c r="VBJ2" s="1261"/>
      <c r="VBK2" s="1261"/>
      <c r="VBL2" s="1261"/>
      <c r="VBM2" s="1261"/>
      <c r="VBN2" s="1261"/>
      <c r="VBO2" s="1261"/>
      <c r="VBP2" s="1261"/>
      <c r="VBQ2" s="1261"/>
      <c r="VBR2" s="1261"/>
      <c r="VBS2" s="1261"/>
      <c r="VBT2" s="1261"/>
      <c r="VBU2" s="1261"/>
      <c r="VBV2" s="1261"/>
      <c r="VBW2" s="1261"/>
      <c r="VBX2" s="1261"/>
      <c r="VBY2" s="1261"/>
      <c r="VBZ2" s="1261"/>
      <c r="VCA2" s="1261"/>
      <c r="VCB2" s="1261"/>
      <c r="VCC2" s="1261"/>
      <c r="VCD2" s="1261"/>
      <c r="VCE2" s="1261"/>
      <c r="VCF2" s="1261"/>
      <c r="VCG2" s="1261"/>
      <c r="VCH2" s="1261"/>
      <c r="VCI2" s="1261"/>
      <c r="VCJ2" s="1261"/>
      <c r="VCK2" s="1261"/>
      <c r="VCL2" s="1261"/>
      <c r="VCM2" s="1261"/>
      <c r="VCN2" s="1261"/>
      <c r="VCO2" s="1261"/>
      <c r="VCP2" s="1261"/>
      <c r="VCQ2" s="1261"/>
      <c r="VCR2" s="1261"/>
      <c r="VCS2" s="1261"/>
      <c r="VCT2" s="1261"/>
      <c r="VCU2" s="1261"/>
      <c r="VCV2" s="1261"/>
      <c r="VCW2" s="1261"/>
      <c r="VCX2" s="1261"/>
      <c r="VCY2" s="1261"/>
      <c r="VCZ2" s="1261"/>
      <c r="VDA2" s="1261"/>
      <c r="VDB2" s="1261"/>
      <c r="VDC2" s="1261"/>
      <c r="VDD2" s="1261"/>
      <c r="VDE2" s="1261"/>
      <c r="VDF2" s="1261"/>
      <c r="VDG2" s="1261"/>
      <c r="VDH2" s="1261"/>
      <c r="VDI2" s="1261"/>
      <c r="VDJ2" s="1261"/>
      <c r="VDK2" s="1261"/>
      <c r="VDL2" s="1261"/>
      <c r="VDM2" s="1261"/>
      <c r="VDN2" s="1261"/>
      <c r="VDO2" s="1261"/>
      <c r="VDP2" s="1261"/>
      <c r="VDQ2" s="1261"/>
      <c r="VDR2" s="1261"/>
      <c r="VDS2" s="1261"/>
      <c r="VDT2" s="1261"/>
      <c r="VDU2" s="1261"/>
      <c r="VDV2" s="1261"/>
      <c r="VDW2" s="1261"/>
      <c r="VDX2" s="1261"/>
      <c r="VDY2" s="1261"/>
      <c r="VDZ2" s="1261"/>
      <c r="VEA2" s="1261"/>
      <c r="VEB2" s="1261"/>
      <c r="VEC2" s="1261"/>
      <c r="VED2" s="1261"/>
      <c r="VEE2" s="1261"/>
      <c r="VEF2" s="1261"/>
      <c r="VEG2" s="1261"/>
      <c r="VEH2" s="1261"/>
      <c r="VEI2" s="1261"/>
      <c r="VEJ2" s="1261"/>
      <c r="VEK2" s="1261"/>
      <c r="VEL2" s="1261"/>
      <c r="VEM2" s="1261"/>
      <c r="VEN2" s="1261"/>
      <c r="VEO2" s="1261"/>
      <c r="VEP2" s="1261"/>
      <c r="VEQ2" s="1261"/>
      <c r="VER2" s="1261"/>
      <c r="VES2" s="1261"/>
      <c r="VET2" s="1261"/>
      <c r="VEU2" s="1261"/>
      <c r="VEV2" s="1261"/>
      <c r="VEW2" s="1261"/>
      <c r="VEX2" s="1261"/>
      <c r="VEY2" s="1261"/>
      <c r="VEZ2" s="1261"/>
      <c r="VFA2" s="1261"/>
      <c r="VFB2" s="1261"/>
      <c r="VFC2" s="1261"/>
      <c r="VFD2" s="1261"/>
      <c r="VFE2" s="1261"/>
      <c r="VFF2" s="1261"/>
      <c r="VFG2" s="1261"/>
      <c r="VFH2" s="1261"/>
      <c r="VFI2" s="1261"/>
      <c r="VFJ2" s="1261"/>
      <c r="VFK2" s="1261"/>
      <c r="VFL2" s="1261"/>
      <c r="VFM2" s="1261"/>
      <c r="VFN2" s="1261"/>
      <c r="VFO2" s="1261"/>
      <c r="VFP2" s="1261"/>
      <c r="VFQ2" s="1261"/>
      <c r="VFR2" s="1261"/>
      <c r="VFS2" s="1261"/>
      <c r="VFT2" s="1261"/>
      <c r="VFU2" s="1261"/>
      <c r="VFV2" s="1261"/>
      <c r="VFW2" s="1261"/>
      <c r="VFX2" s="1261"/>
      <c r="VFY2" s="1261"/>
      <c r="VFZ2" s="1261"/>
      <c r="VGA2" s="1261"/>
      <c r="VGB2" s="1261"/>
      <c r="VGC2" s="1261"/>
      <c r="VGD2" s="1261"/>
      <c r="VGE2" s="1261"/>
      <c r="VGF2" s="1261"/>
      <c r="VGG2" s="1261"/>
      <c r="VGH2" s="1261"/>
      <c r="VGI2" s="1261"/>
      <c r="VGJ2" s="1261"/>
      <c r="VGK2" s="1261"/>
      <c r="VGL2" s="1261"/>
      <c r="VGM2" s="1261"/>
      <c r="VGN2" s="1261"/>
      <c r="VGO2" s="1261"/>
      <c r="VGP2" s="1261"/>
      <c r="VGQ2" s="1261"/>
      <c r="VGR2" s="1261"/>
      <c r="VGS2" s="1261"/>
      <c r="VGT2" s="1261"/>
      <c r="VGU2" s="1261"/>
      <c r="VGV2" s="1261"/>
      <c r="VGW2" s="1261"/>
      <c r="VGX2" s="1261"/>
      <c r="VGY2" s="1261"/>
      <c r="VGZ2" s="1261"/>
      <c r="VHA2" s="1261"/>
      <c r="VHB2" s="1261"/>
      <c r="VHC2" s="1261"/>
      <c r="VHD2" s="1261"/>
      <c r="VHE2" s="1261"/>
      <c r="VHF2" s="1261"/>
      <c r="VHG2" s="1261"/>
      <c r="VHH2" s="1261"/>
      <c r="VHI2" s="1261"/>
      <c r="VHJ2" s="1261"/>
      <c r="VHK2" s="1261"/>
      <c r="VHL2" s="1261"/>
      <c r="VHM2" s="1261"/>
      <c r="VHN2" s="1261"/>
      <c r="VHO2" s="1261"/>
      <c r="VHP2" s="1261"/>
      <c r="VHQ2" s="1261"/>
      <c r="VHR2" s="1261"/>
      <c r="VHS2" s="1261"/>
      <c r="VHT2" s="1261"/>
      <c r="VHU2" s="1261"/>
      <c r="VHV2" s="1261"/>
      <c r="VHW2" s="1261"/>
      <c r="VHX2" s="1261"/>
      <c r="VHY2" s="1261"/>
      <c r="VHZ2" s="1261"/>
      <c r="VIA2" s="1261"/>
      <c r="VIB2" s="1261"/>
      <c r="VIC2" s="1261"/>
      <c r="VID2" s="1261"/>
      <c r="VIE2" s="1261"/>
      <c r="VIF2" s="1261"/>
      <c r="VIG2" s="1261"/>
      <c r="VIH2" s="1261"/>
      <c r="VII2" s="1261"/>
      <c r="VIJ2" s="1261"/>
      <c r="VIK2" s="1261"/>
      <c r="VIL2" s="1261"/>
      <c r="VIM2" s="1261"/>
      <c r="VIN2" s="1261"/>
      <c r="VIO2" s="1261"/>
      <c r="VIP2" s="1261"/>
      <c r="VIQ2" s="1261"/>
      <c r="VIR2" s="1261"/>
      <c r="VIS2" s="1261"/>
      <c r="VIT2" s="1261"/>
      <c r="VIU2" s="1261"/>
      <c r="VIV2" s="1261"/>
      <c r="VIW2" s="1261"/>
      <c r="VIX2" s="1261"/>
      <c r="VIY2" s="1261"/>
      <c r="VIZ2" s="1261"/>
      <c r="VJA2" s="1261"/>
      <c r="VJB2" s="1261"/>
      <c r="VJC2" s="1261"/>
      <c r="VJD2" s="1261"/>
      <c r="VJE2" s="1261"/>
      <c r="VJF2" s="1261"/>
      <c r="VJG2" s="1261"/>
      <c r="VJH2" s="1261"/>
      <c r="VJI2" s="1261"/>
      <c r="VJJ2" s="1261"/>
      <c r="VJK2" s="1261"/>
      <c r="VJL2" s="1261"/>
      <c r="VJM2" s="1261"/>
      <c r="VJN2" s="1261"/>
      <c r="VJO2" s="1261"/>
      <c r="VJP2" s="1261"/>
      <c r="VJQ2" s="1261"/>
      <c r="VJR2" s="1261"/>
      <c r="VJS2" s="1261"/>
      <c r="VJT2" s="1261"/>
      <c r="VJU2" s="1261"/>
      <c r="VJV2" s="1261"/>
      <c r="VJW2" s="1261"/>
      <c r="VJX2" s="1261"/>
      <c r="VJY2" s="1261"/>
      <c r="VJZ2" s="1261"/>
      <c r="VKA2" s="1261"/>
      <c r="VKB2" s="1261"/>
      <c r="VKC2" s="1261"/>
      <c r="VKD2" s="1261"/>
      <c r="VKE2" s="1261"/>
      <c r="VKF2" s="1261"/>
      <c r="VKG2" s="1261"/>
      <c r="VKH2" s="1261"/>
      <c r="VKI2" s="1261"/>
      <c r="VKJ2" s="1261"/>
      <c r="VKK2" s="1261"/>
      <c r="VKL2" s="1261"/>
      <c r="VKM2" s="1261"/>
      <c r="VKN2" s="1261"/>
      <c r="VKO2" s="1261"/>
      <c r="VKP2" s="1261"/>
      <c r="VKQ2" s="1261"/>
      <c r="VKR2" s="1261"/>
      <c r="VKS2" s="1261"/>
      <c r="VKT2" s="1261"/>
      <c r="VKU2" s="1261"/>
      <c r="VKV2" s="1261"/>
      <c r="VKW2" s="1261"/>
      <c r="VKX2" s="1261"/>
      <c r="VKY2" s="1261"/>
      <c r="VKZ2" s="1261"/>
      <c r="VLA2" s="1261"/>
      <c r="VLB2" s="1261"/>
      <c r="VLC2" s="1261"/>
      <c r="VLD2" s="1261"/>
      <c r="VLE2" s="1261"/>
      <c r="VLF2" s="1261"/>
      <c r="VLG2" s="1261"/>
      <c r="VLH2" s="1261"/>
      <c r="VLI2" s="1261"/>
      <c r="VLJ2" s="1261"/>
      <c r="VLK2" s="1261"/>
      <c r="VLL2" s="1261"/>
      <c r="VLM2" s="1261"/>
      <c r="VLN2" s="1261"/>
      <c r="VLO2" s="1261"/>
      <c r="VLP2" s="1261"/>
      <c r="VLQ2" s="1261"/>
      <c r="VLR2" s="1261"/>
      <c r="VLS2" s="1261"/>
      <c r="VLT2" s="1261"/>
      <c r="VLU2" s="1261"/>
      <c r="VLV2" s="1261"/>
      <c r="VLW2" s="1261"/>
      <c r="VLX2" s="1261"/>
      <c r="VLY2" s="1261"/>
      <c r="VLZ2" s="1261"/>
      <c r="VMA2" s="1261"/>
      <c r="VMB2" s="1261"/>
      <c r="VMC2" s="1261"/>
      <c r="VMD2" s="1261"/>
      <c r="VME2" s="1261"/>
      <c r="VMF2" s="1261"/>
      <c r="VMG2" s="1261"/>
      <c r="VMH2" s="1261"/>
      <c r="VMI2" s="1261"/>
      <c r="VMJ2" s="1261"/>
      <c r="VMK2" s="1261"/>
      <c r="VML2" s="1261"/>
      <c r="VMM2" s="1261"/>
      <c r="VMN2" s="1261"/>
      <c r="VMO2" s="1261"/>
      <c r="VMP2" s="1261"/>
      <c r="VMQ2" s="1261"/>
      <c r="VMR2" s="1261"/>
      <c r="VMS2" s="1261"/>
      <c r="VMT2" s="1261"/>
      <c r="VMU2" s="1261"/>
      <c r="VMV2" s="1261"/>
      <c r="VMW2" s="1261"/>
      <c r="VMX2" s="1261"/>
      <c r="VMY2" s="1261"/>
      <c r="VMZ2" s="1261"/>
      <c r="VNA2" s="1261"/>
      <c r="VNB2" s="1261"/>
      <c r="VNC2" s="1261"/>
      <c r="VND2" s="1261"/>
      <c r="VNE2" s="1261"/>
      <c r="VNF2" s="1261"/>
      <c r="VNG2" s="1261"/>
      <c r="VNH2" s="1261"/>
      <c r="VNI2" s="1261"/>
      <c r="VNJ2" s="1261"/>
      <c r="VNK2" s="1261"/>
      <c r="VNL2" s="1261"/>
      <c r="VNM2" s="1261"/>
      <c r="VNN2" s="1261"/>
      <c r="VNO2" s="1261"/>
      <c r="VNP2" s="1261"/>
      <c r="VNQ2" s="1261"/>
      <c r="VNR2" s="1261"/>
      <c r="VNS2" s="1261"/>
      <c r="VNT2" s="1261"/>
      <c r="VNU2" s="1261"/>
      <c r="VNV2" s="1261"/>
      <c r="VNW2" s="1261"/>
      <c r="VNX2" s="1261"/>
      <c r="VNY2" s="1261"/>
      <c r="VNZ2" s="1261"/>
      <c r="VOA2" s="1261"/>
      <c r="VOB2" s="1261"/>
      <c r="VOC2" s="1261"/>
      <c r="VOD2" s="1261"/>
      <c r="VOE2" s="1261"/>
      <c r="VOF2" s="1261"/>
      <c r="VOG2" s="1261"/>
      <c r="VOH2" s="1261"/>
      <c r="VOI2" s="1261"/>
      <c r="VOJ2" s="1261"/>
      <c r="VOK2" s="1261"/>
      <c r="VOL2" s="1261"/>
      <c r="VOM2" s="1261"/>
      <c r="VON2" s="1261"/>
      <c r="VOO2" s="1261"/>
      <c r="VOP2" s="1261"/>
      <c r="VOQ2" s="1261"/>
      <c r="VOR2" s="1261"/>
      <c r="VOS2" s="1261"/>
      <c r="VOT2" s="1261"/>
      <c r="VOU2" s="1261"/>
      <c r="VOV2" s="1261"/>
      <c r="VOW2" s="1261"/>
      <c r="VOX2" s="1261"/>
      <c r="VOY2" s="1261"/>
      <c r="VOZ2" s="1261"/>
      <c r="VPA2" s="1261"/>
      <c r="VPB2" s="1261"/>
      <c r="VPC2" s="1261"/>
      <c r="VPD2" s="1261"/>
      <c r="VPE2" s="1261"/>
      <c r="VPF2" s="1261"/>
      <c r="VPG2" s="1261"/>
      <c r="VPH2" s="1261"/>
      <c r="VPI2" s="1261"/>
      <c r="VPJ2" s="1261"/>
      <c r="VPK2" s="1261"/>
      <c r="VPL2" s="1261"/>
      <c r="VPM2" s="1261"/>
      <c r="VPN2" s="1261"/>
      <c r="VPO2" s="1261"/>
      <c r="VPP2" s="1261"/>
      <c r="VPQ2" s="1261"/>
      <c r="VPR2" s="1261"/>
      <c r="VPS2" s="1261"/>
      <c r="VPT2" s="1261"/>
      <c r="VPU2" s="1261"/>
      <c r="VPV2" s="1261"/>
      <c r="VPW2" s="1261"/>
      <c r="VPX2" s="1261"/>
      <c r="VPY2" s="1261"/>
      <c r="VPZ2" s="1261"/>
      <c r="VQA2" s="1261"/>
      <c r="VQB2" s="1261"/>
      <c r="VQC2" s="1261"/>
      <c r="VQD2" s="1261"/>
      <c r="VQE2" s="1261"/>
      <c r="VQF2" s="1261"/>
      <c r="VQG2" s="1261"/>
      <c r="VQH2" s="1261"/>
      <c r="VQI2" s="1261"/>
      <c r="VQJ2" s="1261"/>
      <c r="VQK2" s="1261"/>
      <c r="VQL2" s="1261"/>
      <c r="VQM2" s="1261"/>
      <c r="VQN2" s="1261"/>
      <c r="VQO2" s="1261"/>
      <c r="VQP2" s="1261"/>
      <c r="VQQ2" s="1261"/>
      <c r="VQR2" s="1261"/>
      <c r="VQS2" s="1261"/>
      <c r="VQT2" s="1261"/>
      <c r="VQU2" s="1261"/>
      <c r="VQV2" s="1261"/>
      <c r="VQW2" s="1261"/>
      <c r="VQX2" s="1261"/>
      <c r="VQY2" s="1261"/>
      <c r="VQZ2" s="1261"/>
      <c r="VRA2" s="1261"/>
      <c r="VRB2" s="1261"/>
      <c r="VRC2" s="1261"/>
      <c r="VRD2" s="1261"/>
      <c r="VRE2" s="1261"/>
      <c r="VRF2" s="1261"/>
      <c r="VRG2" s="1261"/>
      <c r="VRH2" s="1261"/>
      <c r="VRI2" s="1261"/>
      <c r="VRJ2" s="1261"/>
      <c r="VRK2" s="1261"/>
      <c r="VRL2" s="1261"/>
      <c r="VRM2" s="1261"/>
      <c r="VRN2" s="1261"/>
      <c r="VRO2" s="1261"/>
      <c r="VRP2" s="1261"/>
      <c r="VRQ2" s="1261"/>
      <c r="VRR2" s="1261"/>
      <c r="VRS2" s="1261"/>
      <c r="VRT2" s="1261"/>
      <c r="VRU2" s="1261"/>
      <c r="VRV2" s="1261"/>
      <c r="VRW2" s="1261"/>
      <c r="VRX2" s="1261"/>
      <c r="VRY2" s="1261"/>
      <c r="VRZ2" s="1261"/>
      <c r="VSA2" s="1261"/>
      <c r="VSB2" s="1261"/>
      <c r="VSC2" s="1261"/>
      <c r="VSD2" s="1261"/>
      <c r="VSE2" s="1261"/>
      <c r="VSF2" s="1261"/>
      <c r="VSG2" s="1261"/>
      <c r="VSH2" s="1261"/>
      <c r="VSI2" s="1261"/>
      <c r="VSJ2" s="1261"/>
      <c r="VSK2" s="1261"/>
      <c r="VSL2" s="1261"/>
      <c r="VSM2" s="1261"/>
      <c r="VSN2" s="1261"/>
      <c r="VSO2" s="1261"/>
      <c r="VSP2" s="1261"/>
      <c r="VSQ2" s="1261"/>
      <c r="VSR2" s="1261"/>
      <c r="VSS2" s="1261"/>
      <c r="VST2" s="1261"/>
      <c r="VSU2" s="1261"/>
      <c r="VSV2" s="1261"/>
      <c r="VSW2" s="1261"/>
      <c r="VSX2" s="1261"/>
      <c r="VSY2" s="1261"/>
      <c r="VSZ2" s="1261"/>
      <c r="VTA2" s="1261"/>
      <c r="VTB2" s="1261"/>
      <c r="VTC2" s="1261"/>
      <c r="VTD2" s="1261"/>
      <c r="VTE2" s="1261"/>
      <c r="VTF2" s="1261"/>
      <c r="VTG2" s="1261"/>
      <c r="VTH2" s="1261"/>
      <c r="VTI2" s="1261"/>
      <c r="VTJ2" s="1261"/>
      <c r="VTK2" s="1261"/>
      <c r="VTL2" s="1261"/>
      <c r="VTM2" s="1261"/>
      <c r="VTN2" s="1261"/>
      <c r="VTO2" s="1261"/>
      <c r="VTP2" s="1261"/>
      <c r="VTQ2" s="1261"/>
      <c r="VTR2" s="1261"/>
      <c r="VTS2" s="1261"/>
      <c r="VTT2" s="1261"/>
      <c r="VTU2" s="1261"/>
      <c r="VTV2" s="1261"/>
      <c r="VTW2" s="1261"/>
      <c r="VTX2" s="1261"/>
      <c r="VTY2" s="1261"/>
      <c r="VTZ2" s="1261"/>
      <c r="VUA2" s="1261"/>
      <c r="VUB2" s="1261"/>
      <c r="VUC2" s="1261"/>
      <c r="VUD2" s="1261"/>
      <c r="VUE2" s="1261"/>
      <c r="VUF2" s="1261"/>
      <c r="VUG2" s="1261"/>
      <c r="VUH2" s="1261"/>
      <c r="VUI2" s="1261"/>
      <c r="VUJ2" s="1261"/>
      <c r="VUK2" s="1261"/>
      <c r="VUL2" s="1261"/>
      <c r="VUM2" s="1261"/>
      <c r="VUN2" s="1261"/>
      <c r="VUO2" s="1261"/>
      <c r="VUP2" s="1261"/>
      <c r="VUQ2" s="1261"/>
      <c r="VUR2" s="1261"/>
      <c r="VUS2" s="1261"/>
      <c r="VUT2" s="1261"/>
      <c r="VUU2" s="1261"/>
      <c r="VUV2" s="1261"/>
      <c r="VUW2" s="1261"/>
      <c r="VUX2" s="1261"/>
      <c r="VUY2" s="1261"/>
      <c r="VUZ2" s="1261"/>
      <c r="VVA2" s="1261"/>
      <c r="VVB2" s="1261"/>
      <c r="VVC2" s="1261"/>
      <c r="VVD2" s="1261"/>
      <c r="VVE2" s="1261"/>
      <c r="VVF2" s="1261"/>
      <c r="VVG2" s="1261"/>
      <c r="VVH2" s="1261"/>
      <c r="VVI2" s="1261"/>
      <c r="VVJ2" s="1261"/>
      <c r="VVK2" s="1261"/>
      <c r="VVL2" s="1261"/>
      <c r="VVM2" s="1261"/>
      <c r="VVN2" s="1261"/>
      <c r="VVO2" s="1261"/>
      <c r="VVP2" s="1261"/>
      <c r="VVQ2" s="1261"/>
      <c r="VVR2" s="1261"/>
      <c r="VVS2" s="1261"/>
      <c r="VVT2" s="1261"/>
      <c r="VVU2" s="1261"/>
      <c r="VVV2" s="1261"/>
      <c r="VVW2" s="1261"/>
      <c r="VVX2" s="1261"/>
      <c r="VVY2" s="1261"/>
      <c r="VVZ2" s="1261"/>
      <c r="VWA2" s="1261"/>
      <c r="VWB2" s="1261"/>
      <c r="VWC2" s="1261"/>
      <c r="VWD2" s="1261"/>
      <c r="VWE2" s="1261"/>
      <c r="VWF2" s="1261"/>
      <c r="VWG2" s="1261"/>
      <c r="VWH2" s="1261"/>
      <c r="VWI2" s="1261"/>
      <c r="VWJ2" s="1261"/>
      <c r="VWK2" s="1261"/>
      <c r="VWL2" s="1261"/>
      <c r="VWM2" s="1261"/>
      <c r="VWN2" s="1261"/>
      <c r="VWO2" s="1261"/>
      <c r="VWP2" s="1261"/>
      <c r="VWQ2" s="1261"/>
      <c r="VWR2" s="1261"/>
      <c r="VWS2" s="1261"/>
      <c r="VWT2" s="1261"/>
      <c r="VWU2" s="1261"/>
      <c r="VWV2" s="1261"/>
      <c r="VWW2" s="1261"/>
      <c r="VWX2" s="1261"/>
      <c r="VWY2" s="1261"/>
      <c r="VWZ2" s="1261"/>
      <c r="VXA2" s="1261"/>
      <c r="VXB2" s="1261"/>
      <c r="VXC2" s="1261"/>
      <c r="VXD2" s="1261"/>
      <c r="VXE2" s="1261"/>
      <c r="VXF2" s="1261"/>
      <c r="VXG2" s="1261"/>
      <c r="VXH2" s="1261"/>
      <c r="VXI2" s="1261"/>
      <c r="VXJ2" s="1261"/>
      <c r="VXK2" s="1261"/>
      <c r="VXL2" s="1261"/>
      <c r="VXM2" s="1261"/>
      <c r="VXN2" s="1261"/>
      <c r="VXO2" s="1261"/>
      <c r="VXP2" s="1261"/>
      <c r="VXQ2" s="1261"/>
      <c r="VXR2" s="1261"/>
      <c r="VXS2" s="1261"/>
      <c r="VXT2" s="1261"/>
      <c r="VXU2" s="1261"/>
      <c r="VXV2" s="1261"/>
      <c r="VXW2" s="1261"/>
      <c r="VXX2" s="1261"/>
      <c r="VXY2" s="1261"/>
      <c r="VXZ2" s="1261"/>
      <c r="VYA2" s="1261"/>
      <c r="VYB2" s="1261"/>
      <c r="VYC2" s="1261"/>
      <c r="VYD2" s="1261"/>
      <c r="VYE2" s="1261"/>
      <c r="VYF2" s="1261"/>
      <c r="VYG2" s="1261"/>
      <c r="VYH2" s="1261"/>
      <c r="VYI2" s="1261"/>
      <c r="VYJ2" s="1261"/>
      <c r="VYK2" s="1261"/>
      <c r="VYL2" s="1261"/>
      <c r="VYM2" s="1261"/>
      <c r="VYN2" s="1261"/>
      <c r="VYO2" s="1261"/>
      <c r="VYP2" s="1261"/>
      <c r="VYQ2" s="1261"/>
      <c r="VYR2" s="1261"/>
      <c r="VYS2" s="1261"/>
      <c r="VYT2" s="1261"/>
      <c r="VYU2" s="1261"/>
      <c r="VYV2" s="1261"/>
      <c r="VYW2" s="1261"/>
      <c r="VYX2" s="1261"/>
      <c r="VYY2" s="1261"/>
      <c r="VYZ2" s="1261"/>
      <c r="VZA2" s="1261"/>
      <c r="VZB2" s="1261"/>
      <c r="VZC2" s="1261"/>
      <c r="VZD2" s="1261"/>
      <c r="VZE2" s="1261"/>
      <c r="VZF2" s="1261"/>
      <c r="VZG2" s="1261"/>
      <c r="VZH2" s="1261"/>
      <c r="VZI2" s="1261"/>
      <c r="VZJ2" s="1261"/>
      <c r="VZK2" s="1261"/>
      <c r="VZL2" s="1261"/>
      <c r="VZM2" s="1261"/>
      <c r="VZN2" s="1261"/>
      <c r="VZO2" s="1261"/>
      <c r="VZP2" s="1261"/>
      <c r="VZQ2" s="1261"/>
      <c r="VZR2" s="1261"/>
      <c r="VZS2" s="1261"/>
      <c r="VZT2" s="1261"/>
      <c r="VZU2" s="1261"/>
      <c r="VZV2" s="1261"/>
      <c r="VZW2" s="1261"/>
      <c r="VZX2" s="1261"/>
      <c r="VZY2" s="1261"/>
      <c r="VZZ2" s="1261"/>
      <c r="WAA2" s="1261"/>
      <c r="WAB2" s="1261"/>
      <c r="WAC2" s="1261"/>
      <c r="WAD2" s="1261"/>
      <c r="WAE2" s="1261"/>
      <c r="WAF2" s="1261"/>
      <c r="WAG2" s="1261"/>
      <c r="WAH2" s="1261"/>
      <c r="WAI2" s="1261"/>
      <c r="WAJ2" s="1261"/>
      <c r="WAK2" s="1261"/>
      <c r="WAL2" s="1261"/>
      <c r="WAM2" s="1261"/>
      <c r="WAN2" s="1261"/>
      <c r="WAO2" s="1261"/>
      <c r="WAP2" s="1261"/>
      <c r="WAQ2" s="1261"/>
      <c r="WAR2" s="1261"/>
      <c r="WAS2" s="1261"/>
      <c r="WAT2" s="1261"/>
      <c r="WAU2" s="1261"/>
      <c r="WAV2" s="1261"/>
      <c r="WAW2" s="1261"/>
      <c r="WAX2" s="1261"/>
      <c r="WAY2" s="1261"/>
      <c r="WAZ2" s="1261"/>
      <c r="WBA2" s="1261"/>
      <c r="WBB2" s="1261"/>
      <c r="WBC2" s="1261"/>
      <c r="WBD2" s="1261"/>
      <c r="WBE2" s="1261"/>
      <c r="WBF2" s="1261"/>
      <c r="WBG2" s="1261"/>
      <c r="WBH2" s="1261"/>
      <c r="WBI2" s="1261"/>
      <c r="WBJ2" s="1261"/>
      <c r="WBK2" s="1261"/>
      <c r="WBL2" s="1261"/>
      <c r="WBM2" s="1261"/>
      <c r="WBN2" s="1261"/>
      <c r="WBO2" s="1261"/>
      <c r="WBP2" s="1261"/>
      <c r="WBQ2" s="1261"/>
      <c r="WBR2" s="1261"/>
      <c r="WBS2" s="1261"/>
      <c r="WBT2" s="1261"/>
      <c r="WBU2" s="1261"/>
      <c r="WBV2" s="1261"/>
      <c r="WBW2" s="1261"/>
      <c r="WBX2" s="1261"/>
      <c r="WBY2" s="1261"/>
      <c r="WBZ2" s="1261"/>
      <c r="WCA2" s="1261"/>
      <c r="WCB2" s="1261"/>
      <c r="WCC2" s="1261"/>
      <c r="WCD2" s="1261"/>
      <c r="WCE2" s="1261"/>
      <c r="WCF2" s="1261"/>
      <c r="WCG2" s="1261"/>
      <c r="WCH2" s="1261"/>
      <c r="WCI2" s="1261"/>
      <c r="WCJ2" s="1261"/>
      <c r="WCK2" s="1261"/>
      <c r="WCL2" s="1261"/>
      <c r="WCM2" s="1261"/>
      <c r="WCN2" s="1261"/>
      <c r="WCO2" s="1261"/>
      <c r="WCP2" s="1261"/>
      <c r="WCQ2" s="1261"/>
      <c r="WCR2" s="1261"/>
      <c r="WCS2" s="1261"/>
      <c r="WCT2" s="1261"/>
      <c r="WCU2" s="1261"/>
      <c r="WCV2" s="1261"/>
      <c r="WCW2" s="1261"/>
      <c r="WCX2" s="1261"/>
      <c r="WCY2" s="1261"/>
      <c r="WCZ2" s="1261"/>
      <c r="WDA2" s="1261"/>
      <c r="WDB2" s="1261"/>
      <c r="WDC2" s="1261"/>
      <c r="WDD2" s="1261"/>
      <c r="WDE2" s="1261"/>
      <c r="WDF2" s="1261"/>
      <c r="WDG2" s="1261"/>
      <c r="WDH2" s="1261"/>
      <c r="WDI2" s="1261"/>
      <c r="WDJ2" s="1261"/>
      <c r="WDK2" s="1261"/>
      <c r="WDL2" s="1261"/>
      <c r="WDM2" s="1261"/>
      <c r="WDN2" s="1261"/>
      <c r="WDO2" s="1261"/>
      <c r="WDP2" s="1261"/>
      <c r="WDQ2" s="1261"/>
      <c r="WDR2" s="1261"/>
      <c r="WDS2" s="1261"/>
      <c r="WDT2" s="1261"/>
      <c r="WDU2" s="1261"/>
      <c r="WDV2" s="1261"/>
      <c r="WDW2" s="1261"/>
      <c r="WDX2" s="1261"/>
      <c r="WDY2" s="1261"/>
      <c r="WDZ2" s="1261"/>
      <c r="WEA2" s="1261"/>
      <c r="WEB2" s="1261"/>
      <c r="WEC2" s="1261"/>
      <c r="WED2" s="1261"/>
      <c r="WEE2" s="1261"/>
      <c r="WEF2" s="1261"/>
      <c r="WEG2" s="1261"/>
      <c r="WEH2" s="1261"/>
      <c r="WEI2" s="1261"/>
      <c r="WEJ2" s="1261"/>
      <c r="WEK2" s="1261"/>
      <c r="WEL2" s="1261"/>
      <c r="WEM2" s="1261"/>
      <c r="WEN2" s="1261"/>
      <c r="WEO2" s="1261"/>
      <c r="WEP2" s="1261"/>
      <c r="WEQ2" s="1261"/>
      <c r="WER2" s="1261"/>
      <c r="WES2" s="1261"/>
      <c r="WET2" s="1261"/>
      <c r="WEU2" s="1261"/>
      <c r="WEV2" s="1261"/>
      <c r="WEW2" s="1261"/>
      <c r="WEX2" s="1261"/>
      <c r="WEY2" s="1261"/>
      <c r="WEZ2" s="1261"/>
      <c r="WFA2" s="1261"/>
      <c r="WFB2" s="1261"/>
      <c r="WFC2" s="1261"/>
      <c r="WFD2" s="1261"/>
      <c r="WFE2" s="1261"/>
      <c r="WFF2" s="1261"/>
      <c r="WFG2" s="1261"/>
      <c r="WFH2" s="1261"/>
      <c r="WFI2" s="1261"/>
      <c r="WFJ2" s="1261"/>
      <c r="WFK2" s="1261"/>
      <c r="WFL2" s="1261"/>
      <c r="WFM2" s="1261"/>
      <c r="WFN2" s="1261"/>
      <c r="WFO2" s="1261"/>
      <c r="WFP2" s="1261"/>
      <c r="WFQ2" s="1261"/>
      <c r="WFR2" s="1261"/>
      <c r="WFS2" s="1261"/>
      <c r="WFT2" s="1261"/>
      <c r="WFU2" s="1261"/>
      <c r="WFV2" s="1261"/>
      <c r="WFW2" s="1261"/>
      <c r="WFX2" s="1261"/>
      <c r="WFY2" s="1261"/>
      <c r="WFZ2" s="1261"/>
      <c r="WGA2" s="1261"/>
      <c r="WGB2" s="1261"/>
      <c r="WGC2" s="1261"/>
      <c r="WGD2" s="1261"/>
      <c r="WGE2" s="1261"/>
      <c r="WGF2" s="1261"/>
      <c r="WGG2" s="1261"/>
      <c r="WGH2" s="1261"/>
      <c r="WGI2" s="1261"/>
      <c r="WGJ2" s="1261"/>
      <c r="WGK2" s="1261"/>
      <c r="WGL2" s="1261"/>
      <c r="WGM2" s="1261"/>
      <c r="WGN2" s="1261"/>
      <c r="WGO2" s="1261"/>
      <c r="WGP2" s="1261"/>
      <c r="WGQ2" s="1261"/>
      <c r="WGR2" s="1261"/>
      <c r="WGS2" s="1261"/>
      <c r="WGT2" s="1261"/>
      <c r="WGU2" s="1261"/>
      <c r="WGV2" s="1261"/>
      <c r="WGW2" s="1261"/>
      <c r="WGX2" s="1261"/>
      <c r="WGY2" s="1261"/>
      <c r="WGZ2" s="1261"/>
      <c r="WHA2" s="1261"/>
      <c r="WHB2" s="1261"/>
      <c r="WHC2" s="1261"/>
      <c r="WHD2" s="1261"/>
      <c r="WHE2" s="1261"/>
      <c r="WHF2" s="1261"/>
      <c r="WHG2" s="1261"/>
      <c r="WHH2" s="1261"/>
      <c r="WHI2" s="1261"/>
      <c r="WHJ2" s="1261"/>
      <c r="WHK2" s="1261"/>
      <c r="WHL2" s="1261"/>
      <c r="WHM2" s="1261"/>
      <c r="WHN2" s="1261"/>
      <c r="WHO2" s="1261"/>
      <c r="WHP2" s="1261"/>
      <c r="WHQ2" s="1261"/>
      <c r="WHR2" s="1261"/>
      <c r="WHS2" s="1261"/>
      <c r="WHT2" s="1261"/>
      <c r="WHU2" s="1261"/>
      <c r="WHV2" s="1261"/>
      <c r="WHW2" s="1261"/>
      <c r="WHX2" s="1261"/>
      <c r="WHY2" s="1261"/>
      <c r="WHZ2" s="1261"/>
      <c r="WIA2" s="1261"/>
      <c r="WIB2" s="1261"/>
      <c r="WIC2" s="1261"/>
      <c r="WID2" s="1261"/>
      <c r="WIE2" s="1261"/>
      <c r="WIF2" s="1261"/>
      <c r="WIG2" s="1261"/>
      <c r="WIH2" s="1261"/>
      <c r="WII2" s="1261"/>
      <c r="WIJ2" s="1261"/>
      <c r="WIK2" s="1261"/>
      <c r="WIL2" s="1261"/>
      <c r="WIM2" s="1261"/>
      <c r="WIN2" s="1261"/>
      <c r="WIO2" s="1261"/>
      <c r="WIP2" s="1261"/>
      <c r="WIQ2" s="1261"/>
      <c r="WIR2" s="1261"/>
      <c r="WIS2" s="1261"/>
      <c r="WIT2" s="1261"/>
      <c r="WIU2" s="1261"/>
      <c r="WIV2" s="1261"/>
      <c r="WIW2" s="1261"/>
      <c r="WIX2" s="1261"/>
      <c r="WIY2" s="1261"/>
      <c r="WIZ2" s="1261"/>
      <c r="WJA2" s="1261"/>
      <c r="WJB2" s="1261"/>
      <c r="WJC2" s="1261"/>
      <c r="WJD2" s="1261"/>
      <c r="WJE2" s="1261"/>
      <c r="WJF2" s="1261"/>
      <c r="WJG2" s="1261"/>
      <c r="WJH2" s="1261"/>
      <c r="WJI2" s="1261"/>
      <c r="WJJ2" s="1261"/>
      <c r="WJK2" s="1261"/>
      <c r="WJL2" s="1261"/>
      <c r="WJM2" s="1261"/>
      <c r="WJN2" s="1261"/>
      <c r="WJO2" s="1261"/>
      <c r="WJP2" s="1261"/>
      <c r="WJQ2" s="1261"/>
      <c r="WJR2" s="1261"/>
      <c r="WJS2" s="1261"/>
      <c r="WJT2" s="1261"/>
      <c r="WJU2" s="1261"/>
      <c r="WJV2" s="1261"/>
      <c r="WJW2" s="1261"/>
      <c r="WJX2" s="1261"/>
      <c r="WJY2" s="1261"/>
      <c r="WJZ2" s="1261"/>
      <c r="WKA2" s="1261"/>
      <c r="WKB2" s="1261"/>
      <c r="WKC2" s="1261"/>
      <c r="WKD2" s="1261"/>
      <c r="WKE2" s="1261"/>
      <c r="WKF2" s="1261"/>
      <c r="WKG2" s="1261"/>
      <c r="WKH2" s="1261"/>
      <c r="WKI2" s="1261"/>
      <c r="WKJ2" s="1261"/>
      <c r="WKK2" s="1261"/>
      <c r="WKL2" s="1261"/>
      <c r="WKM2" s="1261"/>
      <c r="WKN2" s="1261"/>
      <c r="WKO2" s="1261"/>
      <c r="WKP2" s="1261"/>
      <c r="WKQ2" s="1261"/>
      <c r="WKR2" s="1261"/>
      <c r="WKS2" s="1261"/>
      <c r="WKT2" s="1261"/>
      <c r="WKU2" s="1261"/>
      <c r="WKV2" s="1261"/>
      <c r="WKW2" s="1261"/>
      <c r="WKX2" s="1261"/>
      <c r="WKY2" s="1261"/>
      <c r="WKZ2" s="1261"/>
      <c r="WLA2" s="1261"/>
      <c r="WLB2" s="1261"/>
      <c r="WLC2" s="1261"/>
      <c r="WLD2" s="1261"/>
      <c r="WLE2" s="1261"/>
      <c r="WLF2" s="1261"/>
      <c r="WLG2" s="1261"/>
      <c r="WLH2" s="1261"/>
      <c r="WLI2" s="1261"/>
      <c r="WLJ2" s="1261"/>
      <c r="WLK2" s="1261"/>
      <c r="WLL2" s="1261"/>
      <c r="WLM2" s="1261"/>
      <c r="WLN2" s="1261"/>
      <c r="WLO2" s="1261"/>
      <c r="WLP2" s="1261"/>
      <c r="WLQ2" s="1261"/>
      <c r="WLR2" s="1261"/>
      <c r="WLS2" s="1261"/>
      <c r="WLT2" s="1261"/>
      <c r="WLU2" s="1261"/>
      <c r="WLV2" s="1261"/>
      <c r="WLW2" s="1261"/>
      <c r="WLX2" s="1261"/>
      <c r="WLY2" s="1261"/>
      <c r="WLZ2" s="1261"/>
      <c r="WMA2" s="1261"/>
      <c r="WMB2" s="1261"/>
      <c r="WMC2" s="1261"/>
      <c r="WMD2" s="1261"/>
      <c r="WME2" s="1261"/>
      <c r="WMF2" s="1261"/>
      <c r="WMG2" s="1261"/>
      <c r="WMH2" s="1261"/>
      <c r="WMI2" s="1261"/>
      <c r="WMJ2" s="1261"/>
      <c r="WMK2" s="1261"/>
      <c r="WML2" s="1261"/>
      <c r="WMM2" s="1261"/>
      <c r="WMN2" s="1261"/>
      <c r="WMO2" s="1261"/>
      <c r="WMP2" s="1261"/>
      <c r="WMQ2" s="1261"/>
      <c r="WMR2" s="1261"/>
      <c r="WMS2" s="1261"/>
      <c r="WMT2" s="1261"/>
      <c r="WMU2" s="1261"/>
      <c r="WMV2" s="1261"/>
      <c r="WMW2" s="1261"/>
      <c r="WMX2" s="1261"/>
      <c r="WMY2" s="1261"/>
      <c r="WMZ2" s="1261"/>
      <c r="WNA2" s="1261"/>
      <c r="WNB2" s="1261"/>
      <c r="WNC2" s="1261"/>
      <c r="WND2" s="1261"/>
      <c r="WNE2" s="1261"/>
      <c r="WNF2" s="1261"/>
      <c r="WNG2" s="1261"/>
      <c r="WNH2" s="1261"/>
      <c r="WNI2" s="1261"/>
      <c r="WNJ2" s="1261"/>
      <c r="WNK2" s="1261"/>
      <c r="WNL2" s="1261"/>
      <c r="WNM2" s="1261"/>
      <c r="WNN2" s="1261"/>
      <c r="WNO2" s="1261"/>
      <c r="WNP2" s="1261"/>
      <c r="WNQ2" s="1261"/>
      <c r="WNR2" s="1261"/>
      <c r="WNS2" s="1261"/>
      <c r="WNT2" s="1261"/>
      <c r="WNU2" s="1261"/>
      <c r="WNV2" s="1261"/>
      <c r="WNW2" s="1261"/>
      <c r="WNX2" s="1261"/>
      <c r="WNY2" s="1261"/>
      <c r="WNZ2" s="1261"/>
      <c r="WOA2" s="1261"/>
      <c r="WOB2" s="1261"/>
      <c r="WOC2" s="1261"/>
      <c r="WOD2" s="1261"/>
      <c r="WOE2" s="1261"/>
      <c r="WOF2" s="1261"/>
      <c r="WOG2" s="1261"/>
      <c r="WOH2" s="1261"/>
      <c r="WOI2" s="1261"/>
      <c r="WOJ2" s="1261"/>
      <c r="WOK2" s="1261"/>
      <c r="WOL2" s="1261"/>
      <c r="WOM2" s="1261"/>
      <c r="WON2" s="1261"/>
      <c r="WOO2" s="1261"/>
      <c r="WOP2" s="1261"/>
      <c r="WOQ2" s="1261"/>
      <c r="WOR2" s="1261"/>
      <c r="WOS2" s="1261"/>
      <c r="WOT2" s="1261"/>
      <c r="WOU2" s="1261"/>
      <c r="WOV2" s="1261"/>
      <c r="WOW2" s="1261"/>
      <c r="WOX2" s="1261"/>
      <c r="WOY2" s="1261"/>
      <c r="WOZ2" s="1261"/>
      <c r="WPA2" s="1261"/>
      <c r="WPB2" s="1261"/>
      <c r="WPC2" s="1261"/>
      <c r="WPD2" s="1261"/>
      <c r="WPE2" s="1261"/>
      <c r="WPF2" s="1261"/>
      <c r="WPG2" s="1261"/>
      <c r="WPH2" s="1261"/>
      <c r="WPI2" s="1261"/>
      <c r="WPJ2" s="1261"/>
      <c r="WPK2" s="1261"/>
      <c r="WPL2" s="1261"/>
      <c r="WPM2" s="1261"/>
      <c r="WPN2" s="1261"/>
      <c r="WPO2" s="1261"/>
      <c r="WPP2" s="1261"/>
      <c r="WPQ2" s="1261"/>
      <c r="WPR2" s="1261"/>
      <c r="WPS2" s="1261"/>
      <c r="WPT2" s="1261"/>
      <c r="WPU2" s="1261"/>
      <c r="WPV2" s="1261"/>
      <c r="WPW2" s="1261"/>
      <c r="WPX2" s="1261"/>
      <c r="WPY2" s="1261"/>
      <c r="WPZ2" s="1261"/>
      <c r="WQA2" s="1261"/>
      <c r="WQB2" s="1261"/>
      <c r="WQC2" s="1261"/>
      <c r="WQD2" s="1261"/>
      <c r="WQE2" s="1261"/>
      <c r="WQF2" s="1261"/>
      <c r="WQG2" s="1261"/>
      <c r="WQH2" s="1261"/>
      <c r="WQI2" s="1261"/>
      <c r="WQJ2" s="1261"/>
      <c r="WQK2" s="1261"/>
      <c r="WQL2" s="1261"/>
      <c r="WQM2" s="1261"/>
      <c r="WQN2" s="1261"/>
      <c r="WQO2" s="1261"/>
      <c r="WQP2" s="1261"/>
      <c r="WQQ2" s="1261"/>
      <c r="WQR2" s="1261"/>
      <c r="WQS2" s="1261"/>
      <c r="WQT2" s="1261"/>
      <c r="WQU2" s="1261"/>
      <c r="WQV2" s="1261"/>
      <c r="WQW2" s="1261"/>
      <c r="WQX2" s="1261"/>
      <c r="WQY2" s="1261"/>
      <c r="WQZ2" s="1261"/>
      <c r="WRA2" s="1261"/>
      <c r="WRB2" s="1261"/>
      <c r="WRC2" s="1261"/>
      <c r="WRD2" s="1261"/>
      <c r="WRE2" s="1261"/>
      <c r="WRF2" s="1261"/>
      <c r="WRG2" s="1261"/>
      <c r="WRH2" s="1261"/>
      <c r="WRI2" s="1261"/>
      <c r="WRJ2" s="1261"/>
      <c r="WRK2" s="1261"/>
      <c r="WRL2" s="1261"/>
      <c r="WRM2" s="1261"/>
      <c r="WRN2" s="1261"/>
      <c r="WRO2" s="1261"/>
      <c r="WRP2" s="1261"/>
      <c r="WRQ2" s="1261"/>
      <c r="WRR2" s="1261"/>
      <c r="WRS2" s="1261"/>
      <c r="WRT2" s="1261"/>
      <c r="WRU2" s="1261"/>
      <c r="WRV2" s="1261"/>
      <c r="WRW2" s="1261"/>
      <c r="WRX2" s="1261"/>
      <c r="WRY2" s="1261"/>
      <c r="WRZ2" s="1261"/>
      <c r="WSA2" s="1261"/>
      <c r="WSB2" s="1261"/>
      <c r="WSC2" s="1261"/>
      <c r="WSD2" s="1261"/>
      <c r="WSE2" s="1261"/>
      <c r="WSF2" s="1261"/>
      <c r="WSG2" s="1261"/>
      <c r="WSH2" s="1261"/>
      <c r="WSI2" s="1261"/>
      <c r="WSJ2" s="1261"/>
      <c r="WSK2" s="1261"/>
      <c r="WSL2" s="1261"/>
      <c r="WSM2" s="1261"/>
      <c r="WSN2" s="1261"/>
      <c r="WSO2" s="1261"/>
      <c r="WSP2" s="1261"/>
      <c r="WSQ2" s="1261"/>
      <c r="WSR2" s="1261"/>
      <c r="WSS2" s="1261"/>
      <c r="WST2" s="1261"/>
      <c r="WSU2" s="1261"/>
      <c r="WSV2" s="1261"/>
      <c r="WSW2" s="1261"/>
      <c r="WSX2" s="1261"/>
      <c r="WSY2" s="1261"/>
      <c r="WSZ2" s="1261"/>
      <c r="WTA2" s="1261"/>
      <c r="WTB2" s="1261"/>
      <c r="WTC2" s="1261"/>
      <c r="WTD2" s="1261"/>
      <c r="WTE2" s="1261"/>
      <c r="WTF2" s="1261"/>
      <c r="WTG2" s="1261"/>
      <c r="WTH2" s="1261"/>
      <c r="WTI2" s="1261"/>
      <c r="WTJ2" s="1261"/>
      <c r="WTK2" s="1261"/>
      <c r="WTL2" s="1261"/>
      <c r="WTM2" s="1261"/>
      <c r="WTN2" s="1261"/>
      <c r="WTO2" s="1261"/>
      <c r="WTP2" s="1261"/>
      <c r="WTQ2" s="1261"/>
      <c r="WTR2" s="1261"/>
      <c r="WTS2" s="1261"/>
      <c r="WTT2" s="1261"/>
      <c r="WTU2" s="1261"/>
      <c r="WTV2" s="1261"/>
      <c r="WTW2" s="1261"/>
      <c r="WTX2" s="1261"/>
      <c r="WTY2" s="1261"/>
      <c r="WTZ2" s="1261"/>
      <c r="WUA2" s="1261"/>
      <c r="WUB2" s="1261"/>
      <c r="WUC2" s="1261"/>
      <c r="WUD2" s="1261"/>
      <c r="WUE2" s="1261"/>
      <c r="WUF2" s="1261"/>
      <c r="WUG2" s="1261"/>
      <c r="WUH2" s="1261"/>
      <c r="WUI2" s="1261"/>
      <c r="WUJ2" s="1261"/>
      <c r="WUK2" s="1261"/>
      <c r="WUL2" s="1261"/>
      <c r="WUM2" s="1261"/>
      <c r="WUN2" s="1261"/>
      <c r="WUO2" s="1261"/>
      <c r="WUP2" s="1261"/>
      <c r="WUQ2" s="1261"/>
      <c r="WUR2" s="1261"/>
      <c r="WUS2" s="1261"/>
      <c r="WUT2" s="1261"/>
      <c r="WUU2" s="1261"/>
      <c r="WUV2" s="1261"/>
      <c r="WUW2" s="1261"/>
      <c r="WUX2" s="1261"/>
      <c r="WUY2" s="1261"/>
      <c r="WUZ2" s="1261"/>
      <c r="WVA2" s="1261"/>
      <c r="WVB2" s="1261"/>
      <c r="WVC2" s="1261"/>
      <c r="WVD2" s="1261"/>
      <c r="WVE2" s="1261"/>
      <c r="WVF2" s="1261"/>
      <c r="WVG2" s="1261"/>
      <c r="WVH2" s="1261"/>
      <c r="WVI2" s="1261"/>
      <c r="WVJ2" s="1261"/>
      <c r="WVK2" s="1261"/>
      <c r="WVL2" s="1261"/>
      <c r="WVM2" s="1261"/>
      <c r="WVN2" s="1261"/>
      <c r="WVO2" s="1261"/>
      <c r="WVP2" s="1261"/>
      <c r="WVQ2" s="1261"/>
      <c r="WVR2" s="1261"/>
      <c r="WVS2" s="1261"/>
      <c r="WVT2" s="1261"/>
      <c r="WVU2" s="1261"/>
      <c r="WVV2" s="1261"/>
      <c r="WVW2" s="1261"/>
      <c r="WVX2" s="1261"/>
      <c r="WVY2" s="1261"/>
      <c r="WVZ2" s="1261"/>
      <c r="WWA2" s="1261"/>
      <c r="WWB2" s="1261"/>
      <c r="WWC2" s="1261"/>
      <c r="WWD2" s="1261"/>
      <c r="WWE2" s="1261"/>
      <c r="WWF2" s="1261"/>
      <c r="WWG2" s="1261"/>
      <c r="WWH2" s="1261"/>
      <c r="WWI2" s="1261"/>
      <c r="WWJ2" s="1261"/>
      <c r="WWK2" s="1261"/>
      <c r="WWL2" s="1261"/>
      <c r="WWM2" s="1261"/>
      <c r="WWN2" s="1261"/>
      <c r="WWO2" s="1261"/>
      <c r="WWP2" s="1261"/>
      <c r="WWQ2" s="1261"/>
      <c r="WWR2" s="1261"/>
      <c r="WWS2" s="1261"/>
      <c r="WWT2" s="1261"/>
      <c r="WWU2" s="1261"/>
      <c r="WWV2" s="1261"/>
      <c r="WWW2" s="1261"/>
      <c r="WWX2" s="1261"/>
      <c r="WWY2" s="1261"/>
      <c r="WWZ2" s="1261"/>
      <c r="WXA2" s="1261"/>
      <c r="WXB2" s="1261"/>
      <c r="WXC2" s="1261"/>
      <c r="WXD2" s="1261"/>
      <c r="WXE2" s="1261"/>
      <c r="WXF2" s="1261"/>
      <c r="WXG2" s="1261"/>
      <c r="WXH2" s="1261"/>
      <c r="WXI2" s="1261"/>
      <c r="WXJ2" s="1261"/>
      <c r="WXK2" s="1261"/>
      <c r="WXL2" s="1261"/>
      <c r="WXM2" s="1261"/>
      <c r="WXN2" s="1261"/>
      <c r="WXO2" s="1261"/>
      <c r="WXP2" s="1261"/>
      <c r="WXQ2" s="1261"/>
      <c r="WXR2" s="1261"/>
      <c r="WXS2" s="1261"/>
      <c r="WXT2" s="1261"/>
      <c r="WXU2" s="1261"/>
      <c r="WXV2" s="1261"/>
      <c r="WXW2" s="1261"/>
      <c r="WXX2" s="1261"/>
      <c r="WXY2" s="1261"/>
      <c r="WXZ2" s="1261"/>
      <c r="WYA2" s="1261"/>
      <c r="WYB2" s="1261"/>
      <c r="WYC2" s="1261"/>
      <c r="WYD2" s="1261"/>
      <c r="WYE2" s="1261"/>
      <c r="WYF2" s="1261"/>
      <c r="WYG2" s="1261"/>
      <c r="WYH2" s="1261"/>
      <c r="WYI2" s="1261"/>
      <c r="WYJ2" s="1261"/>
      <c r="WYK2" s="1261"/>
      <c r="WYL2" s="1261"/>
      <c r="WYM2" s="1261"/>
      <c r="WYN2" s="1261"/>
      <c r="WYO2" s="1261"/>
      <c r="WYP2" s="1261"/>
      <c r="WYQ2" s="1261"/>
      <c r="WYR2" s="1261"/>
      <c r="WYS2" s="1261"/>
      <c r="WYT2" s="1261"/>
      <c r="WYU2" s="1261"/>
      <c r="WYV2" s="1261"/>
      <c r="WYW2" s="1261"/>
      <c r="WYX2" s="1261"/>
      <c r="WYY2" s="1261"/>
      <c r="WYZ2" s="1261"/>
      <c r="WZA2" s="1261"/>
      <c r="WZB2" s="1261"/>
      <c r="WZC2" s="1261"/>
      <c r="WZD2" s="1261"/>
      <c r="WZE2" s="1261"/>
      <c r="WZF2" s="1261"/>
      <c r="WZG2" s="1261"/>
      <c r="WZH2" s="1261"/>
      <c r="WZI2" s="1261"/>
      <c r="WZJ2" s="1261"/>
      <c r="WZK2" s="1261"/>
      <c r="WZL2" s="1261"/>
      <c r="WZM2" s="1261"/>
      <c r="WZN2" s="1261"/>
      <c r="WZO2" s="1261"/>
      <c r="WZP2" s="1261"/>
      <c r="WZQ2" s="1261"/>
      <c r="WZR2" s="1261"/>
      <c r="WZS2" s="1261"/>
      <c r="WZT2" s="1261"/>
      <c r="WZU2" s="1261"/>
      <c r="WZV2" s="1261"/>
      <c r="WZW2" s="1261"/>
      <c r="WZX2" s="1261"/>
      <c r="WZY2" s="1261"/>
      <c r="WZZ2" s="1261"/>
      <c r="XAA2" s="1261"/>
      <c r="XAB2" s="1261"/>
      <c r="XAC2" s="1261"/>
      <c r="XAD2" s="1261"/>
      <c r="XAE2" s="1261"/>
      <c r="XAF2" s="1261"/>
      <c r="XAG2" s="1261"/>
      <c r="XAH2" s="1261"/>
      <c r="XAI2" s="1261"/>
      <c r="XAJ2" s="1261"/>
      <c r="XAK2" s="1261"/>
      <c r="XAL2" s="1261"/>
      <c r="XAM2" s="1261"/>
      <c r="XAN2" s="1261"/>
      <c r="XAO2" s="1261"/>
      <c r="XAP2" s="1261"/>
      <c r="XAQ2" s="1261"/>
      <c r="XAR2" s="1261"/>
      <c r="XAS2" s="1261"/>
      <c r="XAT2" s="1261"/>
      <c r="XAU2" s="1261"/>
      <c r="XAV2" s="1261"/>
      <c r="XAW2" s="1261"/>
      <c r="XAX2" s="1261"/>
      <c r="XAY2" s="1261"/>
      <c r="XAZ2" s="1261"/>
      <c r="XBA2" s="1261"/>
      <c r="XBB2" s="1261"/>
      <c r="XBC2" s="1261"/>
      <c r="XBD2" s="1261"/>
      <c r="XBE2" s="1261"/>
      <c r="XBF2" s="1261"/>
      <c r="XBG2" s="1261"/>
      <c r="XBH2" s="1261"/>
      <c r="XBI2" s="1261"/>
      <c r="XBJ2" s="1261"/>
      <c r="XBK2" s="1261"/>
      <c r="XBL2" s="1261"/>
      <c r="XBM2" s="1261"/>
      <c r="XBN2" s="1261"/>
      <c r="XBO2" s="1261"/>
      <c r="XBP2" s="1261"/>
      <c r="XBQ2" s="1261"/>
      <c r="XBR2" s="1261"/>
      <c r="XBS2" s="1261"/>
      <c r="XBT2" s="1261"/>
      <c r="XBU2" s="1261"/>
      <c r="XBV2" s="1261"/>
      <c r="XBW2" s="1261"/>
      <c r="XBX2" s="1261"/>
      <c r="XBY2" s="1261"/>
      <c r="XBZ2" s="1261"/>
      <c r="XCA2" s="1261"/>
      <c r="XCB2" s="1261"/>
      <c r="XCC2" s="1261"/>
      <c r="XCD2" s="1261"/>
      <c r="XCE2" s="1261"/>
      <c r="XCF2" s="1261"/>
      <c r="XCG2" s="1261"/>
      <c r="XCH2" s="1261"/>
      <c r="XCI2" s="1261"/>
      <c r="XCJ2" s="1261"/>
      <c r="XCK2" s="1261"/>
      <c r="XCL2" s="1261"/>
      <c r="XCM2" s="1261"/>
      <c r="XCN2" s="1261"/>
      <c r="XCO2" s="1261"/>
      <c r="XCP2" s="1261"/>
      <c r="XCQ2" s="1261"/>
      <c r="XCR2" s="1261"/>
      <c r="XCS2" s="1261"/>
      <c r="XCT2" s="1261"/>
      <c r="XCU2" s="1261"/>
      <c r="XCV2" s="1261"/>
      <c r="XCW2" s="1261"/>
      <c r="XCX2" s="1261"/>
      <c r="XCY2" s="1261"/>
      <c r="XCZ2" s="1261"/>
      <c r="XDA2" s="1261"/>
      <c r="XDB2" s="1261"/>
      <c r="XDC2" s="1261"/>
      <c r="XDD2" s="1261"/>
      <c r="XDE2" s="1261"/>
      <c r="XDF2" s="1261"/>
      <c r="XDG2" s="1261"/>
      <c r="XDH2" s="1261"/>
      <c r="XDI2" s="1261"/>
      <c r="XDJ2" s="1261"/>
      <c r="XDK2" s="1261"/>
      <c r="XDL2" s="1261"/>
      <c r="XDM2" s="1261"/>
      <c r="XDN2" s="1261"/>
      <c r="XDO2" s="1261"/>
      <c r="XDP2" s="1261"/>
      <c r="XDQ2" s="1261"/>
      <c r="XDR2" s="1261"/>
      <c r="XDS2" s="1261"/>
      <c r="XDT2" s="1261"/>
      <c r="XDU2" s="1261"/>
      <c r="XDV2" s="1261"/>
      <c r="XDW2" s="1261"/>
      <c r="XDX2" s="1261"/>
      <c r="XDY2" s="1261"/>
      <c r="XDZ2" s="1261"/>
      <c r="XEA2" s="1261"/>
      <c r="XEB2" s="1261"/>
      <c r="XEC2" s="1261"/>
      <c r="XED2" s="1261"/>
      <c r="XEE2" s="1261"/>
      <c r="XEF2" s="1261"/>
      <c r="XEG2" s="1261"/>
      <c r="XEH2" s="1261"/>
      <c r="XEI2" s="1261"/>
      <c r="XEJ2" s="1261"/>
      <c r="XEK2" s="1261"/>
      <c r="XEL2" s="1261"/>
      <c r="XEM2" s="1261"/>
      <c r="XEN2" s="1261"/>
      <c r="XEO2" s="1261"/>
      <c r="XEP2" s="1261"/>
      <c r="XEQ2" s="1261"/>
      <c r="XER2" s="1261"/>
      <c r="XES2" s="1261"/>
      <c r="XET2" s="1261"/>
      <c r="XEU2" s="1261"/>
      <c r="XEV2" s="1261"/>
      <c r="XEW2" s="1261"/>
      <c r="XEX2" s="1261"/>
      <c r="XEY2" s="1261"/>
      <c r="XEZ2" s="1261"/>
      <c r="XFA2" s="1261"/>
      <c r="XFB2" s="1261"/>
      <c r="XFC2" s="1261"/>
      <c r="XFD2" s="1261"/>
    </row>
    <row r="4" spans="1:16384" s="1368" customFormat="1">
      <c r="B4" s="1422" t="s">
        <v>462</v>
      </c>
      <c r="C4" s="1369" t="s">
        <v>594</v>
      </c>
      <c r="D4" s="1370" t="s">
        <v>842</v>
      </c>
      <c r="E4" s="1370" t="s">
        <v>592</v>
      </c>
      <c r="F4" s="1370" t="s">
        <v>843</v>
      </c>
      <c r="G4" s="1370" t="s">
        <v>590</v>
      </c>
      <c r="H4" s="1370" t="s">
        <v>589</v>
      </c>
      <c r="I4" s="1370" t="s">
        <v>588</v>
      </c>
      <c r="J4" s="1370" t="s">
        <v>851</v>
      </c>
      <c r="K4" s="1370" t="s">
        <v>852</v>
      </c>
      <c r="L4" s="1370" t="s">
        <v>853</v>
      </c>
      <c r="M4" s="1370" t="s">
        <v>854</v>
      </c>
      <c r="N4" s="1370" t="s">
        <v>855</v>
      </c>
      <c r="O4" s="1370" t="s">
        <v>856</v>
      </c>
      <c r="P4" s="1370" t="s">
        <v>857</v>
      </c>
      <c r="Q4" s="1369" t="s">
        <v>858</v>
      </c>
      <c r="R4" s="1368" t="s">
        <v>859</v>
      </c>
    </row>
    <row r="5" spans="1:16384" s="1375" customFormat="1" ht="33.75" customHeight="1">
      <c r="A5" s="1615" t="s">
        <v>17</v>
      </c>
      <c r="B5" s="1615" t="s">
        <v>1017</v>
      </c>
      <c r="C5" s="1620" t="s">
        <v>1018</v>
      </c>
      <c r="D5" s="1620" t="s">
        <v>1021</v>
      </c>
      <c r="E5" s="1615" t="s">
        <v>1019</v>
      </c>
      <c r="F5" s="1423" t="s">
        <v>867</v>
      </c>
      <c r="G5" s="1374" t="s">
        <v>868</v>
      </c>
      <c r="H5" s="1374" t="s">
        <v>869</v>
      </c>
      <c r="I5" s="1374" t="s">
        <v>870</v>
      </c>
      <c r="J5" s="1374" t="s">
        <v>871</v>
      </c>
      <c r="K5" s="1374" t="s">
        <v>872</v>
      </c>
      <c r="L5" s="1374" t="s">
        <v>871</v>
      </c>
      <c r="M5" s="1374" t="s">
        <v>873</v>
      </c>
      <c r="N5" s="1374" t="s">
        <v>874</v>
      </c>
      <c r="O5" s="1374" t="s">
        <v>875</v>
      </c>
      <c r="P5" s="1374" t="s">
        <v>876</v>
      </c>
      <c r="Q5" s="1374" t="s">
        <v>877</v>
      </c>
      <c r="R5" s="1374" t="s">
        <v>867</v>
      </c>
    </row>
    <row r="6" spans="1:16384" s="1375" customFormat="1">
      <c r="A6" s="1615"/>
      <c r="B6" s="1615"/>
      <c r="C6" s="1621"/>
      <c r="D6" s="1621"/>
      <c r="E6" s="1615"/>
      <c r="F6" s="1479" t="s">
        <v>1084</v>
      </c>
      <c r="G6" s="1480" t="s">
        <v>1085</v>
      </c>
      <c r="H6" s="1480" t="s">
        <v>1085</v>
      </c>
      <c r="I6" s="1480" t="s">
        <v>1085</v>
      </c>
      <c r="J6" s="1480" t="s">
        <v>1085</v>
      </c>
      <c r="K6" s="1480" t="s">
        <v>1085</v>
      </c>
      <c r="L6" s="1480" t="s">
        <v>1085</v>
      </c>
      <c r="M6" s="1480" t="s">
        <v>1085</v>
      </c>
      <c r="N6" s="1480" t="s">
        <v>1085</v>
      </c>
      <c r="O6" s="1480" t="s">
        <v>1085</v>
      </c>
      <c r="P6" s="1480" t="s">
        <v>1085</v>
      </c>
      <c r="Q6" s="1480" t="s">
        <v>1085</v>
      </c>
      <c r="R6" s="1480" t="s">
        <v>1085</v>
      </c>
    </row>
    <row r="7" spans="1:16384" ht="28.7" customHeight="1">
      <c r="A7" s="1406" t="s">
        <v>313</v>
      </c>
      <c r="B7" s="1482"/>
      <c r="C7" s="1472"/>
      <c r="D7" s="1472"/>
      <c r="E7" s="1427">
        <f t="shared" ref="E7:E16" si="0">IFERROR(SUM(F7:R7)/13,0)</f>
        <v>0</v>
      </c>
      <c r="F7" s="1472"/>
      <c r="G7" s="1472"/>
      <c r="H7" s="1472"/>
      <c r="I7" s="1472"/>
      <c r="J7" s="1472"/>
      <c r="K7" s="1472"/>
      <c r="L7" s="1472"/>
      <c r="M7" s="1472"/>
      <c r="N7" s="1472"/>
      <c r="O7" s="1472"/>
      <c r="P7" s="1472"/>
      <c r="Q7" s="1472"/>
      <c r="R7" s="1472"/>
    </row>
    <row r="8" spans="1:16384" ht="28.7" customHeight="1">
      <c r="A8" s="1406" t="s">
        <v>882</v>
      </c>
      <c r="B8" s="1483"/>
      <c r="C8" s="1474"/>
      <c r="D8" s="1474"/>
      <c r="E8" s="1388">
        <f t="shared" si="0"/>
        <v>0</v>
      </c>
      <c r="F8" s="1474"/>
      <c r="G8" s="1474"/>
      <c r="H8" s="1474"/>
      <c r="I8" s="1474"/>
      <c r="J8" s="1474"/>
      <c r="K8" s="1474"/>
      <c r="L8" s="1474"/>
      <c r="M8" s="1474"/>
      <c r="N8" s="1474"/>
      <c r="O8" s="1474"/>
      <c r="P8" s="1474"/>
      <c r="Q8" s="1474"/>
      <c r="R8" s="1474"/>
    </row>
    <row r="9" spans="1:16384" ht="28.7" customHeight="1">
      <c r="A9" s="1406" t="s">
        <v>883</v>
      </c>
      <c r="B9" s="1483"/>
      <c r="C9" s="1474"/>
      <c r="D9" s="1474"/>
      <c r="E9" s="1388">
        <f t="shared" si="0"/>
        <v>0</v>
      </c>
      <c r="F9" s="1474"/>
      <c r="G9" s="1474"/>
      <c r="H9" s="1474"/>
      <c r="I9" s="1474"/>
      <c r="J9" s="1474"/>
      <c r="K9" s="1474"/>
      <c r="L9" s="1474"/>
      <c r="M9" s="1474"/>
      <c r="N9" s="1474"/>
      <c r="O9" s="1474"/>
      <c r="P9" s="1474"/>
      <c r="Q9" s="1474"/>
      <c r="R9" s="1474"/>
    </row>
    <row r="10" spans="1:16384" ht="28.7" customHeight="1">
      <c r="A10" s="1406" t="s">
        <v>382</v>
      </c>
      <c r="B10" s="1483"/>
      <c r="C10" s="1474"/>
      <c r="D10" s="1474"/>
      <c r="E10" s="1388">
        <f t="shared" si="0"/>
        <v>0</v>
      </c>
      <c r="F10" s="1474"/>
      <c r="G10" s="1474"/>
      <c r="H10" s="1474"/>
      <c r="I10" s="1474"/>
      <c r="J10" s="1474"/>
      <c r="K10" s="1474"/>
      <c r="L10" s="1474"/>
      <c r="M10" s="1474"/>
      <c r="N10" s="1474"/>
      <c r="O10" s="1474"/>
      <c r="P10" s="1474"/>
      <c r="Q10" s="1474"/>
      <c r="R10" s="1474"/>
    </row>
    <row r="11" spans="1:16384" ht="28.7" customHeight="1">
      <c r="A11" s="1406" t="s">
        <v>382</v>
      </c>
      <c r="B11" s="1483"/>
      <c r="C11" s="1474"/>
      <c r="D11" s="1474"/>
      <c r="E11" s="1388">
        <f t="shared" si="0"/>
        <v>0</v>
      </c>
      <c r="F11" s="1474"/>
      <c r="G11" s="1474"/>
      <c r="H11" s="1474"/>
      <c r="I11" s="1474"/>
      <c r="J11" s="1474"/>
      <c r="K11" s="1474"/>
      <c r="L11" s="1474"/>
      <c r="M11" s="1474"/>
      <c r="N11" s="1474"/>
      <c r="O11" s="1474"/>
      <c r="P11" s="1474"/>
      <c r="Q11" s="1474"/>
      <c r="R11" s="1474"/>
    </row>
    <row r="12" spans="1:16384" ht="28.7" customHeight="1">
      <c r="A12" s="1406" t="s">
        <v>382</v>
      </c>
      <c r="B12" s="1483"/>
      <c r="C12" s="1474"/>
      <c r="D12" s="1474"/>
      <c r="E12" s="1388">
        <f t="shared" si="0"/>
        <v>0</v>
      </c>
      <c r="F12" s="1474"/>
      <c r="G12" s="1474"/>
      <c r="H12" s="1474"/>
      <c r="I12" s="1474"/>
      <c r="J12" s="1474"/>
      <c r="K12" s="1474"/>
      <c r="L12" s="1474"/>
      <c r="M12" s="1474"/>
      <c r="N12" s="1474"/>
      <c r="O12" s="1474"/>
      <c r="P12" s="1474"/>
      <c r="Q12" s="1474"/>
      <c r="R12" s="1474"/>
    </row>
    <row r="13" spans="1:16384" ht="28.7" customHeight="1">
      <c r="A13" s="1406" t="s">
        <v>382</v>
      </c>
      <c r="B13" s="1483"/>
      <c r="C13" s="1474"/>
      <c r="D13" s="1474"/>
      <c r="E13" s="1388">
        <f t="shared" si="0"/>
        <v>0</v>
      </c>
      <c r="F13" s="1474"/>
      <c r="G13" s="1474"/>
      <c r="H13" s="1474"/>
      <c r="I13" s="1474"/>
      <c r="J13" s="1474"/>
      <c r="K13" s="1474"/>
      <c r="L13" s="1474"/>
      <c r="M13" s="1474"/>
      <c r="N13" s="1474"/>
      <c r="O13" s="1474"/>
      <c r="P13" s="1474"/>
      <c r="Q13" s="1474"/>
      <c r="R13" s="1474"/>
    </row>
    <row r="14" spans="1:16384" ht="28.7" customHeight="1">
      <c r="A14" s="1406" t="s">
        <v>382</v>
      </c>
      <c r="B14" s="1483"/>
      <c r="C14" s="1474"/>
      <c r="D14" s="1474"/>
      <c r="E14" s="1388">
        <f t="shared" si="0"/>
        <v>0</v>
      </c>
      <c r="F14" s="1474"/>
      <c r="G14" s="1474"/>
      <c r="H14" s="1474"/>
      <c r="I14" s="1474"/>
      <c r="J14" s="1474"/>
      <c r="K14" s="1474"/>
      <c r="L14" s="1474"/>
      <c r="M14" s="1474"/>
      <c r="N14" s="1474"/>
      <c r="O14" s="1474"/>
      <c r="P14" s="1474"/>
      <c r="Q14" s="1474"/>
      <c r="R14" s="1474"/>
    </row>
    <row r="15" spans="1:16384" ht="28.7" customHeight="1">
      <c r="A15" s="1406" t="s">
        <v>382</v>
      </c>
      <c r="B15" s="1483"/>
      <c r="C15" s="1474"/>
      <c r="D15" s="1474"/>
      <c r="E15" s="1388">
        <f t="shared" si="0"/>
        <v>0</v>
      </c>
      <c r="F15" s="1474"/>
      <c r="G15" s="1474"/>
      <c r="H15" s="1474"/>
      <c r="I15" s="1474"/>
      <c r="J15" s="1474"/>
      <c r="K15" s="1474"/>
      <c r="L15" s="1474"/>
      <c r="M15" s="1474"/>
      <c r="N15" s="1474"/>
      <c r="O15" s="1474"/>
      <c r="P15" s="1474"/>
      <c r="Q15" s="1474"/>
      <c r="R15" s="1474"/>
    </row>
    <row r="16" spans="1:16384" ht="28.7" customHeight="1">
      <c r="A16" s="1406" t="s">
        <v>316</v>
      </c>
      <c r="B16" s="1483"/>
      <c r="C16" s="1474"/>
      <c r="D16" s="1474"/>
      <c r="E16" s="1397">
        <f t="shared" si="0"/>
        <v>0</v>
      </c>
      <c r="F16" s="1474"/>
      <c r="G16" s="1474"/>
      <c r="H16" s="1474"/>
      <c r="I16" s="1474"/>
      <c r="J16" s="1474"/>
      <c r="K16" s="1474"/>
      <c r="L16" s="1474"/>
      <c r="M16" s="1474"/>
      <c r="N16" s="1474"/>
      <c r="O16" s="1481"/>
      <c r="P16" s="1481"/>
      <c r="Q16" s="1481"/>
      <c r="R16" s="1481"/>
    </row>
    <row r="17" spans="1:18">
      <c r="A17" s="1406">
        <v>2</v>
      </c>
      <c r="C17" s="1463"/>
      <c r="D17" s="1463" t="s">
        <v>1020</v>
      </c>
      <c r="E17" s="1464">
        <f>SUM(E7:E16)</f>
        <v>0</v>
      </c>
      <c r="F17" s="1434"/>
      <c r="G17" s="1434"/>
      <c r="H17" s="1434"/>
      <c r="I17" s="1434"/>
      <c r="J17" s="1434"/>
      <c r="K17" s="1434"/>
      <c r="L17" s="1434"/>
      <c r="M17" s="1434"/>
      <c r="N17" s="1386"/>
      <c r="O17" s="1386"/>
      <c r="P17" s="1386"/>
      <c r="Q17" s="1386"/>
      <c r="R17" s="1386"/>
    </row>
    <row r="18" spans="1:18" ht="11.25" customHeight="1">
      <c r="E18" s="1434"/>
      <c r="F18" s="1625" t="s">
        <v>1015</v>
      </c>
      <c r="G18" s="1625"/>
      <c r="H18" s="1625"/>
      <c r="I18" s="1625"/>
      <c r="J18" s="1625"/>
      <c r="K18" s="1625"/>
      <c r="L18" s="1434"/>
      <c r="M18" s="1434"/>
      <c r="N18" s="1434"/>
      <c r="O18" s="1434"/>
      <c r="P18" s="1434"/>
      <c r="Q18" s="1434"/>
      <c r="R18" s="1434"/>
    </row>
    <row r="19" spans="1:18">
      <c r="B19" s="1420"/>
      <c r="C19" s="1440"/>
      <c r="D19" s="1440"/>
      <c r="F19" s="1440"/>
      <c r="G19" s="1440"/>
    </row>
    <row r="20" spans="1:18">
      <c r="A20" s="1386"/>
      <c r="C20" s="1440"/>
      <c r="D20" s="1440"/>
      <c r="E20" s="1386"/>
      <c r="F20" s="1440"/>
      <c r="G20" s="1440"/>
      <c r="R20" s="1386"/>
    </row>
    <row r="21" spans="1:18" ht="12" customHeight="1">
      <c r="A21" s="1386"/>
      <c r="B21" s="1416"/>
      <c r="C21" s="1440"/>
      <c r="D21" s="1440"/>
      <c r="E21" s="1386"/>
      <c r="F21" s="1440"/>
      <c r="M21" s="1437"/>
      <c r="R21" s="1386"/>
    </row>
    <row r="22" spans="1:18" ht="12" customHeight="1">
      <c r="A22" s="1386"/>
      <c r="B22" s="1416"/>
      <c r="C22" s="1440"/>
      <c r="D22" s="1440"/>
      <c r="E22" s="1386"/>
      <c r="F22" s="1440"/>
      <c r="R22" s="1386"/>
    </row>
    <row r="23" spans="1:18" ht="11.25" customHeight="1">
      <c r="A23" s="1420"/>
      <c r="B23" s="1416"/>
      <c r="C23" s="1440"/>
      <c r="D23" s="1440"/>
      <c r="E23" s="1386"/>
      <c r="F23" s="1440"/>
      <c r="M23" s="1465"/>
      <c r="R23" s="1386"/>
    </row>
    <row r="24" spans="1:18" ht="11.25" customHeight="1">
      <c r="A24" s="1420"/>
      <c r="B24" s="1420"/>
      <c r="C24" s="1617"/>
      <c r="D24" s="1617"/>
      <c r="E24" s="1386"/>
      <c r="M24" s="1438"/>
      <c r="R24" s="1386"/>
    </row>
    <row r="25" spans="1:18" ht="11.25" customHeight="1">
      <c r="A25" s="1416"/>
      <c r="B25" s="1420"/>
      <c r="E25" s="1386"/>
      <c r="M25" s="1438"/>
      <c r="R25" s="1386"/>
    </row>
    <row r="26" spans="1:18">
      <c r="A26" s="1416"/>
      <c r="E26" s="1386"/>
      <c r="R26" s="1386"/>
    </row>
    <row r="27" spans="1:18">
      <c r="A27" s="1416"/>
      <c r="E27" s="1386"/>
      <c r="R27" s="1386"/>
    </row>
    <row r="28" spans="1:18">
      <c r="A28" s="1416"/>
      <c r="E28" s="1386"/>
      <c r="R28" s="1386"/>
    </row>
    <row r="29" spans="1:18">
      <c r="A29" s="1416"/>
    </row>
  </sheetData>
  <mergeCells count="7">
    <mergeCell ref="E5:E6"/>
    <mergeCell ref="F18:K18"/>
    <mergeCell ref="C24:D24"/>
    <mergeCell ref="A5:A6"/>
    <mergeCell ref="B5:B6"/>
    <mergeCell ref="C5:C6"/>
    <mergeCell ref="D5:D6"/>
  </mergeCells>
  <pageMargins left="0.7" right="0.7" top="0.75" bottom="0.75" header="0.3" footer="0.3"/>
  <pageSetup orientation="landscape" r:id="rId1"/>
  <headerFooter>
    <oddHeader xml:space="preserve">&amp;C&amp;"Arial,Bold"Attachment 14 - Land Held for Future Use
MidAmerican Central California Transco, LLC
</oddHeader>
    <oddFooter>&amp;RPage &amp;P of &amp;N</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IV500"/>
  <sheetViews>
    <sheetView view="pageBreakPreview" topLeftCell="A10" zoomScale="85" zoomScaleNormal="75" zoomScaleSheetLayoutView="85" workbookViewId="0">
      <selection activeCell="F30" sqref="F30"/>
    </sheetView>
  </sheetViews>
  <sheetFormatPr defaultColWidth="8.6640625" defaultRowHeight="15"/>
  <cols>
    <col min="1" max="1" width="6" style="1" customWidth="1"/>
    <col min="2" max="2" width="1.44140625" style="1" customWidth="1"/>
    <col min="3" max="3" width="41.33203125" style="1" customWidth="1"/>
    <col min="4" max="4" width="21.6640625" style="1" customWidth="1"/>
    <col min="5" max="5" width="16.44140625" style="1" customWidth="1"/>
    <col min="6" max="6" width="5.77734375" style="1" customWidth="1"/>
    <col min="7" max="7" width="7.88671875" style="1" customWidth="1"/>
    <col min="8" max="8" width="13.5546875" style="1" customWidth="1"/>
    <col min="9" max="9" width="6.77734375" style="1" customWidth="1"/>
    <col min="10" max="10" width="15.6640625" style="1" customWidth="1"/>
    <col min="11" max="11" width="8.88671875" style="1" customWidth="1"/>
    <col min="12" max="12" width="10.21875" style="1" customWidth="1"/>
    <col min="13" max="13" width="14.44140625" style="1" customWidth="1"/>
    <col min="14" max="16384" width="8.6640625" style="1"/>
  </cols>
  <sheetData>
    <row r="1" spans="1:61">
      <c r="C1" s="2"/>
      <c r="D1" s="2"/>
      <c r="E1" s="3"/>
      <c r="F1" s="2"/>
      <c r="G1" s="2"/>
      <c r="H1" s="2"/>
      <c r="I1" s="2"/>
      <c r="J1" s="5"/>
      <c r="K1" s="5"/>
      <c r="L1" s="5"/>
      <c r="M1" s="5"/>
      <c r="N1" s="6"/>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row>
    <row r="2" spans="1:61">
      <c r="C2" s="2"/>
      <c r="D2" s="2"/>
      <c r="E2" s="3"/>
      <c r="F2" s="2"/>
      <c r="G2" s="2"/>
      <c r="H2" s="2"/>
      <c r="I2" s="8"/>
      <c r="K2" s="5"/>
      <c r="L2" s="5"/>
      <c r="M2" s="5" t="s">
        <v>498</v>
      </c>
      <c r="N2" s="6"/>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row>
    <row r="3" spans="1:61">
      <c r="C3" s="2"/>
      <c r="D3" s="2"/>
      <c r="E3" s="3"/>
      <c r="F3" s="2"/>
      <c r="G3" s="2"/>
      <c r="H3" s="2"/>
      <c r="I3" s="8"/>
      <c r="J3" s="5"/>
      <c r="K3" s="342"/>
      <c r="L3" s="9"/>
      <c r="M3" s="9" t="s">
        <v>434</v>
      </c>
      <c r="N3" s="6"/>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row>
    <row r="4" spans="1:61">
      <c r="C4" s="2"/>
      <c r="D4" s="2"/>
      <c r="E4" s="3"/>
      <c r="F4" s="2"/>
      <c r="G4" s="2"/>
      <c r="H4" s="2"/>
      <c r="I4" s="8"/>
      <c r="J4" s="8"/>
      <c r="K4" s="10"/>
      <c r="L4" s="10"/>
      <c r="M4" s="6"/>
      <c r="N4" s="6"/>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row>
    <row r="5" spans="1:61">
      <c r="D5" s="116"/>
      <c r="E5" s="116" t="s">
        <v>107</v>
      </c>
      <c r="F5" s="2"/>
      <c r="G5" s="2"/>
      <c r="H5" s="2"/>
      <c r="I5" s="8"/>
      <c r="M5" s="6"/>
      <c r="N5" s="6"/>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row>
    <row r="6" spans="1:61">
      <c r="C6" s="2"/>
      <c r="D6" s="11" t="s">
        <v>8</v>
      </c>
      <c r="E6" s="11" t="s">
        <v>9</v>
      </c>
      <c r="F6" s="11"/>
      <c r="G6" s="11"/>
      <c r="H6" s="11"/>
      <c r="I6" s="8"/>
      <c r="J6" s="724"/>
      <c r="K6" s="725"/>
      <c r="L6" s="722"/>
      <c r="M6" s="723" t="s">
        <v>399</v>
      </c>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row>
    <row r="7" spans="1:61">
      <c r="C7" s="10"/>
      <c r="D7" s="10"/>
      <c r="E7" s="10"/>
      <c r="F7" s="10"/>
      <c r="G7" s="10"/>
      <c r="H7" s="10"/>
      <c r="I7" s="10"/>
      <c r="J7" s="10"/>
      <c r="K7" s="425"/>
      <c r="L7" s="340"/>
      <c r="M7" s="338" t="s">
        <v>1080</v>
      </c>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row>
    <row r="8" spans="1:61" ht="18">
      <c r="A8" s="12"/>
      <c r="C8" s="10"/>
      <c r="D8" s="875"/>
      <c r="E8" s="876" t="s">
        <v>493</v>
      </c>
      <c r="F8" s="861"/>
      <c r="G8" s="861"/>
      <c r="H8" s="860"/>
      <c r="I8" s="10"/>
      <c r="J8" s="10"/>
      <c r="L8" s="10"/>
      <c r="M8" s="9"/>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row>
    <row r="9" spans="1:61" ht="18">
      <c r="A9" s="12"/>
      <c r="C9" s="10"/>
      <c r="D9" s="875"/>
      <c r="E9" s="876"/>
      <c r="F9" s="861"/>
      <c r="G9" s="861"/>
      <c r="H9" s="860"/>
      <c r="I9" s="10"/>
      <c r="J9" s="10"/>
      <c r="L9" s="10"/>
      <c r="M9" s="885"/>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row>
    <row r="10" spans="1:61" ht="18">
      <c r="A10" s="86"/>
      <c r="C10" t="s">
        <v>603</v>
      </c>
      <c r="E10"/>
      <c r="F10" s="861"/>
      <c r="G10" s="861"/>
      <c r="H10" s="860"/>
      <c r="I10" s="10"/>
      <c r="J10" s="10"/>
      <c r="L10" s="10"/>
      <c r="M10" s="885"/>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row>
    <row r="11" spans="1:61" ht="18">
      <c r="A11" s="86"/>
      <c r="C11"/>
      <c r="D11"/>
      <c r="E11"/>
      <c r="F11" s="861"/>
      <c r="G11" s="861"/>
      <c r="H11" s="860"/>
      <c r="I11" s="10"/>
      <c r="J11" s="10"/>
      <c r="L11" s="10"/>
      <c r="M11" s="885"/>
      <c r="N11" s="6"/>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row>
    <row r="12" spans="1:61" ht="18">
      <c r="A12" s="86"/>
      <c r="C12" t="s">
        <v>605</v>
      </c>
      <c r="D12" t="s">
        <v>606</v>
      </c>
      <c r="E12" t="s">
        <v>607</v>
      </c>
      <c r="F12" s="861"/>
      <c r="G12" s="861"/>
      <c r="H12" s="860"/>
      <c r="I12" s="10"/>
      <c r="J12" s="10"/>
      <c r="L12" s="10"/>
      <c r="M12" s="885"/>
      <c r="N12" s="6"/>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row>
    <row r="13" spans="1:61" ht="18">
      <c r="A13" s="86"/>
      <c r="C13" t="s">
        <v>604</v>
      </c>
      <c r="D13" s="977">
        <v>1</v>
      </c>
      <c r="E13" t="s">
        <v>611</v>
      </c>
      <c r="F13" s="861"/>
      <c r="G13" s="861"/>
      <c r="H13" s="860"/>
      <c r="I13" s="10"/>
      <c r="J13" s="10"/>
      <c r="L13" s="10"/>
      <c r="M13" s="885"/>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row>
    <row r="14" spans="1:61" ht="18">
      <c r="A14" s="86"/>
      <c r="C14" t="s">
        <v>604</v>
      </c>
      <c r="D14" s="977">
        <f>+D13+1</f>
        <v>2</v>
      </c>
      <c r="E14" t="s">
        <v>608</v>
      </c>
      <c r="F14" s="861"/>
      <c r="G14" s="861"/>
      <c r="H14" s="860"/>
      <c r="I14" s="10"/>
      <c r="J14" s="10"/>
      <c r="L14" s="10"/>
      <c r="M14" s="885"/>
      <c r="N14" s="6"/>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row>
    <row r="15" spans="1:61" ht="18">
      <c r="A15" s="86"/>
      <c r="C15" t="s">
        <v>604</v>
      </c>
      <c r="D15" s="977">
        <f t="shared" ref="D15:D21" si="0">+D14+1</f>
        <v>3</v>
      </c>
      <c r="E15" t="s">
        <v>610</v>
      </c>
      <c r="F15" s="861"/>
      <c r="G15" s="861"/>
      <c r="H15" s="860"/>
      <c r="I15" s="10"/>
      <c r="J15" s="10"/>
      <c r="L15" s="10"/>
      <c r="M15" s="885"/>
      <c r="N15" s="6"/>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row>
    <row r="16" spans="1:61" ht="18">
      <c r="A16" s="86"/>
      <c r="C16" t="s">
        <v>604</v>
      </c>
      <c r="D16" s="977">
        <f t="shared" si="0"/>
        <v>4</v>
      </c>
      <c r="E16" t="s">
        <v>609</v>
      </c>
      <c r="F16" s="861"/>
      <c r="G16" s="861"/>
      <c r="H16" s="860"/>
      <c r="I16" s="10"/>
      <c r="J16" s="10"/>
      <c r="L16" s="10"/>
      <c r="M16" s="885"/>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row>
    <row r="17" spans="1:61" ht="18">
      <c r="A17" s="86"/>
      <c r="C17" t="s">
        <v>604</v>
      </c>
      <c r="D17" s="977">
        <f t="shared" si="0"/>
        <v>5</v>
      </c>
      <c r="E17" t="s">
        <v>612</v>
      </c>
      <c r="F17" s="861"/>
      <c r="G17" s="861"/>
      <c r="H17" s="860"/>
      <c r="I17" s="10"/>
      <c r="J17" s="10"/>
      <c r="L17" s="10"/>
      <c r="M17" s="885"/>
      <c r="N17" s="6"/>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row>
    <row r="18" spans="1:61" ht="18">
      <c r="A18" s="86"/>
      <c r="C18" t="s">
        <v>604</v>
      </c>
      <c r="D18" s="977" t="s">
        <v>616</v>
      </c>
      <c r="E18" t="s">
        <v>613</v>
      </c>
      <c r="F18" s="861"/>
      <c r="G18" s="861"/>
      <c r="H18" s="860"/>
      <c r="I18" s="10"/>
      <c r="J18" s="10"/>
      <c r="L18" s="10"/>
      <c r="M18" s="885"/>
      <c r="N18" s="6"/>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row>
    <row r="19" spans="1:61" ht="18">
      <c r="A19" s="86"/>
      <c r="C19" t="s">
        <v>604</v>
      </c>
      <c r="D19" s="977" t="s">
        <v>617</v>
      </c>
      <c r="E19" t="s">
        <v>614</v>
      </c>
      <c r="F19" s="861"/>
      <c r="G19" s="861"/>
      <c r="H19" s="860"/>
      <c r="I19" s="10"/>
      <c r="J19" s="10"/>
      <c r="L19" s="10"/>
      <c r="M19" s="885"/>
      <c r="N19" s="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row>
    <row r="20" spans="1:61" ht="18">
      <c r="A20" s="86"/>
      <c r="C20" t="s">
        <v>604</v>
      </c>
      <c r="D20" s="977" t="s">
        <v>618</v>
      </c>
      <c r="E20" t="s">
        <v>620</v>
      </c>
      <c r="F20" s="861"/>
      <c r="G20" s="861"/>
      <c r="H20" s="860"/>
      <c r="I20" s="10"/>
      <c r="J20" s="10"/>
      <c r="L20" s="10"/>
      <c r="M20" s="885"/>
      <c r="N20" s="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row>
    <row r="21" spans="1:61" ht="18">
      <c r="A21" s="86"/>
      <c r="C21" t="s">
        <v>604</v>
      </c>
      <c r="D21" s="977">
        <f t="shared" si="0"/>
        <v>8</v>
      </c>
      <c r="E21" t="s">
        <v>621</v>
      </c>
      <c r="F21" s="861"/>
      <c r="G21" s="861"/>
      <c r="H21" s="860"/>
      <c r="I21" s="10"/>
      <c r="J21" s="10"/>
      <c r="L21" s="10"/>
      <c r="M21" s="885"/>
      <c r="N21" s="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1:61">
      <c r="A22" s="86"/>
      <c r="C22" s="10" t="s">
        <v>604</v>
      </c>
      <c r="D22" s="29">
        <v>9</v>
      </c>
      <c r="E22" s="76" t="s">
        <v>615</v>
      </c>
      <c r="F22" s="10"/>
      <c r="G22" s="10"/>
      <c r="H22" s="10"/>
      <c r="I22" s="10"/>
      <c r="J22" s="10"/>
      <c r="K22" s="10"/>
      <c r="L22" s="10"/>
      <c r="M22" s="6"/>
      <c r="N22" s="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row>
    <row r="23" spans="1:61">
      <c r="A23" s="86"/>
      <c r="C23" s="10"/>
      <c r="D23" s="10"/>
      <c r="E23" s="76"/>
      <c r="F23" s="10"/>
      <c r="G23" s="10"/>
      <c r="H23" s="10"/>
      <c r="I23" s="10"/>
      <c r="J23" s="10"/>
      <c r="K23" s="10"/>
      <c r="L23" s="10"/>
      <c r="M23" s="6"/>
      <c r="N23" s="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1:61">
      <c r="A24" s="86"/>
      <c r="C24" s="10"/>
      <c r="D24" s="10"/>
      <c r="E24" s="76"/>
      <c r="F24" s="10"/>
      <c r="G24" s="10"/>
      <c r="H24" s="10"/>
      <c r="I24" s="10"/>
      <c r="J24" s="10"/>
      <c r="K24" s="10"/>
      <c r="L24" s="10"/>
      <c r="M24" s="6"/>
      <c r="N24" s="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row>
    <row r="25" spans="1:61">
      <c r="A25" s="86"/>
      <c r="C25" s="10"/>
      <c r="D25" s="10"/>
      <c r="E25" s="76"/>
      <c r="F25" s="10"/>
      <c r="G25" s="10"/>
      <c r="H25" s="10"/>
      <c r="I25" s="10"/>
      <c r="J25" s="10"/>
      <c r="K25" s="10"/>
      <c r="L25" s="10"/>
      <c r="M25" s="6"/>
      <c r="N25" s="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row>
    <row r="26" spans="1:61">
      <c r="A26" s="86"/>
      <c r="C26" s="2" t="s">
        <v>7</v>
      </c>
      <c r="D26" s="10"/>
      <c r="E26" s="76"/>
      <c r="F26" s="10"/>
      <c r="G26" s="10"/>
      <c r="H26" s="10"/>
      <c r="I26" s="10"/>
      <c r="J26" s="10"/>
      <c r="K26" s="10"/>
      <c r="L26" s="10"/>
      <c r="M26" s="6"/>
      <c r="N26" s="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row>
    <row r="27" spans="1:61">
      <c r="A27" s="86"/>
      <c r="C27" s="10"/>
      <c r="D27" s="10"/>
      <c r="E27" s="13" t="s">
        <v>10</v>
      </c>
      <c r="F27" s="10"/>
      <c r="G27" s="10"/>
      <c r="H27" s="13" t="s">
        <v>11</v>
      </c>
      <c r="I27" s="10"/>
      <c r="J27" s="13" t="s">
        <v>12</v>
      </c>
      <c r="K27" s="10"/>
      <c r="L27" s="147"/>
      <c r="M27" s="147"/>
      <c r="N27" s="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row>
    <row r="28" spans="1:61">
      <c r="A28" s="12"/>
      <c r="C28" s="10"/>
      <c r="D28" s="10"/>
      <c r="L28" s="130"/>
      <c r="M28" s="148"/>
      <c r="N28" s="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row>
    <row r="29" spans="1:61">
      <c r="A29" s="12" t="s">
        <v>15</v>
      </c>
      <c r="C29" s="10"/>
      <c r="D29" s="10"/>
      <c r="E29" s="14"/>
      <c r="F29" s="10"/>
      <c r="G29" s="10"/>
      <c r="H29" s="10"/>
      <c r="I29" s="10"/>
      <c r="J29" s="4" t="s">
        <v>16</v>
      </c>
      <c r="K29" s="10"/>
      <c r="L29" s="132"/>
      <c r="M29" s="148"/>
      <c r="N29" s="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row>
    <row r="30" spans="1:61" ht="15.75" thickBot="1">
      <c r="A30" s="15" t="s">
        <v>17</v>
      </c>
      <c r="C30" s="10"/>
      <c r="D30" s="10"/>
      <c r="E30" s="10"/>
      <c r="F30" s="10"/>
      <c r="G30" s="10"/>
      <c r="H30" s="10"/>
      <c r="I30" s="10"/>
      <c r="J30" s="16" t="s">
        <v>18</v>
      </c>
      <c r="K30" s="10"/>
      <c r="L30" s="148"/>
      <c r="M30" s="148"/>
      <c r="N30" s="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row>
    <row r="31" spans="1:61">
      <c r="A31" s="12">
        <v>1</v>
      </c>
      <c r="C31" s="10" t="s">
        <v>226</v>
      </c>
      <c r="D31" s="10" t="str">
        <f>"(line "&amp;A159&amp;")"</f>
        <v>(line 67)</v>
      </c>
      <c r="E31" s="17"/>
      <c r="F31" s="10"/>
      <c r="G31" s="10"/>
      <c r="H31" s="66" t="s">
        <v>19</v>
      </c>
      <c r="I31" s="10"/>
      <c r="J31" s="159">
        <f>+J159</f>
        <v>881084.65942055895</v>
      </c>
      <c r="K31" s="10"/>
      <c r="L31" s="132"/>
      <c r="M31" s="156"/>
      <c r="N31" s="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row>
    <row r="32" spans="1:61">
      <c r="A32" s="86"/>
      <c r="B32" s="67"/>
      <c r="C32" s="66"/>
      <c r="D32" s="66"/>
      <c r="E32" s="66"/>
      <c r="F32" s="66"/>
      <c r="G32" s="66"/>
      <c r="H32" s="66"/>
      <c r="I32" s="66"/>
      <c r="J32" s="432"/>
      <c r="K32" s="10"/>
      <c r="L32" s="132"/>
      <c r="M32" s="133"/>
      <c r="N32" s="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row>
    <row r="33" spans="1:61">
      <c r="A33" s="12"/>
      <c r="C33" s="10"/>
      <c r="D33" s="10"/>
      <c r="E33" s="10"/>
      <c r="F33" s="10"/>
      <c r="G33" s="10"/>
      <c r="H33" s="10"/>
      <c r="I33" s="10"/>
      <c r="J33" s="174"/>
      <c r="K33" s="10"/>
      <c r="L33" s="132"/>
      <c r="M33" s="133"/>
      <c r="N33" s="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row>
    <row r="34" spans="1:61" ht="15.75" thickBot="1">
      <c r="A34" s="12" t="s">
        <v>8</v>
      </c>
      <c r="C34" s="18" t="s">
        <v>20</v>
      </c>
      <c r="D34" s="19"/>
      <c r="E34" s="16" t="s">
        <v>21</v>
      </c>
      <c r="F34" s="11"/>
      <c r="G34" s="20" t="s">
        <v>22</v>
      </c>
      <c r="H34" s="20"/>
      <c r="I34" s="10"/>
      <c r="J34" s="174"/>
      <c r="K34" s="10"/>
      <c r="L34" s="132"/>
      <c r="M34" s="133"/>
      <c r="N34" s="6"/>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row>
    <row r="35" spans="1:61">
      <c r="A35" s="12">
        <f>+A31+1</f>
        <v>2</v>
      </c>
      <c r="C35" s="18" t="str">
        <f>+'1 - Revenue Credits'!B15</f>
        <v>Total Revenue Credits</v>
      </c>
      <c r="D35" s="19" t="str">
        <f>"Attachment 1, line "&amp;'1 - Revenue Credits'!A15&amp;""</f>
        <v>Attachment 1, line 7</v>
      </c>
      <c r="E35" s="629">
        <f>+'1 - Revenue Credits'!D15</f>
        <v>0</v>
      </c>
      <c r="F35" s="11"/>
      <c r="G35" s="11" t="str">
        <f>+G58</f>
        <v>TP</v>
      </c>
      <c r="H35" s="627">
        <f>+H58</f>
        <v>1</v>
      </c>
      <c r="I35" s="11"/>
      <c r="J35" s="175">
        <f>+H35*E35</f>
        <v>0</v>
      </c>
      <c r="K35" s="10"/>
      <c r="L35" s="151"/>
      <c r="M35" s="135"/>
      <c r="N35" s="22"/>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row>
    <row r="36" spans="1:61" ht="45">
      <c r="A36" s="114">
        <f>+A35+1</f>
        <v>3</v>
      </c>
      <c r="B36" s="7"/>
      <c r="C36" s="18" t="s">
        <v>105</v>
      </c>
      <c r="D36" s="1452" t="s">
        <v>1005</v>
      </c>
      <c r="E36" s="1493">
        <f>+'7 - True-Up'!J52</f>
        <v>0</v>
      </c>
      <c r="F36" s="10"/>
      <c r="G36" s="118" t="s">
        <v>138</v>
      </c>
      <c r="H36" s="21">
        <v>1</v>
      </c>
      <c r="I36" s="10"/>
      <c r="J36" s="168">
        <f>+H36*E36</f>
        <v>0</v>
      </c>
      <c r="K36" s="10"/>
      <c r="L36" s="130"/>
      <c r="M36" s="133"/>
      <c r="N36" s="6"/>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row>
    <row r="37" spans="1:61">
      <c r="A37" s="114"/>
      <c r="B37" s="7"/>
      <c r="C37" s="18"/>
      <c r="D37" s="10"/>
      <c r="E37" s="26"/>
      <c r="F37" s="26"/>
      <c r="G37" s="26"/>
      <c r="H37" s="26"/>
      <c r="I37" s="26"/>
      <c r="J37" s="11"/>
      <c r="K37" s="10"/>
      <c r="L37" s="132"/>
      <c r="M37" s="133"/>
      <c r="N37" s="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row>
    <row r="38" spans="1:61" ht="15.75" thickBot="1">
      <c r="A38" s="86">
        <f>+A36+1</f>
        <v>4</v>
      </c>
      <c r="C38" s="18" t="s">
        <v>24</v>
      </c>
      <c r="D38" s="10" t="str">
        <f>"(line "&amp;A31&amp;" minus line "&amp;A35&amp;" plus line "&amp;A36&amp;")"</f>
        <v>(line 1 minus line 2 plus line 3)</v>
      </c>
      <c r="F38" s="11"/>
      <c r="G38" s="11"/>
      <c r="H38" s="11"/>
      <c r="I38" s="11"/>
      <c r="J38" s="27">
        <f>+J31-J35+J36</f>
        <v>881084.65942055895</v>
      </c>
      <c r="K38" s="10"/>
      <c r="M38" s="157"/>
      <c r="N38" s="6"/>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row>
    <row r="39" spans="1:61" ht="15.75" thickTop="1">
      <c r="A39" s="12"/>
      <c r="D39" s="10"/>
      <c r="E39" s="25"/>
      <c r="F39" s="11"/>
      <c r="G39" s="11"/>
      <c r="H39" s="11"/>
      <c r="I39" s="11"/>
      <c r="K39" s="10"/>
      <c r="L39" s="132"/>
      <c r="M39" s="133"/>
      <c r="N39" s="6"/>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row>
    <row r="40" spans="1:61">
      <c r="A40" s="12"/>
      <c r="D40" s="11"/>
      <c r="E40" s="26"/>
      <c r="F40" s="26"/>
      <c r="G40" s="26"/>
      <c r="H40" s="26"/>
      <c r="I40" s="26"/>
      <c r="J40" s="11"/>
      <c r="K40" s="10"/>
      <c r="L40" s="10"/>
      <c r="M40" s="6"/>
      <c r="N40" s="6"/>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row>
    <row r="41" spans="1:61" s="130" customFormat="1">
      <c r="A41" s="129"/>
      <c r="C41" s="131"/>
      <c r="D41" s="132"/>
      <c r="E41" s="23"/>
      <c r="F41" s="132"/>
      <c r="G41" s="132"/>
      <c r="H41" s="132"/>
      <c r="I41" s="132"/>
      <c r="J41" s="23"/>
      <c r="K41" s="132"/>
      <c r="L41" s="132"/>
      <c r="M41" s="133"/>
      <c r="N41" s="133"/>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row>
    <row r="42" spans="1:61" s="130" customFormat="1">
      <c r="A42" s="129"/>
      <c r="C42" s="131"/>
      <c r="D42" s="132"/>
      <c r="E42" s="23"/>
      <c r="F42" s="132"/>
      <c r="G42" s="132"/>
      <c r="H42" s="132"/>
      <c r="I42" s="132"/>
      <c r="J42" s="23"/>
      <c r="K42" s="132"/>
      <c r="L42" s="132"/>
      <c r="M42" s="133"/>
      <c r="N42" s="133"/>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row>
    <row r="43" spans="1:61">
      <c r="C43" s="2"/>
      <c r="D43" s="2"/>
      <c r="E43" s="3"/>
      <c r="F43" s="2"/>
      <c r="G43" s="2"/>
      <c r="H43" s="2"/>
      <c r="I43" s="2"/>
      <c r="J43" s="2"/>
      <c r="K43" s="4"/>
      <c r="L43" s="4"/>
      <c r="M43" s="5"/>
      <c r="N43" s="6"/>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row>
    <row r="44" spans="1:61">
      <c r="C44" s="2"/>
      <c r="D44" s="2"/>
      <c r="E44" s="3"/>
      <c r="F44" s="2"/>
      <c r="G44" s="2"/>
      <c r="H44" s="2"/>
      <c r="I44" s="8"/>
      <c r="J44" s="5"/>
      <c r="K44" s="5"/>
      <c r="L44" s="5"/>
      <c r="M44" s="5" t="s">
        <v>498</v>
      </c>
      <c r="N44" s="6"/>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row>
    <row r="45" spans="1:61">
      <c r="C45" s="2"/>
      <c r="D45" s="2"/>
      <c r="E45" s="3"/>
      <c r="F45" s="2"/>
      <c r="G45" s="2"/>
      <c r="H45" s="2"/>
      <c r="I45" s="8"/>
      <c r="J45" s="9"/>
      <c r="K45" s="9"/>
      <c r="L45" s="9"/>
      <c r="M45" s="9" t="s">
        <v>438</v>
      </c>
      <c r="N45" s="6"/>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row>
    <row r="46" spans="1:61">
      <c r="C46" s="2"/>
      <c r="D46" s="2"/>
      <c r="E46" s="3"/>
      <c r="F46" s="2"/>
      <c r="G46" s="2"/>
      <c r="H46" s="2"/>
      <c r="I46" s="8"/>
      <c r="J46" s="8"/>
      <c r="K46" s="10"/>
      <c r="L46" s="9"/>
      <c r="M46" s="9"/>
      <c r="N46" s="6"/>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row>
    <row r="47" spans="1:61">
      <c r="C47" s="2"/>
      <c r="D47" s="2"/>
      <c r="E47" s="3"/>
      <c r="F47" s="2"/>
      <c r="G47" s="2"/>
      <c r="H47" s="2"/>
      <c r="I47" s="8"/>
      <c r="J47" s="8"/>
      <c r="K47" s="10"/>
      <c r="L47" s="9"/>
      <c r="M47" s="6"/>
      <c r="N47" s="6"/>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row>
    <row r="48" spans="1:61">
      <c r="C48" s="2" t="s">
        <v>7</v>
      </c>
      <c r="D48" s="116"/>
      <c r="E48" s="116" t="s">
        <v>107</v>
      </c>
      <c r="F48" s="2"/>
      <c r="G48" s="2"/>
      <c r="H48" s="2"/>
      <c r="I48" s="8"/>
      <c r="K48" s="10"/>
      <c r="L48" s="10"/>
      <c r="M48" s="6"/>
      <c r="N48" s="6"/>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row>
    <row r="49" spans="1:61">
      <c r="C49" s="2"/>
      <c r="D49" s="11" t="s">
        <v>8</v>
      </c>
      <c r="E49" s="11" t="s">
        <v>9</v>
      </c>
      <c r="F49" s="11"/>
      <c r="G49" s="11"/>
      <c r="H49" s="11"/>
      <c r="I49" s="8"/>
      <c r="J49" s="8"/>
      <c r="K49" s="10"/>
      <c r="L49" s="10"/>
      <c r="M49" s="6"/>
      <c r="N49" s="6"/>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row>
    <row r="50" spans="1:61">
      <c r="C50" s="2"/>
      <c r="D50" s="11"/>
      <c r="E50" s="11"/>
      <c r="F50" s="11"/>
      <c r="G50" s="11"/>
      <c r="H50" s="11"/>
      <c r="I50" s="8"/>
      <c r="J50" s="8"/>
      <c r="K50" s="339"/>
      <c r="L50" s="340"/>
      <c r="M50" s="338" t="str">
        <f>+M7</f>
        <v>For the 12 months ended 12/31/2019</v>
      </c>
      <c r="N50" s="6"/>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row>
    <row r="51" spans="1:61" ht="15.75">
      <c r="C51" s="18"/>
      <c r="D51" s="10"/>
      <c r="E51" s="341" t="str">
        <f>+E8</f>
        <v>MidAmerican Central California Transco, LLC</v>
      </c>
      <c r="F51" s="11"/>
      <c r="G51" s="11"/>
      <c r="H51" s="11"/>
      <c r="I51" s="11"/>
      <c r="J51" s="11"/>
      <c r="K51" s="11"/>
      <c r="L51" s="11"/>
      <c r="M51" s="426"/>
      <c r="N51" s="31"/>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row>
    <row r="52" spans="1:61">
      <c r="C52" s="32" t="s">
        <v>10</v>
      </c>
      <c r="D52" s="32" t="s">
        <v>11</v>
      </c>
      <c r="E52" s="32" t="s">
        <v>12</v>
      </c>
      <c r="F52" s="11" t="s">
        <v>8</v>
      </c>
      <c r="G52" s="11"/>
      <c r="H52" s="33" t="s">
        <v>13</v>
      </c>
      <c r="I52" s="11"/>
      <c r="J52" s="34" t="s">
        <v>14</v>
      </c>
      <c r="K52" s="11"/>
      <c r="L52" s="137"/>
      <c r="M52" s="137"/>
      <c r="N52" s="31"/>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row>
    <row r="53" spans="1:61" ht="15.75">
      <c r="C53" s="18"/>
      <c r="D53" s="35" t="s">
        <v>25</v>
      </c>
      <c r="E53" s="11"/>
      <c r="F53" s="11"/>
      <c r="G53" s="11"/>
      <c r="H53" s="4"/>
      <c r="I53" s="11"/>
      <c r="J53" s="36" t="s">
        <v>26</v>
      </c>
      <c r="K53" s="11"/>
      <c r="L53" s="138"/>
      <c r="M53" s="139"/>
      <c r="N53" s="31"/>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row>
    <row r="54" spans="1:61" ht="15.75">
      <c r="A54" s="12" t="s">
        <v>15</v>
      </c>
      <c r="C54" s="18"/>
      <c r="D54" s="37" t="s">
        <v>27</v>
      </c>
      <c r="E54" s="36" t="s">
        <v>28</v>
      </c>
      <c r="F54" s="38"/>
      <c r="G54" s="36" t="s">
        <v>29</v>
      </c>
      <c r="H54" s="26"/>
      <c r="I54" s="38"/>
      <c r="J54" s="39" t="s">
        <v>30</v>
      </c>
      <c r="K54" s="11"/>
      <c r="L54" s="89"/>
      <c r="M54" s="89"/>
      <c r="N54" s="31"/>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row>
    <row r="55" spans="1:61" ht="16.5" thickBot="1">
      <c r="A55" s="15" t="s">
        <v>17</v>
      </c>
      <c r="C55" s="40" t="s">
        <v>31</v>
      </c>
      <c r="D55" s="11"/>
      <c r="E55" s="11"/>
      <c r="F55" s="11"/>
      <c r="G55" s="11"/>
      <c r="H55" s="11"/>
      <c r="I55" s="11"/>
      <c r="J55" s="11"/>
      <c r="K55" s="11"/>
      <c r="L55" s="127"/>
      <c r="M55" s="136"/>
      <c r="N55" s="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row>
    <row r="56" spans="1:61">
      <c r="A56" s="12"/>
      <c r="C56" s="18"/>
      <c r="D56" s="11"/>
      <c r="E56" s="11"/>
      <c r="F56" s="11"/>
      <c r="G56" s="11"/>
      <c r="H56" s="11"/>
      <c r="I56" s="11"/>
      <c r="J56" s="11"/>
      <c r="K56" s="11"/>
      <c r="L56" s="127"/>
      <c r="M56" s="136"/>
      <c r="N56" s="31"/>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row>
    <row r="57" spans="1:61">
      <c r="A57" s="12"/>
      <c r="C57" s="18" t="s">
        <v>508</v>
      </c>
      <c r="D57" s="11"/>
      <c r="E57" s="11"/>
      <c r="F57" s="11"/>
      <c r="G57" s="11"/>
      <c r="H57" s="11"/>
      <c r="I57" s="11"/>
      <c r="J57" s="11"/>
      <c r="K57" s="11"/>
      <c r="L57" s="127"/>
      <c r="M57" s="136"/>
      <c r="N57" s="31"/>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row>
    <row r="58" spans="1:61">
      <c r="A58" s="12">
        <f>+A38+1</f>
        <v>5</v>
      </c>
      <c r="C58" s="18" t="s">
        <v>44</v>
      </c>
      <c r="D58" s="19" t="s">
        <v>1043</v>
      </c>
      <c r="E58" s="124">
        <f>+'2 - Cost Support '!F20</f>
        <v>0</v>
      </c>
      <c r="F58" s="11"/>
      <c r="G58" s="11" t="s">
        <v>23</v>
      </c>
      <c r="H58" s="627">
        <f>+J$190</f>
        <v>1</v>
      </c>
      <c r="I58" s="11"/>
      <c r="J58" s="175">
        <f>+H58*E58</f>
        <v>0</v>
      </c>
      <c r="K58" s="11"/>
      <c r="L58" s="140"/>
      <c r="M58" s="141"/>
      <c r="N58" s="41"/>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row>
    <row r="59" spans="1:61">
      <c r="A59" s="12">
        <f>+A58+1</f>
        <v>6</v>
      </c>
      <c r="C59" s="18" t="s">
        <v>221</v>
      </c>
      <c r="D59" s="19" t="s">
        <v>1044</v>
      </c>
      <c r="E59" s="124">
        <f>+'2 - Cost Support '!F36+'2 - Cost Support '!F52</f>
        <v>0</v>
      </c>
      <c r="F59" s="11"/>
      <c r="G59" s="11" t="s">
        <v>34</v>
      </c>
      <c r="H59" s="627">
        <f>+J$196</f>
        <v>1</v>
      </c>
      <c r="I59" s="11"/>
      <c r="J59" s="175">
        <f>+H59*E59</f>
        <v>0</v>
      </c>
      <c r="K59" s="11"/>
      <c r="L59" s="140"/>
      <c r="M59" s="141"/>
      <c r="N59" s="41"/>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row>
    <row r="60" spans="1:61">
      <c r="A60" s="12">
        <f>+A59+1</f>
        <v>7</v>
      </c>
      <c r="C60" s="2" t="str">
        <f>"TOTAL GROSS PLANT (sum lines "&amp;A58&amp;"-"&amp;A59&amp;")"</f>
        <v>TOTAL GROSS PLANT (sum lines 5-6)</v>
      </c>
      <c r="D60" s="19" t="s">
        <v>284</v>
      </c>
      <c r="E60" s="124">
        <f>SUM(E58:E59)</f>
        <v>0</v>
      </c>
      <c r="F60" s="11"/>
      <c r="G60" s="11" t="s">
        <v>35</v>
      </c>
      <c r="H60" s="640">
        <f>IF(J60=0,1,J60/E60)</f>
        <v>1</v>
      </c>
      <c r="I60" s="11"/>
      <c r="J60" s="175">
        <f>SUM(J58:J59)</f>
        <v>0</v>
      </c>
      <c r="K60" s="11"/>
      <c r="L60" s="142"/>
      <c r="M60" s="127"/>
      <c r="N60" s="31"/>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row>
    <row r="61" spans="1:61">
      <c r="A61" s="12"/>
      <c r="C61" s="18"/>
      <c r="D61" s="19"/>
      <c r="E61" s="124"/>
      <c r="F61" s="11"/>
      <c r="G61" s="11"/>
      <c r="H61" s="641"/>
      <c r="I61" s="11"/>
      <c r="J61" s="175"/>
      <c r="K61" s="11"/>
      <c r="L61" s="143"/>
      <c r="M61" s="136"/>
      <c r="N61" s="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row>
    <row r="62" spans="1:61">
      <c r="A62" s="12">
        <f>+A60+1</f>
        <v>8</v>
      </c>
      <c r="C62" s="50" t="s">
        <v>509</v>
      </c>
      <c r="D62" s="19"/>
      <c r="E62" s="124"/>
      <c r="F62" s="11"/>
      <c r="G62" s="11"/>
      <c r="H62" s="627"/>
      <c r="I62" s="11"/>
      <c r="J62" s="175"/>
      <c r="K62" s="11"/>
      <c r="L62" s="127"/>
      <c r="M62" s="136"/>
      <c r="N62" s="31"/>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row>
    <row r="63" spans="1:61">
      <c r="A63" s="12">
        <f>+A62+1</f>
        <v>9</v>
      </c>
      <c r="C63" s="18" t="s">
        <v>44</v>
      </c>
      <c r="D63" s="19" t="s">
        <v>1045</v>
      </c>
      <c r="E63" s="124">
        <f>+'2 - Cost Support '!F73</f>
        <v>0</v>
      </c>
      <c r="F63" s="11"/>
      <c r="G63" s="11" t="str">
        <f>+G58</f>
        <v>TP</v>
      </c>
      <c r="H63" s="627">
        <f>+J$190</f>
        <v>1</v>
      </c>
      <c r="I63" s="11"/>
      <c r="J63" s="175">
        <f>+H63*E63</f>
        <v>0</v>
      </c>
      <c r="K63" s="11"/>
      <c r="L63" s="145"/>
      <c r="M63" s="144"/>
      <c r="N63" s="41"/>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row>
    <row r="64" spans="1:61">
      <c r="A64" s="12">
        <f>+A63+1</f>
        <v>10</v>
      </c>
      <c r="C64" s="18" t="s">
        <v>221</v>
      </c>
      <c r="D64" s="19" t="s">
        <v>1046</v>
      </c>
      <c r="E64" s="124">
        <f>+'2 - Cost Support '!F89+'2 - Cost Support '!F105</f>
        <v>0</v>
      </c>
      <c r="F64" s="11"/>
      <c r="G64" s="11" t="str">
        <f>+G59</f>
        <v>W/S</v>
      </c>
      <c r="H64" s="627">
        <f>+J$196</f>
        <v>1</v>
      </c>
      <c r="I64" s="11"/>
      <c r="J64" s="175">
        <f>+H64*E64</f>
        <v>0</v>
      </c>
      <c r="K64" s="11"/>
      <c r="L64" s="145"/>
      <c r="M64" s="144"/>
      <c r="N64" s="41"/>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row>
    <row r="65" spans="1:61">
      <c r="A65" s="12">
        <f>+A64+1</f>
        <v>11</v>
      </c>
      <c r="C65" s="18" t="str">
        <f>"TOTAL ACCUM. DEPRECIATION (sum lines "&amp;A63&amp;"-"&amp;A64&amp;")"</f>
        <v>TOTAL ACCUM. DEPRECIATION (sum lines 9-10)</v>
      </c>
      <c r="D65" s="11"/>
      <c r="E65" s="124">
        <f>SUM(E63:E64)</f>
        <v>0</v>
      </c>
      <c r="F65" s="11"/>
      <c r="G65" s="11"/>
      <c r="H65" s="627"/>
      <c r="I65" s="11"/>
      <c r="J65" s="175">
        <f>SUM(J63:J64)</f>
        <v>0</v>
      </c>
      <c r="K65" s="11"/>
      <c r="L65" s="127"/>
      <c r="M65" s="127"/>
      <c r="N65" s="31"/>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row>
    <row r="66" spans="1:61">
      <c r="A66" s="12"/>
      <c r="C66" s="7"/>
      <c r="D66" s="11" t="s">
        <v>8</v>
      </c>
      <c r="E66" s="411"/>
      <c r="F66" s="11"/>
      <c r="G66" s="11"/>
      <c r="H66" s="641"/>
      <c r="I66" s="11"/>
      <c r="J66" s="168"/>
      <c r="K66" s="11"/>
      <c r="L66" s="143"/>
      <c r="M66" s="136"/>
      <c r="N66" s="31"/>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row>
    <row r="67" spans="1:61">
      <c r="A67" s="12">
        <f>+A65+1</f>
        <v>12</v>
      </c>
      <c r="C67" s="18" t="s">
        <v>36</v>
      </c>
      <c r="D67" s="11"/>
      <c r="E67" s="124"/>
      <c r="F67" s="11"/>
      <c r="G67" s="11"/>
      <c r="H67" s="627"/>
      <c r="I67" s="11"/>
      <c r="J67" s="175"/>
      <c r="K67" s="11"/>
      <c r="L67" s="127"/>
      <c r="M67" s="136"/>
      <c r="N67" s="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row>
    <row r="68" spans="1:61">
      <c r="A68" s="12">
        <f>+A67+1</f>
        <v>13</v>
      </c>
      <c r="C68" s="18" t="s">
        <v>33</v>
      </c>
      <c r="D68" s="11" t="str">
        <f>" (line "&amp;A58&amp;"- line "&amp;A63&amp;")"</f>
        <v xml:space="preserve"> (line 5- line 9)</v>
      </c>
      <c r="E68" s="124">
        <f>+E58-E63</f>
        <v>0</v>
      </c>
      <c r="F68" s="11"/>
      <c r="G68" s="11"/>
      <c r="H68" s="627"/>
      <c r="I68" s="11"/>
      <c r="J68" s="175">
        <f>+J58-J63</f>
        <v>0</v>
      </c>
      <c r="K68" s="11"/>
      <c r="L68" s="143"/>
      <c r="M68" s="145"/>
      <c r="N68" s="22"/>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row>
    <row r="69" spans="1:61">
      <c r="A69" s="12">
        <f>+A68+1</f>
        <v>14</v>
      </c>
      <c r="C69" s="18" t="s">
        <v>106</v>
      </c>
      <c r="D69" s="11" t="str">
        <f>" (line "&amp;A59&amp;"- line "&amp;A64&amp;")"</f>
        <v xml:space="preserve"> (line 6- line 10)</v>
      </c>
      <c r="E69" s="124">
        <f>+E59-E64</f>
        <v>0</v>
      </c>
      <c r="F69" s="11"/>
      <c r="G69" s="11"/>
      <c r="H69" s="641"/>
      <c r="I69" s="11"/>
      <c r="J69" s="175">
        <f>+J59-J64</f>
        <v>0</v>
      </c>
      <c r="K69" s="11"/>
      <c r="L69" s="143"/>
      <c r="M69" s="145"/>
      <c r="N69" s="22"/>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row>
    <row r="70" spans="1:61">
      <c r="A70" s="12">
        <f>+A69+1</f>
        <v>15</v>
      </c>
      <c r="C70" s="18" t="str">
        <f>"TOTAL NET PLANT (sum lines "&amp;A68&amp;"-"&amp;A69&amp;")"</f>
        <v>TOTAL NET PLANT (sum lines 13-14)</v>
      </c>
      <c r="D70" s="19" t="s">
        <v>285</v>
      </c>
      <c r="E70" s="124">
        <f>SUM(E68:E69)</f>
        <v>0</v>
      </c>
      <c r="F70" s="19"/>
      <c r="G70" s="19" t="s">
        <v>37</v>
      </c>
      <c r="H70" s="640">
        <f>IF(J70=0,1,J70/E70)</f>
        <v>1</v>
      </c>
      <c r="I70" s="11"/>
      <c r="J70" s="175">
        <f>SUM(J68:J69)</f>
        <v>0</v>
      </c>
      <c r="K70" s="11"/>
      <c r="L70" s="127"/>
      <c r="M70" s="127"/>
      <c r="N70" s="31"/>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row>
    <row r="71" spans="1:61">
      <c r="A71" s="12"/>
      <c r="C71" s="7"/>
      <c r="D71" s="19"/>
      <c r="E71" s="411"/>
      <c r="F71" s="19"/>
      <c r="G71" s="67"/>
      <c r="H71" s="642"/>
      <c r="I71" s="11"/>
      <c r="J71" s="168"/>
      <c r="K71" s="11"/>
      <c r="L71" s="143"/>
      <c r="M71" s="136"/>
      <c r="N71" s="31"/>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row>
    <row r="72" spans="1:61">
      <c r="A72" s="12">
        <f>+A70+1</f>
        <v>16</v>
      </c>
      <c r="C72" s="2" t="str">
        <f>"ADJUSTMENTS TO RATE BASE       (Note "&amp;A232&amp;")"</f>
        <v>ADJUSTMENTS TO RATE BASE       (Note A)</v>
      </c>
      <c r="D72" s="19"/>
      <c r="E72" s="124"/>
      <c r="F72" s="19"/>
      <c r="G72" s="19"/>
      <c r="H72" s="630"/>
      <c r="I72" s="11"/>
      <c r="J72" s="175"/>
      <c r="K72" s="11"/>
      <c r="L72" s="127"/>
      <c r="M72" s="136"/>
      <c r="N72" s="31"/>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row>
    <row r="73" spans="1:61" s="67" customFormat="1">
      <c r="A73" s="86">
        <f t="shared" ref="A73:A79" si="1">+A72+1</f>
        <v>17</v>
      </c>
      <c r="C73" s="659" t="s">
        <v>387</v>
      </c>
      <c r="D73" s="19" t="s">
        <v>0</v>
      </c>
      <c r="E73" s="124">
        <f>+'6a- ADIT'!G17</f>
        <v>-622579.13</v>
      </c>
      <c r="F73" s="19"/>
      <c r="G73" s="19" t="str">
        <f>+G81</f>
        <v>TP</v>
      </c>
      <c r="H73" s="630">
        <f>+H81</f>
        <v>1</v>
      </c>
      <c r="I73" s="19"/>
      <c r="J73" s="124">
        <f t="shared" ref="J73:J78" si="2">+H73*E73</f>
        <v>-622579.13</v>
      </c>
      <c r="K73" s="19"/>
      <c r="L73" s="128"/>
      <c r="M73" s="660"/>
      <c r="N73" s="661"/>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row>
    <row r="74" spans="1:61" s="67" customFormat="1">
      <c r="A74" s="86">
        <f t="shared" si="1"/>
        <v>18</v>
      </c>
      <c r="C74" s="649" t="s">
        <v>299</v>
      </c>
      <c r="D74" s="19" t="s">
        <v>1047</v>
      </c>
      <c r="E74" s="124">
        <f>+'2a - Cost Support'!G5</f>
        <v>0</v>
      </c>
      <c r="F74" s="19"/>
      <c r="G74" s="19" t="s">
        <v>38</v>
      </c>
      <c r="H74" s="630">
        <f>+H$70</f>
        <v>1</v>
      </c>
      <c r="I74" s="19"/>
      <c r="J74" s="161">
        <f t="shared" si="2"/>
        <v>0</v>
      </c>
      <c r="K74" s="19"/>
      <c r="L74" s="128"/>
      <c r="M74" s="660"/>
      <c r="N74" s="661"/>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row>
    <row r="75" spans="1:61" s="67" customFormat="1">
      <c r="A75" s="86">
        <f t="shared" si="1"/>
        <v>19</v>
      </c>
      <c r="C75" s="649" t="s">
        <v>196</v>
      </c>
      <c r="D75" s="19" t="s">
        <v>458</v>
      </c>
      <c r="E75" s="161">
        <f>+'2a - Cost Support'!G43</f>
        <v>0</v>
      </c>
      <c r="F75" s="128"/>
      <c r="G75" s="128" t="s">
        <v>138</v>
      </c>
      <c r="H75" s="643">
        <v>1</v>
      </c>
      <c r="I75" s="128"/>
      <c r="J75" s="161">
        <f>+E75*H75</f>
        <v>0</v>
      </c>
      <c r="K75" s="19"/>
      <c r="L75" s="662"/>
      <c r="M75" s="660"/>
      <c r="N75" s="661"/>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row>
    <row r="76" spans="1:61" s="67" customFormat="1">
      <c r="A76" s="86">
        <f t="shared" si="1"/>
        <v>20</v>
      </c>
      <c r="C76" s="649" t="s">
        <v>388</v>
      </c>
      <c r="D76" s="19" t="s">
        <v>1048</v>
      </c>
      <c r="E76" s="161">
        <f>+'2a - Cost Support'!H65</f>
        <v>0</v>
      </c>
      <c r="F76" s="128"/>
      <c r="G76" s="128" t="str">
        <f>+G77</f>
        <v>DA</v>
      </c>
      <c r="H76" s="643">
        <f>+H77</f>
        <v>1</v>
      </c>
      <c r="I76" s="128"/>
      <c r="J76" s="161">
        <f t="shared" si="2"/>
        <v>0</v>
      </c>
      <c r="K76" s="19"/>
      <c r="L76" s="662"/>
      <c r="M76" s="660"/>
      <c r="N76" s="661"/>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row>
    <row r="77" spans="1:61">
      <c r="A77" s="86">
        <f t="shared" si="1"/>
        <v>21</v>
      </c>
      <c r="B77" s="67"/>
      <c r="C77" s="167" t="s">
        <v>394</v>
      </c>
      <c r="D77" s="19" t="s">
        <v>483</v>
      </c>
      <c r="E77" s="161">
        <f>+'2a - Cost Support'!H143</f>
        <v>2224800</v>
      </c>
      <c r="F77" s="128"/>
      <c r="G77" s="128" t="str">
        <f>+G78</f>
        <v>DA</v>
      </c>
      <c r="H77" s="643">
        <f>+H78</f>
        <v>1</v>
      </c>
      <c r="I77" s="128"/>
      <c r="J77" s="161">
        <f t="shared" si="2"/>
        <v>2224800</v>
      </c>
      <c r="K77" s="11"/>
      <c r="L77" s="142"/>
      <c r="M77" s="144"/>
      <c r="N77" s="22"/>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row>
    <row r="78" spans="1:61">
      <c r="A78" s="12">
        <f t="shared" si="1"/>
        <v>22</v>
      </c>
      <c r="C78" s="420" t="s">
        <v>227</v>
      </c>
      <c r="D78" s="416" t="s">
        <v>431</v>
      </c>
      <c r="E78" s="417">
        <f>+'2a - Cost Support'!G7</f>
        <v>0</v>
      </c>
      <c r="F78" s="418"/>
      <c r="G78" s="418" t="s">
        <v>138</v>
      </c>
      <c r="H78" s="628">
        <v>1</v>
      </c>
      <c r="I78" s="418"/>
      <c r="J78" s="419">
        <f t="shared" si="2"/>
        <v>0</v>
      </c>
      <c r="K78" s="11"/>
      <c r="L78" s="128"/>
      <c r="M78" s="144"/>
      <c r="N78" s="22"/>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row>
    <row r="79" spans="1:61">
      <c r="A79" s="12">
        <f t="shared" si="1"/>
        <v>23</v>
      </c>
      <c r="B79" s="7"/>
      <c r="C79" s="412" t="str">
        <f>"TOTAL ADJUSTMENTS  (sum lines "&amp;A73&amp;"-"&amp;A78&amp;")"</f>
        <v>TOTAL ADJUSTMENTS  (sum lines 17-22)</v>
      </c>
      <c r="D79" s="19"/>
      <c r="E79" s="124">
        <f>SUM(E73:E78)</f>
        <v>1602220.87</v>
      </c>
      <c r="F79" s="11"/>
      <c r="G79" s="11"/>
      <c r="H79" s="627"/>
      <c r="I79" s="11"/>
      <c r="J79" s="175">
        <f>SUM(J73:J78)</f>
        <v>1602220.87</v>
      </c>
      <c r="K79" s="11"/>
      <c r="L79" s="128"/>
      <c r="M79" s="127"/>
      <c r="N79" s="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row>
    <row r="80" spans="1:61">
      <c r="A80" s="12"/>
      <c r="C80" s="7"/>
      <c r="D80" s="19"/>
      <c r="E80" s="411"/>
      <c r="F80" s="11"/>
      <c r="G80" s="11"/>
      <c r="H80" s="641"/>
      <c r="I80" s="11"/>
      <c r="J80" s="168"/>
      <c r="K80" s="11"/>
      <c r="L80" s="150"/>
      <c r="M80" s="136"/>
      <c r="N80" s="31"/>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row>
    <row r="81" spans="1:61">
      <c r="A81" s="12">
        <f>+A79+1</f>
        <v>24</v>
      </c>
      <c r="C81" s="2" t="s">
        <v>222</v>
      </c>
      <c r="D81" s="19" t="s">
        <v>1049</v>
      </c>
      <c r="E81" s="124">
        <f>+'2a - Cost Support'!I53</f>
        <v>0</v>
      </c>
      <c r="F81" s="11"/>
      <c r="G81" s="11" t="str">
        <f>+G63</f>
        <v>TP</v>
      </c>
      <c r="H81" s="627">
        <f>+J$190</f>
        <v>1</v>
      </c>
      <c r="I81" s="11"/>
      <c r="J81" s="175">
        <f>+H81*E81</f>
        <v>0</v>
      </c>
      <c r="K81" s="11"/>
      <c r="L81" s="128"/>
      <c r="M81" s="136"/>
      <c r="N81" s="31"/>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row>
    <row r="82" spans="1:61">
      <c r="A82" s="12"/>
      <c r="C82" s="18"/>
      <c r="D82" s="19"/>
      <c r="E82" s="124"/>
      <c r="F82" s="11"/>
      <c r="G82" s="11"/>
      <c r="H82" s="627"/>
      <c r="I82" s="11"/>
      <c r="J82" s="175"/>
      <c r="K82" s="11"/>
      <c r="L82" s="128"/>
      <c r="M82" s="136"/>
      <c r="N82" s="31"/>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row>
    <row r="83" spans="1:61">
      <c r="A83" s="12">
        <f>+A81+1</f>
        <v>25</v>
      </c>
      <c r="C83" s="18" t="str">
        <f>"WORKING CAPITAL  (Note "&amp;A236&amp;")"</f>
        <v>WORKING CAPITAL  (Note C)</v>
      </c>
      <c r="D83" s="19" t="s">
        <v>8</v>
      </c>
      <c r="E83" s="124"/>
      <c r="F83" s="11"/>
      <c r="G83" s="11"/>
      <c r="H83" s="627"/>
      <c r="I83" s="11"/>
      <c r="J83" s="175"/>
      <c r="K83" s="11"/>
      <c r="L83" s="128"/>
      <c r="M83" s="136"/>
      <c r="N83" s="31"/>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row>
    <row r="84" spans="1:61">
      <c r="A84" s="12">
        <f>+A83+1</f>
        <v>26</v>
      </c>
      <c r="C84" s="18" t="s">
        <v>40</v>
      </c>
      <c r="D84" s="649" t="s">
        <v>761</v>
      </c>
      <c r="E84" s="124">
        <f>+E122/8</f>
        <v>89754.434397777557</v>
      </c>
      <c r="F84" s="11"/>
      <c r="G84" s="11"/>
      <c r="H84" s="641"/>
      <c r="I84" s="11"/>
      <c r="J84" s="124">
        <f>+J122/8</f>
        <v>89754.434397777557</v>
      </c>
      <c r="K84" s="11"/>
      <c r="L84" s="142"/>
      <c r="M84" s="144"/>
      <c r="N84" s="31"/>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row>
    <row r="85" spans="1:61">
      <c r="A85" s="12">
        <f>+A84+1</f>
        <v>27</v>
      </c>
      <c r="C85" s="18" t="str">
        <f>"  Materials &amp; Supplies  (Note "&amp;A235&amp;")"</f>
        <v xml:space="preserve">  Materials &amp; Supplies  (Note B)</v>
      </c>
      <c r="D85" s="19" t="s">
        <v>1050</v>
      </c>
      <c r="E85" s="124">
        <f>+'2a - Cost Support'!H133</f>
        <v>0</v>
      </c>
      <c r="F85" s="11"/>
      <c r="G85" s="11" t="str">
        <f>+G81</f>
        <v>TP</v>
      </c>
      <c r="H85" s="627">
        <f>+H81</f>
        <v>1</v>
      </c>
      <c r="I85" s="11"/>
      <c r="J85" s="175">
        <f>+H85*E85</f>
        <v>0</v>
      </c>
      <c r="K85" s="11"/>
      <c r="L85" s="150"/>
      <c r="M85" s="146"/>
      <c r="N85" s="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row>
    <row r="86" spans="1:61">
      <c r="A86" s="12">
        <f>+A85+1</f>
        <v>28</v>
      </c>
      <c r="C86" s="421" t="str">
        <f xml:space="preserve">  "Prepayments (Account 165 - Note "&amp;A236&amp;")"</f>
        <v>Prepayments (Account 165 - Note C)</v>
      </c>
      <c r="D86" s="416" t="s">
        <v>1051</v>
      </c>
      <c r="E86" s="417">
        <f>+'2a - Cost Support'!F26</f>
        <v>0</v>
      </c>
      <c r="F86" s="418"/>
      <c r="G86" s="418" t="s">
        <v>42</v>
      </c>
      <c r="H86" s="631">
        <f>+H$60</f>
        <v>1</v>
      </c>
      <c r="I86" s="418"/>
      <c r="J86" s="419">
        <f>+H86*E86</f>
        <v>0</v>
      </c>
      <c r="K86" s="11"/>
      <c r="L86" s="128"/>
      <c r="M86" s="127"/>
      <c r="N86" s="31"/>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row>
    <row r="87" spans="1:61">
      <c r="A87" s="12">
        <f>+A86+1</f>
        <v>29</v>
      </c>
      <c r="C87" s="18" t="str">
        <f>"TOTAL WORKING CAPITAL (sum lines "&amp;A84&amp;"-"&amp;A86&amp;")"</f>
        <v>TOTAL WORKING CAPITAL (sum lines 26-28)</v>
      </c>
      <c r="D87" s="10"/>
      <c r="E87" s="175">
        <f>SUM(E84:E86)</f>
        <v>89754.434397777557</v>
      </c>
      <c r="F87" s="10"/>
      <c r="G87" s="10"/>
      <c r="H87" s="10"/>
      <c r="I87" s="10"/>
      <c r="J87" s="175">
        <f>SUM(J84:J86)</f>
        <v>89754.434397777557</v>
      </c>
      <c r="K87" s="11"/>
      <c r="L87" s="127"/>
      <c r="M87" s="127"/>
      <c r="N87" s="31"/>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row>
    <row r="88" spans="1:61" ht="15.75" thickBot="1">
      <c r="A88" s="12"/>
      <c r="D88" s="11"/>
      <c r="E88" s="169"/>
      <c r="F88" s="11"/>
      <c r="G88" s="11"/>
      <c r="H88" s="11"/>
      <c r="I88" s="11"/>
      <c r="J88" s="169"/>
      <c r="K88" s="11"/>
      <c r="L88" s="125"/>
      <c r="M88" s="125"/>
      <c r="N88" s="31"/>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row>
    <row r="89" spans="1:61" ht="15.75" thickBot="1">
      <c r="A89" s="12">
        <f>+A87+1</f>
        <v>30</v>
      </c>
      <c r="C89" s="18" t="str">
        <f>"RATE BASE  (sum lines "&amp;A70&amp;", "&amp;A79&amp;", "&amp;A81&amp;", &amp; "&amp;A87&amp;")"</f>
        <v>RATE BASE  (sum lines 15, 23, 24, &amp; 29)</v>
      </c>
      <c r="D89" s="11"/>
      <c r="E89" s="176">
        <f>+E70+E79+E81+E87</f>
        <v>1691975.3043977777</v>
      </c>
      <c r="F89" s="11"/>
      <c r="G89" s="11"/>
      <c r="H89" s="42"/>
      <c r="I89" s="11"/>
      <c r="J89" s="176">
        <f>+J70+J79+J81+J87</f>
        <v>1691975.3043977777</v>
      </c>
      <c r="K89" s="11"/>
      <c r="L89" s="127"/>
      <c r="M89" s="127"/>
      <c r="N89" s="31"/>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row>
    <row r="90" spans="1:61" ht="15.75" thickTop="1">
      <c r="A90" s="12"/>
      <c r="C90" s="18"/>
      <c r="D90" s="11"/>
      <c r="E90" s="11"/>
      <c r="F90" s="11"/>
      <c r="G90" s="11"/>
      <c r="H90" s="11"/>
      <c r="I90" s="11"/>
      <c r="J90" s="175"/>
      <c r="K90" s="11"/>
      <c r="L90" s="127"/>
      <c r="M90" s="136"/>
      <c r="N90" s="31"/>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row>
    <row r="91" spans="1:61">
      <c r="A91" s="12"/>
      <c r="C91" s="111"/>
      <c r="D91" s="11"/>
      <c r="E91" s="11"/>
      <c r="F91" s="11"/>
      <c r="G91" s="11"/>
      <c r="H91" s="11"/>
      <c r="I91" s="11"/>
      <c r="J91" s="175"/>
      <c r="K91" s="11"/>
      <c r="L91" s="127"/>
      <c r="M91" s="136"/>
      <c r="N91" s="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row>
    <row r="92" spans="1:61">
      <c r="A92" s="12"/>
      <c r="C92" s="112"/>
      <c r="D92" s="11"/>
      <c r="E92" s="11"/>
      <c r="F92" s="11"/>
      <c r="G92" s="11"/>
      <c r="H92" s="11"/>
      <c r="I92" s="11"/>
      <c r="J92" s="175"/>
      <c r="K92" s="11"/>
      <c r="L92" s="127"/>
      <c r="M92" s="136"/>
      <c r="N92" s="31"/>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row>
    <row r="93" spans="1:61">
      <c r="A93" s="12"/>
      <c r="C93" s="111"/>
      <c r="D93" s="11"/>
      <c r="E93" s="11"/>
      <c r="F93" s="11"/>
      <c r="G93" s="11"/>
      <c r="H93" s="11"/>
      <c r="I93" s="11"/>
      <c r="J93" s="175"/>
      <c r="K93" s="11"/>
      <c r="L93" s="127"/>
      <c r="M93" s="136"/>
      <c r="N93" s="31"/>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row>
    <row r="94" spans="1:61">
      <c r="A94" s="12"/>
      <c r="C94" s="112"/>
      <c r="D94" s="11"/>
      <c r="E94" s="11"/>
      <c r="F94" s="11"/>
      <c r="G94" s="11"/>
      <c r="H94" s="11"/>
      <c r="I94" s="11"/>
      <c r="J94" s="175"/>
      <c r="K94" s="11"/>
      <c r="L94" s="11"/>
      <c r="M94" s="30"/>
      <c r="N94" s="31"/>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row>
    <row r="95" spans="1:61">
      <c r="A95" s="12"/>
      <c r="C95" s="112"/>
      <c r="D95" s="11"/>
      <c r="E95" s="11"/>
      <c r="F95" s="11"/>
      <c r="G95" s="11"/>
      <c r="H95" s="11"/>
      <c r="I95" s="11"/>
      <c r="J95" s="175"/>
      <c r="K95" s="11"/>
      <c r="L95" s="11"/>
      <c r="M95" s="30"/>
      <c r="N95" s="31"/>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row>
    <row r="96" spans="1:61">
      <c r="A96" s="12"/>
      <c r="C96" s="7"/>
      <c r="D96" s="11"/>
      <c r="E96" s="11"/>
      <c r="F96" s="11"/>
      <c r="G96" s="11"/>
      <c r="H96" s="11"/>
      <c r="I96" s="11"/>
      <c r="J96" s="175"/>
      <c r="K96" s="11"/>
      <c r="L96" s="11"/>
      <c r="M96" s="30"/>
      <c r="N96" s="31"/>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row>
    <row r="97" spans="1:61">
      <c r="A97" s="12"/>
      <c r="C97" s="29"/>
      <c r="D97" s="11"/>
      <c r="E97" s="11"/>
      <c r="F97" s="11"/>
      <c r="G97" s="11"/>
      <c r="H97" s="11"/>
      <c r="I97" s="11"/>
      <c r="J97" s="175"/>
      <c r="K97" s="11"/>
      <c r="L97" s="11"/>
      <c r="M97" s="30"/>
      <c r="N97" s="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row>
    <row r="98" spans="1:61">
      <c r="A98" s="12"/>
      <c r="C98" s="44"/>
      <c r="D98" s="11"/>
      <c r="E98" s="11"/>
      <c r="F98" s="11"/>
      <c r="G98" s="11"/>
      <c r="H98" s="11"/>
      <c r="I98" s="11"/>
      <c r="J98" s="175"/>
      <c r="K98" s="11"/>
      <c r="L98" s="11"/>
      <c r="M98" s="30"/>
      <c r="N98" s="31"/>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row>
    <row r="99" spans="1:61">
      <c r="A99" s="12"/>
      <c r="C99" s="44"/>
      <c r="D99" s="11"/>
      <c r="E99" s="11"/>
      <c r="F99" s="11"/>
      <c r="G99" s="11"/>
      <c r="H99" s="11"/>
      <c r="I99" s="11"/>
      <c r="J99" s="175"/>
      <c r="K99" s="11"/>
      <c r="L99" s="11"/>
      <c r="M99" s="30"/>
      <c r="N99" s="31"/>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row>
    <row r="100" spans="1:61">
      <c r="A100" s="12"/>
      <c r="C100" s="18"/>
      <c r="D100" s="11"/>
      <c r="E100" s="11"/>
      <c r="F100" s="11"/>
      <c r="G100" s="11"/>
      <c r="H100" s="11"/>
      <c r="I100" s="11"/>
      <c r="J100" s="175"/>
      <c r="K100" s="11"/>
      <c r="L100" s="11"/>
      <c r="M100" s="30"/>
      <c r="N100" s="31"/>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row>
    <row r="101" spans="1:61">
      <c r="A101" s="12"/>
      <c r="C101" s="2"/>
      <c r="D101" s="2"/>
      <c r="E101" s="3"/>
      <c r="F101" s="2"/>
      <c r="G101" s="2"/>
      <c r="H101" s="2"/>
      <c r="I101" s="2"/>
      <c r="J101" s="177"/>
      <c r="K101" s="4"/>
      <c r="L101" s="4"/>
      <c r="M101" s="5" t="s">
        <v>498</v>
      </c>
      <c r="N101" s="6"/>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row>
    <row r="102" spans="1:61">
      <c r="A102" s="12"/>
      <c r="C102" s="2"/>
      <c r="D102" s="2"/>
      <c r="E102" s="3"/>
      <c r="F102" s="2"/>
      <c r="G102" s="2"/>
      <c r="H102" s="2"/>
      <c r="I102" s="8"/>
      <c r="J102" s="178"/>
      <c r="K102" s="5"/>
      <c r="L102" s="5"/>
      <c r="M102" s="9" t="s">
        <v>437</v>
      </c>
      <c r="N102" s="6"/>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row>
    <row r="103" spans="1:61">
      <c r="A103" s="12"/>
      <c r="C103" s="2"/>
      <c r="D103" s="2"/>
      <c r="E103" s="3"/>
      <c r="F103" s="2"/>
      <c r="G103" s="2"/>
      <c r="H103" s="2"/>
      <c r="I103" s="8"/>
      <c r="J103" s="179"/>
      <c r="K103" s="9"/>
      <c r="L103" s="9"/>
      <c r="M103" s="9"/>
      <c r="N103" s="6"/>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row>
    <row r="104" spans="1:61">
      <c r="A104" s="12"/>
      <c r="C104" s="2"/>
      <c r="D104" s="2"/>
      <c r="E104" s="3"/>
      <c r="F104" s="2"/>
      <c r="G104" s="2"/>
      <c r="H104" s="2"/>
      <c r="I104" s="8"/>
      <c r="J104" s="180"/>
      <c r="K104" s="10"/>
      <c r="L104" s="9"/>
      <c r="M104" s="9"/>
      <c r="N104" s="6"/>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row>
    <row r="105" spans="1:61">
      <c r="A105" s="12"/>
      <c r="C105" s="2"/>
      <c r="D105" s="2"/>
      <c r="E105" s="3"/>
      <c r="F105" s="2"/>
      <c r="G105" s="2"/>
      <c r="H105" s="2"/>
      <c r="I105" s="8"/>
      <c r="J105" s="180"/>
      <c r="K105" s="10"/>
      <c r="L105" s="9"/>
      <c r="M105" s="6"/>
      <c r="N105" s="6"/>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row>
    <row r="106" spans="1:61">
      <c r="A106" s="12"/>
      <c r="C106" s="2" t="s">
        <v>7</v>
      </c>
      <c r="D106" s="116"/>
      <c r="E106" s="116" t="s">
        <v>107</v>
      </c>
      <c r="F106" s="2"/>
      <c r="G106" s="2"/>
      <c r="H106" s="2"/>
      <c r="I106" s="8"/>
      <c r="J106" s="168"/>
      <c r="K106" s="10"/>
      <c r="L106" s="10"/>
      <c r="M106" s="6"/>
      <c r="N106" s="6"/>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row>
    <row r="107" spans="1:61">
      <c r="A107" s="12"/>
      <c r="C107" s="2"/>
      <c r="D107" s="11" t="s">
        <v>8</v>
      </c>
      <c r="E107" s="11" t="s">
        <v>9</v>
      </c>
      <c r="F107" s="11"/>
      <c r="G107" s="11"/>
      <c r="H107" s="11"/>
      <c r="I107" s="8"/>
      <c r="J107" s="180"/>
      <c r="K107" s="10"/>
      <c r="L107" s="10"/>
      <c r="M107" s="6"/>
      <c r="N107" s="6"/>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row>
    <row r="108" spans="1:61">
      <c r="A108" s="12"/>
      <c r="C108" s="2"/>
      <c r="D108" s="11"/>
      <c r="E108" s="11"/>
      <c r="F108" s="11"/>
      <c r="G108" s="11"/>
      <c r="H108" s="11"/>
      <c r="I108" s="8"/>
      <c r="J108" s="180"/>
      <c r="K108" s="339"/>
      <c r="L108" s="340"/>
      <c r="M108" s="338" t="str">
        <f>+M50</f>
        <v>For the 12 months ended 12/31/2019</v>
      </c>
      <c r="N108" s="6"/>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row>
    <row r="109" spans="1:61" ht="15.75">
      <c r="A109" s="12"/>
      <c r="D109" s="26"/>
      <c r="E109" s="341" t="str">
        <f>+E51</f>
        <v>MidAmerican Central California Transco, LLC</v>
      </c>
      <c r="F109" s="26"/>
      <c r="G109" s="26"/>
      <c r="H109" s="26"/>
      <c r="I109" s="26"/>
      <c r="J109" s="175"/>
      <c r="K109" s="11"/>
      <c r="L109" s="11"/>
      <c r="M109" s="426"/>
      <c r="N109" s="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row>
    <row r="110" spans="1:61">
      <c r="A110" s="12"/>
      <c r="C110" s="32" t="s">
        <v>10</v>
      </c>
      <c r="D110" s="32" t="s">
        <v>11</v>
      </c>
      <c r="E110" s="32" t="s">
        <v>12</v>
      </c>
      <c r="F110" s="11" t="s">
        <v>8</v>
      </c>
      <c r="G110" s="11"/>
      <c r="H110" s="33" t="s">
        <v>13</v>
      </c>
      <c r="I110" s="11"/>
      <c r="J110" s="181" t="s">
        <v>14</v>
      </c>
      <c r="K110" s="11"/>
      <c r="L110" s="137"/>
      <c r="M110" s="137"/>
      <c r="N110" s="31"/>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row>
    <row r="111" spans="1:61" ht="15.75">
      <c r="A111" s="12"/>
      <c r="C111" s="32"/>
      <c r="D111" s="45"/>
      <c r="E111" s="45"/>
      <c r="F111" s="45"/>
      <c r="G111" s="45"/>
      <c r="H111" s="45"/>
      <c r="I111" s="45"/>
      <c r="J111" s="182"/>
      <c r="K111" s="45"/>
      <c r="L111" s="152"/>
      <c r="M111" s="153"/>
      <c r="N111" s="31"/>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row>
    <row r="112" spans="1:61" ht="15.75">
      <c r="A112" s="12"/>
      <c r="C112" s="18"/>
      <c r="D112" s="35" t="s">
        <v>25</v>
      </c>
      <c r="E112" s="11"/>
      <c r="F112" s="11"/>
      <c r="G112" s="11"/>
      <c r="H112" s="4"/>
      <c r="I112" s="11"/>
      <c r="J112" s="183" t="s">
        <v>26</v>
      </c>
      <c r="K112" s="11"/>
      <c r="L112" s="138"/>
      <c r="M112" s="139"/>
      <c r="N112" s="31"/>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row>
    <row r="113" spans="1:61" ht="15.75">
      <c r="A113" s="12"/>
      <c r="C113" s="18"/>
      <c r="D113" s="37" t="s">
        <v>27</v>
      </c>
      <c r="E113" s="36" t="s">
        <v>28</v>
      </c>
      <c r="F113" s="38"/>
      <c r="G113" s="36" t="s">
        <v>29</v>
      </c>
      <c r="H113" s="26"/>
      <c r="I113" s="38"/>
      <c r="J113" s="184" t="s">
        <v>30</v>
      </c>
      <c r="K113" s="11"/>
      <c r="L113" s="89"/>
      <c r="M113" s="89"/>
      <c r="N113" s="31"/>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row>
    <row r="114" spans="1:61" ht="15.75">
      <c r="A114" s="12"/>
      <c r="C114" s="18"/>
      <c r="D114" s="11"/>
      <c r="E114" s="46"/>
      <c r="F114" s="47"/>
      <c r="G114" s="48"/>
      <c r="H114" s="26"/>
      <c r="I114" s="47"/>
      <c r="J114" s="168"/>
      <c r="K114" s="7"/>
      <c r="L114" s="126"/>
      <c r="M114" s="126"/>
      <c r="N114" s="31"/>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row>
    <row r="115" spans="1:61">
      <c r="A115" s="12">
        <f>+A89+1</f>
        <v>31</v>
      </c>
      <c r="C115" s="18" t="s">
        <v>43</v>
      </c>
      <c r="D115" s="11"/>
      <c r="E115" s="11"/>
      <c r="I115" s="11"/>
      <c r="J115" s="168"/>
      <c r="K115" s="7"/>
      <c r="L115" s="126"/>
      <c r="M115" s="126"/>
      <c r="N115" s="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row>
    <row r="116" spans="1:61">
      <c r="A116" s="12">
        <f t="shared" ref="A116:A121" si="3">+A115+1</f>
        <v>32</v>
      </c>
      <c r="C116" s="18" t="s">
        <v>44</v>
      </c>
      <c r="D116" s="11" t="s">
        <v>489</v>
      </c>
      <c r="E116" s="186">
        <f>'WP1 - O&amp;M detail'!I33</f>
        <v>494400</v>
      </c>
      <c r="F116" s="11"/>
      <c r="G116" s="11" t="str">
        <f>+I190</f>
        <v>TP=</v>
      </c>
      <c r="H116" s="627">
        <f>+J190</f>
        <v>1</v>
      </c>
      <c r="I116" s="11"/>
      <c r="J116" s="168">
        <f t="shared" ref="J116:J121" si="4">+H116*E116</f>
        <v>494400</v>
      </c>
      <c r="K116" s="11"/>
      <c r="L116" s="127"/>
      <c r="M116" s="127"/>
      <c r="N116" s="49"/>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row>
    <row r="117" spans="1:61">
      <c r="A117" s="12">
        <f t="shared" si="3"/>
        <v>33</v>
      </c>
      <c r="C117" s="50" t="s">
        <v>317</v>
      </c>
      <c r="D117" s="19" t="s">
        <v>445</v>
      </c>
      <c r="E117" s="186">
        <v>0</v>
      </c>
      <c r="F117" s="11"/>
      <c r="G117" s="11" t="str">
        <f>+G116</f>
        <v>TP=</v>
      </c>
      <c r="H117" s="627">
        <f>+H116</f>
        <v>1</v>
      </c>
      <c r="I117" s="11"/>
      <c r="J117" s="168">
        <f t="shared" si="4"/>
        <v>0</v>
      </c>
      <c r="K117" s="11"/>
      <c r="L117" s="127"/>
      <c r="M117" s="127"/>
      <c r="N117" s="49"/>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row>
    <row r="118" spans="1:61">
      <c r="A118" s="12">
        <f t="shared" si="3"/>
        <v>34</v>
      </c>
      <c r="C118" s="50" t="s">
        <v>45</v>
      </c>
      <c r="D118" s="19" t="s">
        <v>277</v>
      </c>
      <c r="E118" s="186">
        <f>'WP2 - A&amp;G detail'!I25</f>
        <v>223697</v>
      </c>
      <c r="F118" s="11"/>
      <c r="G118" s="11" t="s">
        <v>34</v>
      </c>
      <c r="H118" s="627">
        <f>+J$196</f>
        <v>1</v>
      </c>
      <c r="I118" s="11"/>
      <c r="J118" s="168">
        <f t="shared" si="4"/>
        <v>223697</v>
      </c>
      <c r="K118" s="11"/>
      <c r="L118" s="127"/>
      <c r="M118" s="127"/>
      <c r="N118" s="31"/>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row>
    <row r="119" spans="1:61">
      <c r="A119" s="12">
        <f t="shared" si="3"/>
        <v>35</v>
      </c>
      <c r="C119" s="50" t="s">
        <v>270</v>
      </c>
      <c r="D119" s="50" t="str">
        <f>" (Note "&amp;A239&amp;" &amp; Attach 2)"</f>
        <v xml:space="preserve"> (Note D &amp; Attach 2)</v>
      </c>
      <c r="E119" s="124">
        <f>+'2a - Cost Support'!G76+'2a - Cost Support'!G89+'2a - Cost Support'!I104</f>
        <v>0</v>
      </c>
      <c r="F119" s="11"/>
      <c r="G119" s="11" t="s">
        <v>138</v>
      </c>
      <c r="H119" s="627">
        <f>+H127</f>
        <v>1</v>
      </c>
      <c r="I119" s="11"/>
      <c r="J119" s="168">
        <f t="shared" si="4"/>
        <v>0</v>
      </c>
      <c r="K119" s="11"/>
      <c r="L119" s="127"/>
      <c r="M119" s="127"/>
      <c r="N119" s="31"/>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row>
    <row r="120" spans="1:61">
      <c r="A120" s="12">
        <f t="shared" si="3"/>
        <v>36</v>
      </c>
      <c r="C120" s="50" t="s">
        <v>273</v>
      </c>
      <c r="D120" s="50" t="str">
        <f>" (Note "&amp;A239&amp;" &amp; Attach 2)"</f>
        <v xml:space="preserve"> (Note D &amp; Attach 2)</v>
      </c>
      <c r="E120" s="124">
        <f>+'2a - Cost Support'!H89</f>
        <v>0</v>
      </c>
      <c r="F120" s="11"/>
      <c r="G120" s="51" t="str">
        <f>+G116</f>
        <v>TP=</v>
      </c>
      <c r="H120" s="627">
        <f>+H116</f>
        <v>1</v>
      </c>
      <c r="I120" s="11"/>
      <c r="J120" s="168">
        <f t="shared" si="4"/>
        <v>0</v>
      </c>
      <c r="K120" s="11"/>
      <c r="L120" s="127"/>
      <c r="M120" s="127"/>
      <c r="N120" s="31"/>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row>
    <row r="121" spans="1:61">
      <c r="A121" s="12">
        <f t="shared" si="3"/>
        <v>37</v>
      </c>
      <c r="C121" s="50" t="s">
        <v>246</v>
      </c>
      <c r="D121" s="19" t="s">
        <v>1052</v>
      </c>
      <c r="E121" s="124">
        <f>+'2a - Cost Support'!E183</f>
        <v>-61.524817779502897</v>
      </c>
      <c r="F121" s="11"/>
      <c r="G121" s="51" t="str">
        <f>+G117</f>
        <v>TP=</v>
      </c>
      <c r="H121" s="627">
        <f>+H116</f>
        <v>1</v>
      </c>
      <c r="I121" s="11"/>
      <c r="J121" s="168">
        <f t="shared" si="4"/>
        <v>-61.524817779502897</v>
      </c>
      <c r="K121" s="11"/>
      <c r="L121" s="127"/>
      <c r="M121" s="127"/>
      <c r="N121" s="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row>
    <row r="122" spans="1:61">
      <c r="A122" s="12">
        <f>+A121+1</f>
        <v>38</v>
      </c>
      <c r="C122" s="50" t="str">
        <f>"TOTAL O&amp;M and A&amp;G  (sum lines "&amp;A116&amp;", "&amp;A118&amp;", "&amp;A120&amp;", "&amp;A121&amp;" less lines "&amp;A117&amp;" &amp; "&amp;A119&amp;")"</f>
        <v>TOTAL O&amp;M and A&amp;G  (sum lines 32, 34, 36, 37 less lines 33 &amp; 35)</v>
      </c>
      <c r="D122" s="19"/>
      <c r="E122" s="175">
        <f>+E116+E118+E120+E121-E117-E119</f>
        <v>718035.47518222046</v>
      </c>
      <c r="F122" s="11"/>
      <c r="G122" s="11"/>
      <c r="H122" s="11"/>
      <c r="I122" s="11"/>
      <c r="J122" s="175">
        <f>+J116+J118+J120+J121-J117-J119</f>
        <v>718035.47518222046</v>
      </c>
      <c r="K122" s="11"/>
      <c r="L122" s="127"/>
      <c r="M122" s="127"/>
      <c r="N122" s="31"/>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row>
    <row r="123" spans="1:61">
      <c r="A123" s="12"/>
      <c r="D123" s="11"/>
      <c r="E123" s="168"/>
      <c r="F123" s="11"/>
      <c r="G123" s="11"/>
      <c r="H123" s="11"/>
      <c r="I123" s="11"/>
      <c r="J123" s="168"/>
      <c r="K123" s="11"/>
      <c r="L123" s="127"/>
      <c r="M123" s="127"/>
      <c r="N123" s="31"/>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row>
    <row r="124" spans="1:61">
      <c r="A124" s="12">
        <f>+A122+1</f>
        <v>39</v>
      </c>
      <c r="C124" s="18" t="s">
        <v>507</v>
      </c>
      <c r="D124" s="11"/>
      <c r="E124" s="175"/>
      <c r="F124" s="11"/>
      <c r="G124" s="11"/>
      <c r="H124" s="11"/>
      <c r="I124" s="11"/>
      <c r="J124" s="175"/>
      <c r="K124" s="11"/>
      <c r="L124" s="127"/>
      <c r="M124" s="127"/>
      <c r="N124" s="31"/>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row>
    <row r="125" spans="1:61">
      <c r="A125" s="12">
        <f>+A124+1</f>
        <v>40</v>
      </c>
      <c r="C125" s="18" t="str">
        <f>+C116</f>
        <v xml:space="preserve">  Transmission </v>
      </c>
      <c r="D125" s="19" t="s">
        <v>1001</v>
      </c>
      <c r="E125" s="186">
        <v>0</v>
      </c>
      <c r="F125" s="11"/>
      <c r="G125" s="11" t="s">
        <v>23</v>
      </c>
      <c r="H125" s="627">
        <f>+J$190</f>
        <v>1</v>
      </c>
      <c r="I125" s="11"/>
      <c r="J125" s="168">
        <f>+H125*E125</f>
        <v>0</v>
      </c>
      <c r="K125" s="11"/>
      <c r="L125" s="127"/>
      <c r="M125" s="127"/>
      <c r="N125" s="49"/>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row>
    <row r="126" spans="1:61">
      <c r="A126" s="12">
        <f>+A125+1</f>
        <v>41</v>
      </c>
      <c r="C126" s="18" t="s">
        <v>238</v>
      </c>
      <c r="D126" s="19" t="s">
        <v>1002</v>
      </c>
      <c r="E126" s="186">
        <v>0</v>
      </c>
      <c r="F126" s="11"/>
      <c r="G126" s="11" t="s">
        <v>34</v>
      </c>
      <c r="H126" s="627">
        <f>+J$196</f>
        <v>1</v>
      </c>
      <c r="I126" s="11"/>
      <c r="J126" s="168">
        <f>+H126*E126</f>
        <v>0</v>
      </c>
      <c r="K126" s="11"/>
      <c r="L126" s="127"/>
      <c r="M126" s="127"/>
      <c r="N126" s="30"/>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row>
    <row r="127" spans="1:61">
      <c r="A127" s="12">
        <f>+A126+1</f>
        <v>42</v>
      </c>
      <c r="C127" s="415" t="s">
        <v>229</v>
      </c>
      <c r="D127" s="416" t="s">
        <v>431</v>
      </c>
      <c r="E127" s="417">
        <f>+'2a - Cost Support'!F9</f>
        <v>0</v>
      </c>
      <c r="F127" s="418"/>
      <c r="G127" s="418" t="s">
        <v>138</v>
      </c>
      <c r="H127" s="628">
        <v>1</v>
      </c>
      <c r="I127" s="418"/>
      <c r="J127" s="422">
        <f>+H127*E127</f>
        <v>0</v>
      </c>
      <c r="K127" s="11"/>
      <c r="L127" s="127"/>
      <c r="M127" s="127"/>
      <c r="N127" s="30"/>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row>
    <row r="128" spans="1:61">
      <c r="A128" s="12">
        <f>+A127+1</f>
        <v>43</v>
      </c>
      <c r="B128" s="7"/>
      <c r="C128" s="412" t="str">
        <f>"TOTAL DEPRECIATION (Sum lines "&amp;A125&amp;"-"&amp;A127&amp;")"</f>
        <v>TOTAL DEPRECIATION (Sum lines 40-42)</v>
      </c>
      <c r="D128" s="11"/>
      <c r="E128" s="175">
        <f>SUM(E125:E127)</f>
        <v>0</v>
      </c>
      <c r="F128" s="11"/>
      <c r="G128" s="11"/>
      <c r="H128" s="627"/>
      <c r="I128" s="11"/>
      <c r="J128" s="175">
        <f>SUM(J125:J127)</f>
        <v>0</v>
      </c>
      <c r="K128" s="11"/>
      <c r="L128" s="127"/>
      <c r="M128" s="127"/>
      <c r="N128" s="31"/>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row>
    <row r="129" spans="1:61">
      <c r="A129" s="12"/>
      <c r="C129" s="18"/>
      <c r="D129" s="11"/>
      <c r="E129" s="175"/>
      <c r="F129" s="11"/>
      <c r="G129" s="11"/>
      <c r="H129" s="627"/>
      <c r="I129" s="11"/>
      <c r="J129" s="175"/>
      <c r="K129" s="11"/>
      <c r="L129" s="127"/>
      <c r="M129" s="127"/>
      <c r="N129" s="31"/>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row>
    <row r="130" spans="1:61">
      <c r="A130" s="12">
        <f>+A128+1</f>
        <v>44</v>
      </c>
      <c r="C130" s="18" t="str">
        <f>"TAXES OTHER THAN INCOME TAXES  (Note "&amp;A243&amp;")"</f>
        <v>TAXES OTHER THAN INCOME TAXES  (Note E)</v>
      </c>
      <c r="D130" s="26"/>
      <c r="E130" s="175"/>
      <c r="F130" s="11"/>
      <c r="G130" s="11"/>
      <c r="H130" s="627"/>
      <c r="I130" s="11"/>
      <c r="J130" s="175"/>
      <c r="K130" s="11"/>
      <c r="L130" s="127"/>
      <c r="M130" s="127"/>
      <c r="N130" s="31"/>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row>
    <row r="131" spans="1:61">
      <c r="A131" s="12">
        <f t="shared" ref="A131:A137" si="5">+A130+1</f>
        <v>45</v>
      </c>
      <c r="C131" s="18" t="s">
        <v>46</v>
      </c>
      <c r="D131" s="26"/>
      <c r="E131" s="175"/>
      <c r="F131" s="11"/>
      <c r="G131" s="11"/>
      <c r="H131" s="627"/>
      <c r="I131" s="11"/>
      <c r="J131" s="175"/>
      <c r="K131" s="11"/>
      <c r="L131" s="127"/>
      <c r="M131" s="127"/>
      <c r="N131" s="31"/>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row>
    <row r="132" spans="1:61">
      <c r="A132" s="12">
        <f t="shared" si="5"/>
        <v>46</v>
      </c>
      <c r="C132" s="18" t="s">
        <v>47</v>
      </c>
      <c r="D132" s="52" t="s">
        <v>446</v>
      </c>
      <c r="E132" s="186">
        <v>0</v>
      </c>
      <c r="F132" s="11"/>
      <c r="G132" s="11" t="s">
        <v>34</v>
      </c>
      <c r="H132" s="627">
        <f>+J$196</f>
        <v>1</v>
      </c>
      <c r="I132" s="11"/>
      <c r="J132" s="168">
        <f>+H132*E132</f>
        <v>0</v>
      </c>
      <c r="K132" s="11"/>
      <c r="L132" s="127"/>
      <c r="M132" s="127"/>
      <c r="N132" s="31"/>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row>
    <row r="133" spans="1:61">
      <c r="A133" s="12">
        <f t="shared" si="5"/>
        <v>47</v>
      </c>
      <c r="C133" s="18" t="s">
        <v>48</v>
      </c>
      <c r="D133" s="52" t="s">
        <v>446</v>
      </c>
      <c r="E133" s="186">
        <v>0</v>
      </c>
      <c r="F133" s="11"/>
      <c r="G133" s="11" t="str">
        <f>+G132</f>
        <v>W/S</v>
      </c>
      <c r="H133" s="627">
        <f>+J$196</f>
        <v>1</v>
      </c>
      <c r="I133" s="11"/>
      <c r="J133" s="168">
        <f>+H133*E133</f>
        <v>0</v>
      </c>
      <c r="K133" s="11"/>
      <c r="L133" s="127"/>
      <c r="M133" s="127"/>
      <c r="N133" s="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row>
    <row r="134" spans="1:61">
      <c r="A134" s="12">
        <f t="shared" si="5"/>
        <v>48</v>
      </c>
      <c r="C134" s="18" t="s">
        <v>49</v>
      </c>
      <c r="D134" s="53" t="s">
        <v>8</v>
      </c>
      <c r="E134" s="175"/>
      <c r="F134" s="11"/>
      <c r="G134" s="11"/>
      <c r="H134" s="627"/>
      <c r="I134" s="11"/>
      <c r="J134" s="175"/>
      <c r="K134" s="11"/>
      <c r="L134" s="127"/>
      <c r="M134" s="127"/>
      <c r="N134" s="31"/>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row>
    <row r="135" spans="1:61">
      <c r="A135" s="12">
        <f t="shared" si="5"/>
        <v>49</v>
      </c>
      <c r="C135" s="18" t="s">
        <v>50</v>
      </c>
      <c r="D135" s="52" t="s">
        <v>446</v>
      </c>
      <c r="E135" s="186">
        <v>0</v>
      </c>
      <c r="F135" s="11"/>
      <c r="G135" s="11" t="s">
        <v>42</v>
      </c>
      <c r="H135" s="630">
        <f>+H$60</f>
        <v>1</v>
      </c>
      <c r="I135" s="11"/>
      <c r="J135" s="168">
        <f>+H135*E135</f>
        <v>0</v>
      </c>
      <c r="K135" s="11"/>
      <c r="L135" s="127"/>
      <c r="M135" s="127"/>
      <c r="N135" s="31"/>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row>
    <row r="136" spans="1:61">
      <c r="A136" s="12">
        <f t="shared" si="5"/>
        <v>50</v>
      </c>
      <c r="C136" s="18" t="s">
        <v>51</v>
      </c>
      <c r="D136" s="52" t="s">
        <v>446</v>
      </c>
      <c r="E136" s="186">
        <v>0</v>
      </c>
      <c r="F136" s="11"/>
      <c r="G136" s="19" t="s">
        <v>32</v>
      </c>
      <c r="H136" s="436">
        <v>0</v>
      </c>
      <c r="I136" s="11"/>
      <c r="J136" s="168">
        <f>+H136*E136</f>
        <v>0</v>
      </c>
      <c r="K136" s="11"/>
      <c r="L136" s="127"/>
      <c r="M136" s="127"/>
      <c r="N136" s="31"/>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row>
    <row r="137" spans="1:61">
      <c r="A137" s="12">
        <f t="shared" si="5"/>
        <v>51</v>
      </c>
      <c r="C137" s="18" t="s">
        <v>52</v>
      </c>
      <c r="D137" s="52" t="s">
        <v>446</v>
      </c>
      <c r="E137" s="186">
        <v>0</v>
      </c>
      <c r="F137" s="11"/>
      <c r="G137" s="11" t="str">
        <f>+G135</f>
        <v>GP</v>
      </c>
      <c r="H137" s="630">
        <f>+H$60</f>
        <v>1</v>
      </c>
      <c r="I137" s="11"/>
      <c r="J137" s="168">
        <f>+H137*E137</f>
        <v>0</v>
      </c>
      <c r="K137" s="11"/>
      <c r="L137" s="127"/>
      <c r="M137" s="127"/>
      <c r="N137" s="31"/>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row>
    <row r="138" spans="1:61">
      <c r="A138" s="12">
        <f>+A137+1</f>
        <v>52</v>
      </c>
      <c r="C138" s="18" t="str">
        <f>"TOTAL OTHER TAXES  (sum lines "&amp;A132&amp;"-"&amp;A137&amp;")"</f>
        <v>TOTAL OTHER TAXES  (sum lines 46-51)</v>
      </c>
      <c r="D138" s="11"/>
      <c r="E138" s="175">
        <f>SUM(E132:E137)</f>
        <v>0</v>
      </c>
      <c r="F138" s="11"/>
      <c r="G138" s="11"/>
      <c r="H138" s="627"/>
      <c r="I138" s="11"/>
      <c r="J138" s="175">
        <f>SUM(J132:J137)</f>
        <v>0</v>
      </c>
      <c r="K138" s="11"/>
      <c r="L138" s="127"/>
      <c r="M138" s="127"/>
      <c r="N138" s="31"/>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row>
    <row r="139" spans="1:61">
      <c r="A139" s="12"/>
      <c r="C139" s="18"/>
      <c r="D139" s="11"/>
      <c r="E139" s="11"/>
      <c r="F139" s="11"/>
      <c r="G139" s="11"/>
      <c r="H139" s="627"/>
      <c r="I139" s="11"/>
      <c r="J139" s="175"/>
      <c r="K139" s="11"/>
      <c r="L139" s="127"/>
      <c r="M139" s="127"/>
      <c r="N139" s="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row>
    <row r="140" spans="1:61">
      <c r="A140" s="12">
        <f>+A138+1</f>
        <v>53</v>
      </c>
      <c r="C140" s="18" t="s">
        <v>53</v>
      </c>
      <c r="D140" s="11" t="str">
        <f>" (Note "&amp;A246&amp;")"</f>
        <v xml:space="preserve"> (Note F)</v>
      </c>
      <c r="E140" s="11"/>
      <c r="F140" s="11"/>
      <c r="H140" s="641"/>
      <c r="I140" s="11"/>
      <c r="J140" s="168"/>
      <c r="K140" s="11"/>
      <c r="L140" s="127"/>
      <c r="M140" s="127"/>
      <c r="N140" s="30"/>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row>
    <row r="141" spans="1:61">
      <c r="A141" s="12">
        <f t="shared" ref="A141:A146" si="6">+A140+1</f>
        <v>54</v>
      </c>
      <c r="C141" s="56" t="s">
        <v>54</v>
      </c>
      <c r="D141" s="11"/>
      <c r="E141" s="436">
        <f>IF(E252&gt;0,1-(((1-E253)*(1-E252))/(1-E253*E252*E254)),0)</f>
        <v>0.27983599999999997</v>
      </c>
      <c r="F141" s="11"/>
      <c r="H141" s="55"/>
      <c r="I141" s="30"/>
      <c r="J141" s="168"/>
      <c r="K141" s="11"/>
      <c r="L141" s="127"/>
      <c r="M141" s="127"/>
      <c r="N141" s="30"/>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row>
    <row r="142" spans="1:61">
      <c r="A142" s="12">
        <f t="shared" si="6"/>
        <v>55</v>
      </c>
      <c r="C142" s="1" t="s">
        <v>55</v>
      </c>
      <c r="D142" s="11"/>
      <c r="E142" s="436">
        <f>IF(J203&gt;0,(E141/(1-E141))*(1-J200/J203),0)</f>
        <v>0.27545711556385133</v>
      </c>
      <c r="F142" s="11"/>
      <c r="H142" s="55"/>
      <c r="I142" s="30"/>
      <c r="J142" s="168"/>
      <c r="K142" s="11"/>
      <c r="L142" s="127"/>
      <c r="M142" s="127"/>
      <c r="N142" s="30"/>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row>
    <row r="143" spans="1:61">
      <c r="A143" s="12">
        <f t="shared" si="6"/>
        <v>56</v>
      </c>
      <c r="C143" s="18" t="str">
        <f>"       where WCLTD=(line "&amp;A200&amp;") and R= (line "&amp;A203&amp;")"</f>
        <v xml:space="preserve">       where WCLTD=(line 80) and R= (line 83)</v>
      </c>
      <c r="D143" s="11"/>
      <c r="E143" s="11"/>
      <c r="F143" s="11"/>
      <c r="H143" s="55"/>
      <c r="I143" s="30"/>
      <c r="J143" s="168"/>
      <c r="K143" s="11"/>
      <c r="L143" s="127"/>
      <c r="M143" s="127"/>
      <c r="N143" s="30"/>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row>
    <row r="144" spans="1:61">
      <c r="A144" s="12">
        <f t="shared" si="6"/>
        <v>57</v>
      </c>
      <c r="C144" s="18" t="str">
        <f>"       and FIT, SIT &amp; p are as given in footnote "&amp;A246&amp;"."</f>
        <v xml:space="preserve">       and FIT, SIT &amp; p are as given in footnote F.</v>
      </c>
      <c r="D144" s="11"/>
      <c r="E144" s="11"/>
      <c r="F144" s="11"/>
      <c r="H144" s="55"/>
      <c r="I144" s="30"/>
      <c r="J144" s="168"/>
      <c r="K144" s="11"/>
      <c r="L144" s="127"/>
      <c r="M144" s="127"/>
      <c r="N144" s="30"/>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row>
    <row r="145" spans="1:61">
      <c r="A145" s="12">
        <f t="shared" si="6"/>
        <v>58</v>
      </c>
      <c r="C145" s="56" t="str">
        <f>"      1 / (1 - T)  = (T from line "&amp;A141&amp;")"</f>
        <v xml:space="preserve">      1 / (1 - T)  = (T from line 54)</v>
      </c>
      <c r="D145" s="11"/>
      <c r="E145" s="436">
        <f>IF(E141&gt;0,1/(1-E141),0)</f>
        <v>1.3885726029071155</v>
      </c>
      <c r="F145" s="11"/>
      <c r="H145" s="55"/>
      <c r="I145" s="30"/>
      <c r="J145" s="168"/>
      <c r="K145" s="11"/>
      <c r="L145" s="127"/>
      <c r="M145" s="127"/>
      <c r="N145" s="30"/>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row>
    <row r="146" spans="1:61">
      <c r="A146" s="12">
        <f t="shared" si="6"/>
        <v>59</v>
      </c>
      <c r="C146" s="18" t="s">
        <v>56</v>
      </c>
      <c r="D146" s="11"/>
      <c r="E146" s="186">
        <v>0</v>
      </c>
      <c r="F146" s="11"/>
      <c r="H146" s="55"/>
      <c r="I146" s="11"/>
      <c r="J146" s="168"/>
      <c r="K146" s="11"/>
      <c r="L146" s="127"/>
      <c r="M146" s="127"/>
      <c r="N146" s="30"/>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row>
    <row r="147" spans="1:61">
      <c r="A147" s="12"/>
      <c r="C147" s="18"/>
      <c r="D147" s="11"/>
      <c r="E147" s="175"/>
      <c r="F147" s="11"/>
      <c r="H147" s="55"/>
      <c r="I147" s="11"/>
      <c r="J147" s="168"/>
      <c r="K147" s="11"/>
      <c r="L147" s="127"/>
      <c r="M147" s="127"/>
      <c r="N147" s="30"/>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row>
    <row r="148" spans="1:61">
      <c r="A148" s="12">
        <f>+A146+1</f>
        <v>60</v>
      </c>
      <c r="C148" s="56" t="str">
        <f>"Income Tax Calculation = line "&amp;A142&amp;" * line "&amp;A153&amp;""</f>
        <v>Income Tax Calculation = line 55 * line 64</v>
      </c>
      <c r="D148" s="57"/>
      <c r="E148" s="175">
        <f>+E142*E153</f>
        <v>35213.303087400658</v>
      </c>
      <c r="F148" s="11"/>
      <c r="G148" s="11" t="s">
        <v>32</v>
      </c>
      <c r="H148" s="21"/>
      <c r="I148" s="11"/>
      <c r="J148" s="175">
        <f>+E142*J153</f>
        <v>35213.303087400658</v>
      </c>
      <c r="K148" s="11"/>
      <c r="L148" s="127"/>
      <c r="M148" s="127"/>
      <c r="N148" s="31"/>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row>
    <row r="149" spans="1:61">
      <c r="A149" s="12">
        <f>+A148+1</f>
        <v>61</v>
      </c>
      <c r="C149" s="423" t="str">
        <f>"ITC adjustment (line "&amp;A145&amp;" * line "&amp;A146&amp;")"</f>
        <v>ITC adjustment (line 58 * line 59)</v>
      </c>
      <c r="D149" s="424"/>
      <c r="E149" s="419">
        <f>+E145*E146</f>
        <v>0</v>
      </c>
      <c r="F149" s="418"/>
      <c r="G149" s="423" t="s">
        <v>38</v>
      </c>
      <c r="H149" s="631">
        <f>+H$70</f>
        <v>1</v>
      </c>
      <c r="I149" s="418"/>
      <c r="J149" s="419">
        <f>+H149*E149</f>
        <v>0</v>
      </c>
      <c r="K149" s="11"/>
      <c r="L149" s="127"/>
      <c r="M149" s="127"/>
      <c r="N149" s="31"/>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row>
    <row r="150" spans="1:61">
      <c r="A150" s="12">
        <f>+A149+1</f>
        <v>62</v>
      </c>
      <c r="C150" s="59" t="s">
        <v>57</v>
      </c>
      <c r="D150" s="1" t="str">
        <f>"(line "&amp;A148&amp;" plus line "&amp;A149&amp;")"</f>
        <v>(line 60 plus line 61)</v>
      </c>
      <c r="E150" s="185">
        <f>+E149+E148</f>
        <v>35213.303087400658</v>
      </c>
      <c r="F150" s="11"/>
      <c r="G150" s="11" t="s">
        <v>8</v>
      </c>
      <c r="H150" s="21" t="s">
        <v>8</v>
      </c>
      <c r="I150" s="11"/>
      <c r="J150" s="185">
        <f>+J148+J149</f>
        <v>35213.303087400658</v>
      </c>
      <c r="K150" s="11"/>
      <c r="L150" s="774"/>
      <c r="M150" s="127"/>
      <c r="N150" s="31"/>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row>
    <row r="151" spans="1:61">
      <c r="A151" s="12"/>
      <c r="D151" s="61"/>
      <c r="E151" s="175"/>
      <c r="F151" s="11"/>
      <c r="G151" s="11"/>
      <c r="H151" s="21"/>
      <c r="I151" s="11"/>
      <c r="J151" s="175"/>
      <c r="K151" s="11"/>
      <c r="L151" s="774"/>
      <c r="M151" s="127"/>
      <c r="N151" s="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row>
    <row r="152" spans="1:61">
      <c r="A152" s="12">
        <f>+A150+1</f>
        <v>63</v>
      </c>
      <c r="C152" s="18" t="s">
        <v>58</v>
      </c>
      <c r="D152" s="42"/>
      <c r="E152" s="168"/>
      <c r="H152" s="55"/>
      <c r="I152" s="11"/>
      <c r="K152" s="11"/>
      <c r="L152" s="774"/>
      <c r="M152" s="127"/>
      <c r="N152" s="30"/>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row>
    <row r="153" spans="1:61">
      <c r="A153" s="12">
        <f>+A152+1</f>
        <v>64</v>
      </c>
      <c r="C153" s="59" t="str">
        <f>"  [ Rate Base (line "&amp;A89&amp;") * Rate of Return (line "&amp;A203&amp;")]"</f>
        <v xml:space="preserve">  [ Rate Base (line 30) * Rate of Return (line 83)]</v>
      </c>
      <c r="D153" s="26"/>
      <c r="E153" s="175">
        <f>+J203*E89</f>
        <v>127835.88115093789</v>
      </c>
      <c r="F153" s="11"/>
      <c r="G153" s="11" t="s">
        <v>32</v>
      </c>
      <c r="H153" s="55"/>
      <c r="I153" s="11"/>
      <c r="J153" s="175">
        <f>+J89*J203</f>
        <v>127835.88115093789</v>
      </c>
      <c r="K153" s="11"/>
      <c r="L153" s="774"/>
      <c r="M153" s="127"/>
      <c r="N153" s="30"/>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row>
    <row r="154" spans="1:61">
      <c r="A154" s="12"/>
      <c r="C154" s="18"/>
      <c r="D154" s="26"/>
      <c r="E154" s="127"/>
      <c r="F154" s="11"/>
      <c r="G154" s="11"/>
      <c r="H154" s="55"/>
      <c r="I154" s="11"/>
      <c r="J154" s="753"/>
      <c r="K154" s="11"/>
      <c r="L154" s="774"/>
      <c r="M154" s="127"/>
      <c r="N154" s="30"/>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row>
    <row r="155" spans="1:61">
      <c r="A155" s="86">
        <f>+A153+1</f>
        <v>65</v>
      </c>
      <c r="C155" s="18" t="str">
        <f>"Rev Requirement before Incenitive Projects  (sum lines "&amp;A122&amp;", "&amp;A128&amp;", "&amp;A138&amp;", "&amp;A150&amp;", "&amp;A153&amp;")"</f>
        <v>Rev Requirement before Incenitive Projects  (sum lines 38, 43, 52, 62, 64)</v>
      </c>
      <c r="D155" s="26"/>
      <c r="E155" s="753">
        <f>+E122+E128+E138+E150+E153</f>
        <v>881084.65942055895</v>
      </c>
      <c r="F155" s="127"/>
      <c r="G155" s="127"/>
      <c r="H155" s="754"/>
      <c r="I155" s="127"/>
      <c r="J155" s="753">
        <f>+J122+J128+J138+J150+J153</f>
        <v>881084.65942055895</v>
      </c>
      <c r="K155" s="11"/>
      <c r="L155" s="774"/>
      <c r="M155" s="127"/>
      <c r="N155" s="30"/>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row>
    <row r="156" spans="1:61">
      <c r="A156" s="86"/>
      <c r="C156" s="18"/>
      <c r="D156" s="26"/>
      <c r="E156" s="844"/>
      <c r="F156" s="127"/>
      <c r="G156" s="127"/>
      <c r="H156" s="754"/>
      <c r="I156" s="127"/>
      <c r="J156" s="753"/>
      <c r="K156" s="11"/>
      <c r="L156" s="774"/>
      <c r="M156" s="127"/>
      <c r="N156" s="30"/>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row>
    <row r="157" spans="1:61">
      <c r="A157" s="86">
        <f>+A155+1</f>
        <v>66</v>
      </c>
      <c r="C157" s="18" t="s">
        <v>484</v>
      </c>
      <c r="E157" s="161">
        <f>+'4 - Cap Adds'!K30</f>
        <v>0</v>
      </c>
      <c r="F157" s="11"/>
      <c r="G157" s="11" t="s">
        <v>138</v>
      </c>
      <c r="H157" s="755">
        <v>1</v>
      </c>
      <c r="I157" s="11"/>
      <c r="J157" s="753">
        <f>+H157*E157</f>
        <v>0</v>
      </c>
      <c r="K157" s="26" t="s">
        <v>479</v>
      </c>
      <c r="L157" s="127"/>
      <c r="M157" s="127"/>
      <c r="N157" s="30"/>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row>
    <row r="158" spans="1:61">
      <c r="A158" s="12"/>
      <c r="C158" s="18"/>
      <c r="D158" s="26"/>
      <c r="E158" s="127"/>
      <c r="F158" s="11"/>
      <c r="G158" s="11"/>
      <c r="H158" s="55"/>
      <c r="I158" s="11"/>
      <c r="J158" s="753"/>
      <c r="K158" s="11"/>
      <c r="L158" s="127"/>
      <c r="M158" s="127"/>
      <c r="N158" s="30"/>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row>
    <row r="159" spans="1:61" ht="15.75" thickBot="1">
      <c r="A159" s="12">
        <f>+A157+1</f>
        <v>67</v>
      </c>
      <c r="C159" s="18" t="str">
        <f>"Total Revenue Requirement  (sum lines "&amp;A155&amp;" &amp; "&amp;A157&amp;")"</f>
        <v>Total Revenue Requirement  (sum lines 65 &amp; 66)</v>
      </c>
      <c r="D159" s="11"/>
      <c r="E159" s="176">
        <f>+E155+E157</f>
        <v>881084.65942055895</v>
      </c>
      <c r="F159" s="11"/>
      <c r="G159" s="11"/>
      <c r="H159" s="11"/>
      <c r="I159" s="11"/>
      <c r="J159" s="176">
        <f>+J155+J157</f>
        <v>881084.65942055895</v>
      </c>
      <c r="K159" s="11"/>
      <c r="L159" s="437"/>
      <c r="M159" s="127"/>
      <c r="N159" s="31"/>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row>
    <row r="160" spans="1:61" ht="15.75" thickTop="1">
      <c r="A160" s="12"/>
      <c r="C160" s="63"/>
      <c r="D160" s="63"/>
      <c r="E160" s="63"/>
      <c r="F160" s="63"/>
      <c r="G160" s="63"/>
      <c r="H160" s="63"/>
      <c r="I160" s="63"/>
      <c r="J160" s="63"/>
      <c r="K160" s="155"/>
      <c r="L160" s="154"/>
      <c r="M160" s="154"/>
      <c r="N160" s="63"/>
      <c r="O160" s="63"/>
      <c r="P160" s="63"/>
      <c r="Q160" s="63"/>
    </row>
    <row r="161" spans="1:61">
      <c r="A161" s="12"/>
      <c r="C161" s="26"/>
      <c r="D161" s="63"/>
      <c r="E161" s="63"/>
      <c r="F161" s="63"/>
      <c r="G161" s="63"/>
      <c r="H161" s="63"/>
      <c r="I161" s="63"/>
      <c r="J161" s="63"/>
      <c r="K161" s="63"/>
      <c r="L161" s="155"/>
      <c r="M161" s="155"/>
      <c r="N161" s="63"/>
      <c r="O161" s="63"/>
      <c r="P161" s="63"/>
      <c r="Q161" s="63"/>
    </row>
    <row r="162" spans="1:61">
      <c r="A162" s="12"/>
      <c r="C162" s="113"/>
      <c r="D162" s="63"/>
      <c r="E162" s="63"/>
      <c r="F162" s="63"/>
      <c r="G162" s="63"/>
      <c r="H162" s="63"/>
      <c r="I162" s="63"/>
      <c r="J162" s="63"/>
      <c r="K162" s="63"/>
      <c r="L162" s="155"/>
      <c r="M162" s="155"/>
      <c r="N162" s="63"/>
      <c r="O162" s="63"/>
      <c r="P162" s="63"/>
      <c r="Q162" s="63"/>
    </row>
    <row r="163" spans="1:61">
      <c r="A163" s="12"/>
      <c r="C163" s="115"/>
      <c r="D163" s="63"/>
      <c r="E163" s="63"/>
      <c r="F163" s="63"/>
      <c r="G163" s="63"/>
      <c r="H163" s="63"/>
      <c r="I163" s="63"/>
      <c r="J163" s="63"/>
      <c r="K163" s="63"/>
      <c r="L163" s="155"/>
      <c r="M163" s="155"/>
      <c r="N163" s="63"/>
      <c r="O163" s="63"/>
      <c r="P163" s="63"/>
      <c r="Q163" s="63"/>
    </row>
    <row r="164" spans="1:61">
      <c r="A164" s="12"/>
      <c r="C164" s="115"/>
      <c r="D164" s="63"/>
      <c r="E164" s="63"/>
      <c r="F164" s="63"/>
      <c r="G164" s="63"/>
      <c r="H164" s="63"/>
      <c r="I164" s="63"/>
      <c r="J164" s="63"/>
      <c r="K164" s="63"/>
      <c r="L164" s="63"/>
      <c r="M164" s="63"/>
      <c r="N164" s="63"/>
      <c r="O164" s="63"/>
      <c r="P164" s="63"/>
      <c r="Q164" s="63"/>
    </row>
    <row r="165" spans="1:61">
      <c r="A165" s="12"/>
      <c r="C165" s="115"/>
      <c r="D165" s="63"/>
      <c r="E165" s="63"/>
      <c r="F165" s="63"/>
      <c r="G165" s="63"/>
      <c r="H165" s="63"/>
      <c r="I165" s="63"/>
      <c r="J165" s="63"/>
      <c r="K165" s="63"/>
      <c r="L165" s="63"/>
      <c r="M165" s="63"/>
      <c r="N165" s="63"/>
      <c r="O165" s="63"/>
      <c r="P165" s="63"/>
      <c r="Q165" s="63"/>
    </row>
    <row r="166" spans="1:61">
      <c r="A166" s="12"/>
      <c r="C166" s="110"/>
      <c r="D166" s="63"/>
      <c r="E166" s="63"/>
      <c r="F166" s="63"/>
      <c r="G166" s="63"/>
      <c r="H166" s="63"/>
      <c r="I166" s="63"/>
      <c r="J166" s="63"/>
      <c r="K166" s="63"/>
      <c r="L166" s="63"/>
      <c r="M166" s="63"/>
      <c r="N166" s="63"/>
      <c r="O166" s="63"/>
      <c r="P166" s="63"/>
      <c r="Q166" s="63"/>
    </row>
    <row r="167" spans="1:61">
      <c r="A167" s="12"/>
      <c r="C167" s="110"/>
      <c r="D167" s="63"/>
      <c r="E167" s="63"/>
      <c r="F167" s="63"/>
      <c r="G167" s="63"/>
      <c r="H167" s="63"/>
      <c r="I167" s="63"/>
      <c r="J167" s="63"/>
      <c r="K167" s="63"/>
      <c r="L167" s="63"/>
      <c r="M167" s="63"/>
      <c r="N167" s="63"/>
      <c r="O167" s="63"/>
      <c r="P167" s="63"/>
      <c r="Q167" s="63"/>
    </row>
    <row r="168" spans="1:61">
      <c r="A168" s="12"/>
      <c r="C168" s="64"/>
      <c r="D168" s="63"/>
      <c r="E168" s="63"/>
      <c r="F168" s="63"/>
      <c r="G168" s="63"/>
      <c r="H168" s="63"/>
      <c r="I168" s="63"/>
      <c r="J168" s="63"/>
      <c r="K168" s="63"/>
      <c r="L168" s="63"/>
      <c r="M168" s="63"/>
      <c r="N168" s="63"/>
      <c r="O168" s="63"/>
      <c r="P168" s="63"/>
      <c r="Q168" s="63"/>
    </row>
    <row r="169" spans="1:61">
      <c r="A169" s="12"/>
      <c r="C169" s="113"/>
      <c r="D169" s="63"/>
      <c r="E169" s="63"/>
      <c r="F169" s="63"/>
      <c r="G169" s="63"/>
      <c r="H169" s="63"/>
      <c r="I169" s="63"/>
      <c r="J169" s="63"/>
      <c r="K169" s="63"/>
      <c r="L169" s="63"/>
      <c r="M169" s="63"/>
      <c r="N169" s="63"/>
      <c r="O169" s="63"/>
      <c r="P169" s="63"/>
      <c r="Q169" s="63"/>
    </row>
    <row r="170" spans="1:61">
      <c r="A170" s="12"/>
      <c r="C170" s="110"/>
      <c r="D170" s="63"/>
      <c r="E170" s="63"/>
      <c r="F170" s="63"/>
      <c r="G170" s="63"/>
      <c r="H170" s="63"/>
      <c r="I170" s="63"/>
      <c r="J170" s="63"/>
      <c r="K170" s="63"/>
      <c r="L170" s="63"/>
      <c r="M170" s="63"/>
      <c r="N170" s="63"/>
      <c r="O170" s="63"/>
      <c r="P170" s="63"/>
      <c r="Q170" s="63"/>
    </row>
    <row r="171" spans="1:61">
      <c r="A171" s="12"/>
      <c r="C171" s="26"/>
      <c r="D171" s="63"/>
      <c r="E171" s="63"/>
      <c r="F171" s="63"/>
      <c r="G171" s="63"/>
      <c r="H171" s="63"/>
      <c r="I171" s="63"/>
      <c r="J171" s="63"/>
      <c r="K171" s="63"/>
      <c r="L171" s="63"/>
      <c r="M171" s="63"/>
      <c r="N171" s="63"/>
      <c r="O171" s="63"/>
      <c r="P171" s="63"/>
      <c r="Q171" s="63"/>
    </row>
    <row r="172" spans="1:61">
      <c r="A172" s="12"/>
      <c r="C172" s="2"/>
      <c r="D172" s="2"/>
      <c r="E172" s="3"/>
      <c r="F172" s="2"/>
      <c r="G172" s="2"/>
      <c r="H172" s="2"/>
      <c r="I172" s="2"/>
      <c r="J172" s="2"/>
      <c r="K172" s="4"/>
      <c r="L172" s="4"/>
      <c r="M172" s="5"/>
      <c r="N172" s="6"/>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row>
    <row r="173" spans="1:61">
      <c r="A173" s="12"/>
      <c r="C173" s="2"/>
      <c r="D173" s="2"/>
      <c r="E173" s="3"/>
      <c r="F173" s="2"/>
      <c r="G173" s="2"/>
      <c r="H173" s="2"/>
      <c r="I173" s="8"/>
      <c r="J173" s="5"/>
      <c r="K173" s="5"/>
      <c r="L173" s="5"/>
      <c r="M173" s="5" t="s">
        <v>498</v>
      </c>
      <c r="N173" s="6"/>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row>
    <row r="174" spans="1:61">
      <c r="A174" s="12"/>
      <c r="C174" s="2"/>
      <c r="D174" s="2"/>
      <c r="E174" s="3"/>
      <c r="F174" s="2"/>
      <c r="G174" s="2"/>
      <c r="H174" s="2"/>
      <c r="I174" s="8"/>
      <c r="J174" s="9"/>
      <c r="K174" s="9"/>
      <c r="L174" s="9"/>
      <c r="M174" s="9" t="s">
        <v>436</v>
      </c>
      <c r="N174" s="6"/>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row>
    <row r="175" spans="1:61">
      <c r="A175" s="12"/>
      <c r="C175" s="2"/>
      <c r="D175" s="2"/>
      <c r="E175" s="3"/>
      <c r="F175" s="2"/>
      <c r="G175" s="2"/>
      <c r="H175" s="2"/>
      <c r="I175" s="8"/>
      <c r="J175" s="8"/>
      <c r="K175" s="10"/>
      <c r="L175" s="9"/>
      <c r="M175" s="9"/>
      <c r="N175" s="6"/>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row>
    <row r="176" spans="1:61">
      <c r="A176" s="12"/>
      <c r="C176" s="2"/>
      <c r="D176" s="2"/>
      <c r="E176" s="3"/>
      <c r="F176" s="2"/>
      <c r="G176" s="2"/>
      <c r="H176" s="2"/>
      <c r="I176" s="8"/>
      <c r="J176" s="8"/>
      <c r="K176" s="10"/>
      <c r="L176" s="9"/>
      <c r="M176" s="6"/>
      <c r="N176" s="6"/>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row>
    <row r="177" spans="1:61">
      <c r="A177" s="12"/>
      <c r="C177" s="2" t="s">
        <v>7</v>
      </c>
      <c r="D177" s="116"/>
      <c r="E177" s="4" t="s">
        <v>108</v>
      </c>
      <c r="F177" s="2"/>
      <c r="G177" s="2"/>
      <c r="H177" s="2"/>
      <c r="I177" s="8"/>
      <c r="K177" s="10"/>
      <c r="L177" s="10"/>
      <c r="M177" s="6"/>
      <c r="N177" s="6"/>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row>
    <row r="178" spans="1:61">
      <c r="A178" s="12"/>
      <c r="C178" s="2"/>
      <c r="D178" s="11"/>
      <c r="E178" s="79" t="s">
        <v>9</v>
      </c>
      <c r="F178" s="11"/>
      <c r="G178" s="11"/>
      <c r="H178" s="11"/>
      <c r="I178" s="8"/>
      <c r="J178" s="8"/>
      <c r="K178" s="10"/>
      <c r="L178" s="10"/>
      <c r="M178" s="6"/>
      <c r="N178" s="6"/>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row>
    <row r="179" spans="1:61">
      <c r="A179" s="12"/>
      <c r="C179" s="26"/>
      <c r="D179" s="26"/>
      <c r="E179" s="26"/>
      <c r="F179" s="26"/>
      <c r="G179" s="26"/>
      <c r="H179" s="26"/>
      <c r="I179" s="26"/>
      <c r="J179" s="26"/>
      <c r="K179" s="339"/>
      <c r="L179" s="340"/>
      <c r="M179" s="338" t="str">
        <f>+M108</f>
        <v>For the 12 months ended 12/31/2019</v>
      </c>
      <c r="N179" s="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row>
    <row r="180" spans="1:61" ht="15.75">
      <c r="A180" s="12"/>
      <c r="D180" s="26"/>
      <c r="E180" s="37" t="str">
        <f>E8</f>
        <v>MidAmerican Central California Transco, LLC</v>
      </c>
      <c r="F180" s="26"/>
      <c r="G180" s="26"/>
      <c r="H180" s="26"/>
      <c r="I180" s="26"/>
      <c r="J180" s="26"/>
      <c r="K180" s="11"/>
      <c r="M180" s="426"/>
      <c r="N180" s="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row>
    <row r="181" spans="1:61" ht="15.75">
      <c r="A181" s="12"/>
      <c r="C181" s="26"/>
      <c r="E181" s="48" t="s">
        <v>286</v>
      </c>
      <c r="F181" s="10"/>
      <c r="G181" s="10"/>
      <c r="H181" s="10"/>
      <c r="I181" s="10"/>
      <c r="J181" s="10"/>
      <c r="K181" s="11"/>
      <c r="L181" s="11"/>
      <c r="M181" s="6"/>
      <c r="N181" s="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row>
    <row r="182" spans="1:61" ht="15.75">
      <c r="A182" s="12"/>
      <c r="C182" s="40"/>
      <c r="D182" s="10"/>
      <c r="E182" s="10"/>
      <c r="F182" s="10"/>
      <c r="G182" s="10"/>
      <c r="H182" s="10"/>
      <c r="I182" s="10"/>
      <c r="J182" s="10"/>
      <c r="K182" s="11"/>
      <c r="L182" s="11"/>
      <c r="M182" s="6"/>
      <c r="N182" s="31"/>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row>
    <row r="183" spans="1:61">
      <c r="A183" s="12">
        <f>+A159+1</f>
        <v>68</v>
      </c>
      <c r="C183" s="65" t="s">
        <v>290</v>
      </c>
      <c r="D183" s="66"/>
      <c r="E183" s="66"/>
      <c r="F183" s="66"/>
      <c r="G183" s="66"/>
      <c r="H183" s="66"/>
      <c r="I183" s="67"/>
      <c r="J183" s="68"/>
      <c r="K183" s="60"/>
      <c r="L183" s="60"/>
      <c r="M183" s="70"/>
      <c r="N183" s="31"/>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row>
    <row r="184" spans="1:61">
      <c r="A184" s="12"/>
      <c r="C184" s="65"/>
      <c r="D184" s="66"/>
      <c r="E184" s="66"/>
      <c r="F184" s="66"/>
      <c r="G184" s="66"/>
      <c r="H184" s="66"/>
      <c r="I184" s="66"/>
      <c r="J184" s="60"/>
      <c r="K184" s="60"/>
      <c r="L184" s="60"/>
      <c r="M184" s="69"/>
      <c r="N184" s="71"/>
      <c r="O184" s="72"/>
      <c r="P184" s="72"/>
      <c r="Q184" s="72"/>
      <c r="R184" s="72"/>
      <c r="S184" s="72"/>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row>
    <row r="185" spans="1:61">
      <c r="A185" s="12">
        <f>+A183+1</f>
        <v>69</v>
      </c>
      <c r="C185" s="28" t="str">
        <f>"Total transmission plant    (line "&amp;A58&amp;", column 3)"</f>
        <v>Total transmission plant    (line 5, column 3)</v>
      </c>
      <c r="D185" s="66"/>
      <c r="E185" s="19"/>
      <c r="F185" s="19"/>
      <c r="G185" s="19"/>
      <c r="H185" s="19"/>
      <c r="I185" s="19"/>
      <c r="J185" s="629">
        <f>+E58</f>
        <v>0</v>
      </c>
      <c r="K185" s="19"/>
      <c r="L185" s="19"/>
      <c r="M185" s="19"/>
      <c r="N185" s="71"/>
      <c r="O185" s="72"/>
      <c r="P185" s="72"/>
      <c r="Q185" s="72"/>
      <c r="R185" s="72"/>
      <c r="S185" s="72"/>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row>
    <row r="186" spans="1:61">
      <c r="A186" s="12">
        <f>+A185+1</f>
        <v>70</v>
      </c>
      <c r="C186" s="28" t="str">
        <f>"Less transmission plant excluded from CAISO rates       (Note "&amp;A260&amp;")"</f>
        <v>Less transmission plant excluded from CAISO rates       (Note H)</v>
      </c>
      <c r="D186" s="62"/>
      <c r="E186" s="62"/>
      <c r="F186" s="62"/>
      <c r="G186" s="62"/>
      <c r="H186" s="62"/>
      <c r="I186" s="62"/>
      <c r="J186" s="632">
        <f>+'2a - Cost Support'!G109</f>
        <v>0</v>
      </c>
      <c r="K186" s="19"/>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row>
    <row r="187" spans="1:61" ht="15.75" thickBot="1">
      <c r="A187" s="12">
        <f>+A186+1</f>
        <v>71</v>
      </c>
      <c r="C187" s="73" t="str">
        <f>"Less transmission plant included in OATT Ancillary Services    (Note "&amp;A260&amp;")"</f>
        <v>Less transmission plant included in OATT Ancillary Services    (Note H)</v>
      </c>
      <c r="D187" s="74"/>
      <c r="E187" s="58"/>
      <c r="F187" s="19"/>
      <c r="G187" s="19"/>
      <c r="H187" s="75"/>
      <c r="I187" s="19"/>
      <c r="J187" s="634">
        <v>0</v>
      </c>
      <c r="K187" s="19"/>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row>
    <row r="188" spans="1:61">
      <c r="A188" s="12">
        <f>+A187+1</f>
        <v>72</v>
      </c>
      <c r="C188" s="28" t="str">
        <f>"Transmission plant included in RTO rates  (line "&amp;A185&amp;" less lines "&amp;A186&amp;" &amp; "&amp;A187&amp;")"</f>
        <v>Transmission plant included in RTO rates  (line 69 less lines 70 &amp; 71)</v>
      </c>
      <c r="D188" s="66"/>
      <c r="E188" s="19"/>
      <c r="F188" s="19"/>
      <c r="G188" s="19"/>
      <c r="H188" s="75"/>
      <c r="I188" s="19"/>
      <c r="J188" s="629">
        <f>+J185-J186-J187</f>
        <v>0</v>
      </c>
      <c r="K188" s="19"/>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row>
    <row r="189" spans="1:61">
      <c r="A189" s="12"/>
      <c r="C189" s="62"/>
      <c r="D189" s="66"/>
      <c r="E189" s="19"/>
      <c r="F189" s="19"/>
      <c r="G189" s="19"/>
      <c r="H189" s="75"/>
      <c r="I189" s="19"/>
      <c r="J189" s="67"/>
      <c r="K189" s="19"/>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row>
    <row r="190" spans="1:61">
      <c r="A190" s="12">
        <f>+A188+1</f>
        <v>73</v>
      </c>
      <c r="C190" s="28" t="str">
        <f>"Percentage of transmission plant included in RTO Rates (line "&amp;A188&amp;" divided by line "&amp;A185&amp;") [If line "&amp;A185&amp;" equal zero, enter 1)"</f>
        <v>Percentage of transmission plant included in RTO Rates (line 72 divided by line 69) [If line 69 equal zero, enter 1)</v>
      </c>
      <c r="D190" s="76"/>
      <c r="E190" s="77"/>
      <c r="F190" s="77"/>
      <c r="G190" s="77"/>
      <c r="H190" s="78"/>
      <c r="I190" s="19" t="s">
        <v>60</v>
      </c>
      <c r="J190" s="436">
        <f>IF(J185=0,1,J188/J185)</f>
        <v>1</v>
      </c>
      <c r="K190" s="43"/>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row>
    <row r="191" spans="1:61">
      <c r="A191" s="12"/>
      <c r="C191" s="67"/>
      <c r="D191" s="67"/>
      <c r="E191" s="67"/>
      <c r="F191" s="67"/>
      <c r="G191" s="67"/>
      <c r="H191" s="67"/>
      <c r="I191" s="67"/>
      <c r="J191" s="67"/>
      <c r="K191" s="19"/>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row>
    <row r="192" spans="1:61">
      <c r="A192" s="12">
        <f>+A190+1</f>
        <v>74</v>
      </c>
      <c r="C192" s="18" t="s">
        <v>302</v>
      </c>
      <c r="D192" s="11"/>
      <c r="F192" s="11"/>
      <c r="G192" s="11"/>
      <c r="H192" s="19"/>
      <c r="I192" s="60"/>
      <c r="J192" s="80"/>
      <c r="K192" s="6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row>
    <row r="193" spans="1:61" ht="15.75" thickBot="1">
      <c r="A193" s="12">
        <f>+A192+1</f>
        <v>75</v>
      </c>
      <c r="C193" s="18"/>
      <c r="D193" s="24" t="s">
        <v>61</v>
      </c>
      <c r="E193" s="81" t="s">
        <v>62</v>
      </c>
      <c r="F193" s="81" t="s">
        <v>23</v>
      </c>
      <c r="G193" s="11"/>
      <c r="H193" s="81" t="s">
        <v>63</v>
      </c>
      <c r="I193" s="11"/>
      <c r="J193" s="67"/>
      <c r="K193" s="67"/>
      <c r="L193" s="67"/>
      <c r="M193" s="54"/>
      <c r="N193" s="31"/>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row>
    <row r="194" spans="1:61">
      <c r="A194" s="12">
        <f>+A193+1</f>
        <v>76</v>
      </c>
      <c r="C194" s="18" t="s">
        <v>33</v>
      </c>
      <c r="D194" s="11" t="s">
        <v>278</v>
      </c>
      <c r="E194" s="632">
        <v>0</v>
      </c>
      <c r="F194" s="633">
        <f>+J190</f>
        <v>1</v>
      </c>
      <c r="H194" s="625">
        <f>+F194*E194</f>
        <v>0</v>
      </c>
      <c r="I194" s="11"/>
      <c r="J194" s="67"/>
      <c r="K194" s="19"/>
      <c r="L194" s="19"/>
      <c r="M194" s="54"/>
      <c r="N194" s="83"/>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row>
    <row r="195" spans="1:61" ht="15.75" thickBot="1">
      <c r="A195" s="12">
        <f>+A194+1</f>
        <v>77</v>
      </c>
      <c r="C195" s="18" t="s">
        <v>64</v>
      </c>
      <c r="D195" s="11" t="s">
        <v>279</v>
      </c>
      <c r="E195" s="634">
        <v>0</v>
      </c>
      <c r="F195" s="82"/>
      <c r="G195" s="82"/>
      <c r="H195" s="635"/>
      <c r="I195" s="11"/>
      <c r="J195" s="85" t="s">
        <v>65</v>
      </c>
      <c r="K195" s="19"/>
      <c r="L195" s="19"/>
      <c r="M195" s="54"/>
      <c r="N195" s="31"/>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row>
    <row r="196" spans="1:61">
      <c r="A196" s="12">
        <f>+A195+1</f>
        <v>78</v>
      </c>
      <c r="C196" s="18" t="str">
        <f>"  Total  (sum lines "&amp;A194&amp;"-"&amp;A195&amp;") [TP equals 1 if there are no wages &amp; salaries]"</f>
        <v xml:space="preserve">  Total  (sum lines 76-77) [TP equals 1 if there are no wages &amp; salaries]</v>
      </c>
      <c r="D196" s="11"/>
      <c r="E196" s="625">
        <f>SUM(E194:E195)</f>
        <v>0</v>
      </c>
      <c r="F196" s="11"/>
      <c r="G196" s="11"/>
      <c r="H196" s="625">
        <f>SUM(H194:H195)</f>
        <v>0</v>
      </c>
      <c r="I196" s="32" t="s">
        <v>66</v>
      </c>
      <c r="J196" s="630">
        <f>IF(E196=0,1,H196/E196)</f>
        <v>1</v>
      </c>
      <c r="K196" s="75" t="s">
        <v>66</v>
      </c>
      <c r="L196" s="75" t="s">
        <v>67</v>
      </c>
      <c r="M196" s="54"/>
      <c r="N196" s="31"/>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row>
    <row r="197" spans="1:61">
      <c r="A197" s="12"/>
      <c r="B197" s="45"/>
      <c r="C197" s="2"/>
      <c r="D197" s="11"/>
      <c r="E197" s="11"/>
      <c r="F197" s="11"/>
      <c r="G197" s="11"/>
      <c r="H197" s="11"/>
      <c r="I197" s="11"/>
      <c r="J197" s="11"/>
      <c r="K197" s="11"/>
      <c r="L197" s="158"/>
      <c r="M197" s="149"/>
      <c r="N197" s="71"/>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row>
    <row r="198" spans="1:61">
      <c r="A198" s="12">
        <f>+A196+1</f>
        <v>79</v>
      </c>
      <c r="B198" s="45"/>
      <c r="C198" s="65" t="str">
        <f>"RETURN (R)      (Note "&amp;A264&amp;")"</f>
        <v>RETURN (R)      (Note J)</v>
      </c>
      <c r="D198" s="19"/>
      <c r="E198" s="117"/>
      <c r="F198" s="117"/>
      <c r="G198" s="45"/>
      <c r="H198" s="45"/>
      <c r="I198" s="45"/>
      <c r="J198" s="11"/>
      <c r="K198" s="11"/>
      <c r="L198" s="127"/>
      <c r="M198" s="136"/>
      <c r="N198" s="31"/>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row>
    <row r="199" spans="1:61" ht="15.75" thickBot="1">
      <c r="A199" s="12"/>
      <c r="C199" s="50"/>
      <c r="D199" s="19"/>
      <c r="E199" s="16" t="s">
        <v>62</v>
      </c>
      <c r="F199" s="16" t="s">
        <v>69</v>
      </c>
      <c r="G199" s="11"/>
      <c r="H199" s="81" t="s">
        <v>68</v>
      </c>
      <c r="I199" s="11"/>
      <c r="J199" s="16" t="s">
        <v>70</v>
      </c>
      <c r="K199" s="11"/>
      <c r="L199" s="127"/>
      <c r="M199" s="136"/>
      <c r="N199" s="31"/>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row>
    <row r="200" spans="1:61">
      <c r="A200" s="12">
        <f>+A198+1</f>
        <v>80</v>
      </c>
      <c r="C200" s="65" t="s">
        <v>1053</v>
      </c>
      <c r="D200" s="19"/>
      <c r="E200" s="636">
        <f>+'2b - Cost Support'!Q15</f>
        <v>0</v>
      </c>
      <c r="F200" s="847">
        <v>0.48</v>
      </c>
      <c r="G200" s="87"/>
      <c r="H200" s="1158">
        <f>'5-Construction Loan'!G46</f>
        <v>4.5821300000000002E-2</v>
      </c>
      <c r="J200" s="626">
        <f>+H200*F200</f>
        <v>2.1994224E-2</v>
      </c>
      <c r="K200" s="88" t="s">
        <v>71</v>
      </c>
      <c r="L200" s="125"/>
      <c r="M200" s="136"/>
      <c r="N200" s="83"/>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row>
    <row r="201" spans="1:61">
      <c r="A201" s="12">
        <f>+A200+1</f>
        <v>81</v>
      </c>
      <c r="C201" s="65" t="s">
        <v>1054</v>
      </c>
      <c r="D201" s="19"/>
      <c r="E201" s="629">
        <f>+'2b - Cost Support'!Q17</f>
        <v>0</v>
      </c>
      <c r="F201" s="848">
        <f>IF(E$203=0,0,E201/E$203)</f>
        <v>0</v>
      </c>
      <c r="G201" s="87"/>
      <c r="H201" s="625">
        <f>+'2b - Cost Support'!P41</f>
        <v>0</v>
      </c>
      <c r="J201" s="626">
        <f>+H201*F201</f>
        <v>0</v>
      </c>
      <c r="K201" s="11"/>
      <c r="L201" s="125"/>
      <c r="M201" s="136"/>
      <c r="N201" s="31"/>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row>
    <row r="202" spans="1:61" ht="15.75" thickBot="1">
      <c r="A202" s="12">
        <f>+A201+1</f>
        <v>82</v>
      </c>
      <c r="C202" s="65" t="s">
        <v>1061</v>
      </c>
      <c r="D202" s="19"/>
      <c r="E202" s="637">
        <f>+'2b - Cost Support'!Q23</f>
        <v>0</v>
      </c>
      <c r="F202" s="847">
        <v>0.52</v>
      </c>
      <c r="G202" s="87"/>
      <c r="H202" s="869">
        <v>0.10299999999999999</v>
      </c>
      <c r="J202" s="638">
        <f>+H202*F202</f>
        <v>5.3559999999999997E-2</v>
      </c>
      <c r="K202" s="11"/>
      <c r="L202" s="125"/>
      <c r="M202" s="136"/>
      <c r="N202" s="83"/>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row>
    <row r="203" spans="1:61">
      <c r="A203" s="12">
        <f>+A202+1</f>
        <v>83</v>
      </c>
      <c r="C203" s="18" t="str">
        <f>"Total  (sum lines "&amp;A200&amp;"-"&amp;A202&amp;")"</f>
        <v>Total  (sum lines 80-82)</v>
      </c>
      <c r="E203" s="625">
        <f>SUM(E200:E202)</f>
        <v>0</v>
      </c>
      <c r="F203" s="11" t="s">
        <v>8</v>
      </c>
      <c r="G203" s="11"/>
      <c r="H203" s="11"/>
      <c r="I203" s="11"/>
      <c r="J203" s="626">
        <f>SUM(J200:J202)</f>
        <v>7.5554224000000003E-2</v>
      </c>
      <c r="K203" s="88" t="s">
        <v>72</v>
      </c>
      <c r="L203" s="125"/>
      <c r="M203" s="136"/>
      <c r="N203" s="31"/>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row>
    <row r="204" spans="1:61">
      <c r="F204" s="11"/>
      <c r="G204" s="11"/>
      <c r="H204" s="11"/>
      <c r="I204" s="11"/>
      <c r="L204" s="125"/>
      <c r="M204" s="136"/>
      <c r="N204" s="31"/>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row>
    <row r="205" spans="1:61">
      <c r="F205" s="11"/>
      <c r="G205" s="11"/>
      <c r="H205" s="11"/>
      <c r="I205" s="11"/>
      <c r="L205" s="125"/>
      <c r="M205" s="136"/>
      <c r="N205" s="31"/>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row>
    <row r="206" spans="1:61" ht="15.75">
      <c r="A206" s="67"/>
      <c r="B206" s="67"/>
      <c r="C206" s="689" t="s">
        <v>955</v>
      </c>
      <c r="D206" s="67"/>
      <c r="E206" s="67"/>
      <c r="F206" s="19"/>
      <c r="G206" s="19"/>
      <c r="H206" s="75" t="s">
        <v>462</v>
      </c>
      <c r="I206" s="75"/>
      <c r="J206" s="837"/>
      <c r="K206" s="67"/>
      <c r="L206" s="130"/>
      <c r="M206" s="650"/>
      <c r="N206" s="31"/>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row>
    <row r="207" spans="1:61">
      <c r="A207" s="720"/>
      <c r="B207" s="67"/>
      <c r="C207" s="649"/>
      <c r="D207" s="67"/>
      <c r="E207" s="67"/>
      <c r="F207" s="19"/>
      <c r="G207" s="19"/>
      <c r="H207" s="767"/>
      <c r="J207" s="75"/>
      <c r="K207" s="67"/>
      <c r="L207" s="130"/>
      <c r="M207" s="650"/>
      <c r="N207" s="31"/>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row>
    <row r="208" spans="1:61">
      <c r="A208" s="720">
        <f>+A203+1</f>
        <v>84</v>
      </c>
      <c r="B208" s="67"/>
      <c r="C208" s="649" t="s">
        <v>5</v>
      </c>
      <c r="D208" s="67" t="str">
        <f>"(Line "&amp;A68&amp;")"</f>
        <v>(Line 13)</v>
      </c>
      <c r="E208" s="67"/>
      <c r="F208" s="19"/>
      <c r="G208" s="19"/>
      <c r="H208" s="651">
        <f>+J68</f>
        <v>0</v>
      </c>
      <c r="I208" s="19"/>
      <c r="J208" s="67"/>
      <c r="K208" s="67"/>
      <c r="L208" s="130"/>
      <c r="M208" s="650"/>
      <c r="N208" s="31"/>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row>
    <row r="209" spans="1:61">
      <c r="A209" s="720">
        <f>+A208+1</f>
        <v>85</v>
      </c>
      <c r="B209" s="67"/>
      <c r="C209" s="649" t="s">
        <v>269</v>
      </c>
      <c r="D209" s="67" t="str">
        <f>"(Line "&amp;A75&amp;")"</f>
        <v>(Line 19)</v>
      </c>
      <c r="E209" s="67"/>
      <c r="F209" s="19"/>
      <c r="G209" s="19"/>
      <c r="H209" s="651">
        <f>+J75</f>
        <v>0</v>
      </c>
      <c r="J209" s="124"/>
      <c r="K209" s="67"/>
      <c r="L209" s="130"/>
      <c r="M209" s="650"/>
      <c r="N209" s="31"/>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row>
    <row r="210" spans="1:61">
      <c r="A210" s="720">
        <f>+A209+1</f>
        <v>86</v>
      </c>
      <c r="B210" s="67"/>
      <c r="C210" s="652" t="s">
        <v>6</v>
      </c>
      <c r="D210" s="67" t="str">
        <f>"(Line "&amp;A78&amp;")"</f>
        <v>(Line 22)</v>
      </c>
      <c r="E210" s="67"/>
      <c r="F210" s="19"/>
      <c r="G210" s="19"/>
      <c r="H210" s="651">
        <f>+J78</f>
        <v>0</v>
      </c>
      <c r="I210" s="19"/>
      <c r="J210" s="67"/>
      <c r="K210" s="67"/>
      <c r="L210" s="130"/>
      <c r="M210" s="650"/>
      <c r="N210" s="31"/>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row>
    <row r="211" spans="1:61">
      <c r="A211" s="720">
        <f>+A210+1</f>
        <v>87</v>
      </c>
      <c r="B211" s="67"/>
      <c r="C211" s="652" t="s">
        <v>396</v>
      </c>
      <c r="D211" s="67" t="str">
        <f>"(Line "&amp;A77&amp;")"</f>
        <v>(Line 21)</v>
      </c>
      <c r="E211" s="67"/>
      <c r="F211" s="19"/>
      <c r="G211" s="19"/>
      <c r="H211" s="651">
        <f>+J77</f>
        <v>2224800</v>
      </c>
      <c r="I211" s="19"/>
      <c r="J211" s="67"/>
      <c r="L211" s="130"/>
      <c r="M211" s="650"/>
      <c r="N211" s="31"/>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row>
    <row r="212" spans="1:61" ht="27.75" customHeight="1">
      <c r="A212" s="720">
        <f>+A211+1</f>
        <v>88</v>
      </c>
      <c r="B212" s="67"/>
      <c r="C212" s="731" t="str">
        <f>+C206</f>
        <v>Sum Of Net Transmission Plant, CWIP in Rate Base, Regulatory Asset and Unamortized Abandoned Plant</v>
      </c>
      <c r="D212" s="67"/>
      <c r="E212" s="67"/>
      <c r="F212" s="19"/>
      <c r="G212" s="19"/>
      <c r="H212" s="411">
        <f>SUM(H208:H211)</f>
        <v>2224800</v>
      </c>
      <c r="I212" s="19"/>
      <c r="J212" s="411"/>
      <c r="K212" s="1513"/>
      <c r="L212" s="1513"/>
      <c r="M212" s="1513"/>
      <c r="N212" s="31"/>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row>
    <row r="213" spans="1:61">
      <c r="A213" s="720"/>
      <c r="B213" s="67"/>
      <c r="C213" s="649"/>
      <c r="D213" s="67"/>
      <c r="E213" s="67"/>
      <c r="F213" s="19"/>
      <c r="G213" s="19"/>
      <c r="H213" s="19"/>
      <c r="I213" s="19"/>
      <c r="J213" s="67"/>
      <c r="K213" s="67"/>
      <c r="L213" s="130"/>
      <c r="M213" s="650"/>
      <c r="N213" s="31"/>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row>
    <row r="214" spans="1:61">
      <c r="A214" s="720"/>
      <c r="B214" s="67"/>
      <c r="C214" s="649"/>
      <c r="D214" s="67"/>
      <c r="E214" s="67"/>
      <c r="F214" s="19"/>
      <c r="G214" s="19"/>
      <c r="H214" s="19"/>
      <c r="I214" s="19"/>
      <c r="J214" s="19"/>
      <c r="K214" s="67"/>
      <c r="L214" s="130"/>
      <c r="M214" s="650"/>
      <c r="N214" s="31"/>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row>
    <row r="215" spans="1:61">
      <c r="A215" s="67"/>
      <c r="B215" s="67"/>
      <c r="C215" s="653"/>
      <c r="D215" s="653"/>
      <c r="E215" s="653"/>
      <c r="F215" s="19"/>
      <c r="G215" s="19"/>
      <c r="H215" s="654"/>
      <c r="I215" s="19"/>
      <c r="J215" s="655"/>
      <c r="K215" s="67"/>
      <c r="L215" s="130"/>
      <c r="M215" s="656"/>
      <c r="N215" s="31"/>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row>
    <row r="216" spans="1:61">
      <c r="A216" s="67"/>
      <c r="B216" s="67"/>
      <c r="C216" s="649"/>
      <c r="D216" s="649"/>
      <c r="E216" s="657"/>
      <c r="F216" s="19"/>
      <c r="G216" s="19"/>
      <c r="H216" s="19"/>
      <c r="I216" s="19"/>
      <c r="J216" s="657"/>
      <c r="K216" s="67"/>
      <c r="L216" s="130"/>
      <c r="M216" s="658"/>
      <c r="N216" s="31"/>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row>
    <row r="217" spans="1:61">
      <c r="C217" s="2"/>
      <c r="D217" s="2"/>
      <c r="E217" s="3"/>
      <c r="F217" s="2"/>
      <c r="G217" s="2"/>
      <c r="H217" s="2"/>
      <c r="I217" s="8"/>
      <c r="J217" s="9"/>
      <c r="K217" s="9"/>
      <c r="L217" s="9"/>
      <c r="M217" s="5" t="s">
        <v>498</v>
      </c>
      <c r="N217" s="6"/>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row>
    <row r="218" spans="1:61">
      <c r="C218" s="2"/>
      <c r="D218" s="2"/>
      <c r="E218" s="3"/>
      <c r="F218" s="2"/>
      <c r="G218" s="2"/>
      <c r="H218" s="2"/>
      <c r="I218" s="8"/>
      <c r="J218" s="8"/>
      <c r="K218" s="10"/>
      <c r="L218" s="9"/>
      <c r="M218" s="9" t="s">
        <v>435</v>
      </c>
      <c r="N218" s="6"/>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row>
    <row r="219" spans="1:61" ht="15.75">
      <c r="C219" s="2"/>
      <c r="D219" s="40" t="s">
        <v>59</v>
      </c>
      <c r="F219" s="2"/>
      <c r="G219" s="2"/>
      <c r="H219" s="2"/>
      <c r="I219" s="8"/>
      <c r="J219" s="8"/>
      <c r="K219" s="10"/>
      <c r="L219" s="9"/>
      <c r="M219" s="6"/>
      <c r="N219" s="6"/>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row>
    <row r="220" spans="1:61">
      <c r="C220" s="2" t="s">
        <v>7</v>
      </c>
      <c r="D220" s="116"/>
      <c r="E220" s="116" t="s">
        <v>107</v>
      </c>
      <c r="F220" s="2"/>
      <c r="G220" s="2"/>
      <c r="H220" s="2"/>
      <c r="I220" s="8"/>
      <c r="K220" s="10"/>
      <c r="L220" s="10"/>
      <c r="M220" s="6"/>
      <c r="N220" s="6"/>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row>
    <row r="221" spans="1:61">
      <c r="C221" s="2"/>
      <c r="D221" s="11" t="s">
        <v>8</v>
      </c>
      <c r="E221" s="11" t="s">
        <v>9</v>
      </c>
      <c r="F221" s="11"/>
      <c r="G221" s="11"/>
      <c r="H221" s="11"/>
      <c r="I221" s="8"/>
      <c r="J221" s="8"/>
      <c r="K221" s="10"/>
      <c r="L221" s="10"/>
      <c r="M221" s="6"/>
      <c r="N221" s="6"/>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row>
    <row r="222" spans="1:61">
      <c r="A222" s="12"/>
      <c r="C222" s="26"/>
      <c r="D222" s="26"/>
      <c r="E222" s="26"/>
      <c r="F222" s="26"/>
      <c r="G222" s="26"/>
      <c r="H222" s="26"/>
      <c r="I222" s="26"/>
      <c r="J222" s="26"/>
      <c r="K222" s="339"/>
      <c r="L222" s="340"/>
      <c r="M222" s="338" t="str">
        <f>+M179</f>
        <v>For the 12 months ended 12/31/2019</v>
      </c>
      <c r="N222" s="31"/>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row>
    <row r="223" spans="1:61" ht="15.75">
      <c r="A223" s="12"/>
      <c r="D223" s="26"/>
      <c r="E223" s="35" t="str">
        <f>E8</f>
        <v>MidAmerican Central California Transco, LLC</v>
      </c>
      <c r="F223" s="26"/>
      <c r="G223" s="26"/>
      <c r="H223" s="26"/>
      <c r="I223" s="26"/>
      <c r="J223" s="26"/>
      <c r="K223" s="11"/>
      <c r="M223" s="426"/>
      <c r="N223" s="31"/>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row>
    <row r="224" spans="1:61">
      <c r="A224" s="12"/>
      <c r="C224" s="26"/>
      <c r="D224" s="4"/>
      <c r="F224" s="10"/>
      <c r="G224" s="10"/>
      <c r="H224" s="10"/>
      <c r="I224" s="10"/>
      <c r="J224" s="10"/>
      <c r="K224" s="11"/>
      <c r="L224" s="11"/>
      <c r="M224" s="6"/>
      <c r="N224" s="31"/>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row>
    <row r="225" spans="1:61" ht="15.75">
      <c r="A225" s="12"/>
      <c r="B225" s="45"/>
      <c r="C225" s="91"/>
      <c r="D225" s="4"/>
      <c r="E225" s="11"/>
      <c r="F225" s="11"/>
      <c r="G225" s="11"/>
      <c r="H225" s="11"/>
      <c r="I225" s="8"/>
      <c r="J225" s="160"/>
      <c r="K225" s="90"/>
      <c r="L225" s="93"/>
      <c r="M225" s="94"/>
      <c r="N225" s="6"/>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row>
    <row r="226" spans="1:61" ht="15.75">
      <c r="A226" s="12"/>
      <c r="B226" s="45"/>
      <c r="C226" s="91"/>
      <c r="F226" s="11"/>
      <c r="G226" s="11"/>
      <c r="H226" s="11"/>
      <c r="I226" s="8"/>
      <c r="J226" s="95"/>
      <c r="K226" s="90"/>
      <c r="L226" s="93"/>
      <c r="M226" s="94"/>
      <c r="N226" s="6"/>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row>
    <row r="227" spans="1:61" ht="15.75">
      <c r="A227" s="12"/>
      <c r="B227" s="45"/>
      <c r="C227" s="91"/>
      <c r="D227" s="4"/>
      <c r="E227" s="11"/>
      <c r="F227" s="11"/>
      <c r="G227" s="11"/>
      <c r="H227" s="11"/>
      <c r="I227" s="8"/>
      <c r="J227" s="95"/>
      <c r="K227" s="90"/>
      <c r="L227" s="93"/>
      <c r="M227" s="94"/>
      <c r="N227" s="6"/>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row>
    <row r="228" spans="1:61" ht="20.25">
      <c r="A228" s="96"/>
      <c r="B228" s="97"/>
      <c r="C228" s="98" t="s">
        <v>73</v>
      </c>
      <c r="D228" s="96"/>
      <c r="E228" s="99"/>
      <c r="F228" s="99"/>
      <c r="G228" s="99"/>
      <c r="H228" s="99"/>
      <c r="I228" s="97"/>
      <c r="J228" s="99"/>
      <c r="K228" s="100"/>
      <c r="L228" s="101"/>
      <c r="M228" s="102"/>
      <c r="N228" s="6"/>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row>
    <row r="229" spans="1:61" ht="20.25">
      <c r="A229" s="96"/>
      <c r="B229" s="97"/>
      <c r="C229" s="98" t="s">
        <v>74</v>
      </c>
      <c r="D229" s="96"/>
      <c r="E229" s="99"/>
      <c r="F229" s="99"/>
      <c r="G229" s="99"/>
      <c r="H229" s="99"/>
      <c r="I229" s="97"/>
      <c r="J229" s="99"/>
      <c r="K229" s="100"/>
      <c r="L229" s="101"/>
      <c r="M229" s="102"/>
      <c r="N229" s="6"/>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row>
    <row r="230" spans="1:61" ht="20.25">
      <c r="A230" s="96" t="s">
        <v>75</v>
      </c>
      <c r="B230" s="97"/>
      <c r="C230" s="98"/>
      <c r="D230" s="97"/>
      <c r="E230" s="99"/>
      <c r="F230" s="99"/>
      <c r="G230" s="99"/>
      <c r="H230" s="99"/>
      <c r="I230" s="97"/>
      <c r="J230" s="99"/>
      <c r="K230" s="100"/>
      <c r="L230" s="101"/>
      <c r="M230" s="102"/>
      <c r="N230" s="6"/>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row>
    <row r="231" spans="1:61" ht="21" thickBot="1">
      <c r="A231" s="103" t="s">
        <v>76</v>
      </c>
      <c r="B231" s="97"/>
      <c r="C231" s="98"/>
      <c r="D231" s="97"/>
      <c r="E231" s="99"/>
      <c r="F231" s="99"/>
      <c r="G231" s="99"/>
      <c r="H231" s="99"/>
      <c r="I231" s="97"/>
      <c r="J231" s="99"/>
      <c r="K231" s="100"/>
      <c r="L231" s="101"/>
      <c r="M231" s="102"/>
      <c r="N231" s="6"/>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row>
    <row r="232" spans="1:61" ht="18.75">
      <c r="A232" s="96" t="s">
        <v>77</v>
      </c>
      <c r="B232" s="97"/>
      <c r="C232" s="570" t="s">
        <v>83</v>
      </c>
      <c r="D232" s="570"/>
      <c r="E232" s="570"/>
      <c r="F232" s="570"/>
      <c r="G232" s="570"/>
      <c r="H232" s="570"/>
      <c r="I232" s="570"/>
      <c r="J232" s="570"/>
      <c r="K232" s="570"/>
      <c r="L232" s="570"/>
      <c r="M232" s="105"/>
      <c r="N232" s="6"/>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row>
    <row r="233" spans="1:61" ht="18.75">
      <c r="A233" s="96"/>
      <c r="B233" s="97"/>
      <c r="C233" s="570" t="s">
        <v>688</v>
      </c>
      <c r="D233" s="570"/>
      <c r="E233" s="570"/>
      <c r="F233" s="570"/>
      <c r="G233" s="570"/>
      <c r="H233" s="570"/>
      <c r="I233" s="570"/>
      <c r="J233" s="570"/>
      <c r="K233" s="570"/>
      <c r="L233" s="570"/>
      <c r="M233" s="105"/>
      <c r="N233" s="6"/>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row>
    <row r="234" spans="1:61" ht="18.75">
      <c r="A234" s="96"/>
      <c r="B234" s="97"/>
      <c r="C234" s="570" t="str">
        <f>"  chose to utilize amortization of tax credits against taxable income as discussed in Note "&amp;A246&amp;".  Account 281 is not allocated."</f>
        <v xml:space="preserve">  chose to utilize amortization of tax credits against taxable income as discussed in Note F.  Account 281 is not allocated.</v>
      </c>
      <c r="D234" s="570"/>
      <c r="E234" s="570"/>
      <c r="F234" s="570"/>
      <c r="G234" s="570"/>
      <c r="H234" s="570"/>
      <c r="I234" s="570"/>
      <c r="J234" s="570"/>
      <c r="K234" s="570"/>
      <c r="L234" s="570"/>
      <c r="M234" s="105"/>
      <c r="N234" s="6"/>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row>
    <row r="235" spans="1:61" ht="18.75">
      <c r="A235" s="96" t="s">
        <v>78</v>
      </c>
      <c r="B235" s="97"/>
      <c r="C235" s="570" t="s">
        <v>85</v>
      </c>
      <c r="D235" s="570"/>
      <c r="E235" s="570"/>
      <c r="F235" s="570"/>
      <c r="G235" s="570"/>
      <c r="H235" s="570"/>
      <c r="I235" s="570"/>
      <c r="J235" s="570"/>
      <c r="K235" s="570"/>
      <c r="L235" s="570"/>
      <c r="M235" s="105"/>
      <c r="N235" s="6"/>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row>
    <row r="236" spans="1:61" ht="18.75">
      <c r="A236" s="96" t="s">
        <v>79</v>
      </c>
      <c r="B236" s="97"/>
      <c r="C236" s="570" t="s">
        <v>224</v>
      </c>
      <c r="D236" s="570"/>
      <c r="E236" s="570"/>
      <c r="F236" s="570"/>
      <c r="G236" s="570"/>
      <c r="H236" s="570"/>
      <c r="I236" s="570"/>
      <c r="J236" s="570"/>
      <c r="K236" s="570"/>
      <c r="L236" s="570"/>
      <c r="M236" s="105"/>
      <c r="N236" s="6"/>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row>
    <row r="237" spans="1:61" ht="18.75">
      <c r="A237" s="96"/>
      <c r="B237" s="97"/>
      <c r="C237" s="570" t="s">
        <v>87</v>
      </c>
      <c r="D237" s="570"/>
      <c r="E237" s="570"/>
      <c r="F237" s="570"/>
      <c r="G237" s="570"/>
      <c r="H237" s="570"/>
      <c r="I237" s="570"/>
      <c r="J237" s="570"/>
      <c r="K237" s="570"/>
      <c r="L237" s="570"/>
      <c r="M237" s="105"/>
      <c r="N237" s="6"/>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row>
    <row r="238" spans="1:61" s="67" customFormat="1" ht="18.75">
      <c r="B238" s="104"/>
      <c r="C238" s="647"/>
      <c r="D238" s="570"/>
      <c r="E238" s="570"/>
      <c r="F238" s="570"/>
      <c r="G238" s="570"/>
      <c r="H238" s="570"/>
      <c r="I238" s="570"/>
      <c r="J238" s="570"/>
      <c r="K238" s="647"/>
      <c r="L238" s="570"/>
      <c r="M238" s="105"/>
      <c r="N238" s="587"/>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row>
    <row r="239" spans="1:61" s="67" customFormat="1" ht="18.75">
      <c r="A239" s="413" t="s">
        <v>80</v>
      </c>
      <c r="B239" s="104"/>
      <c r="C239" s="647" t="s">
        <v>689</v>
      </c>
      <c r="D239" s="570"/>
      <c r="E239" s="570"/>
      <c r="F239" s="570"/>
      <c r="G239" s="570"/>
      <c r="H239" s="570"/>
      <c r="I239" s="570"/>
      <c r="J239" s="570"/>
      <c r="K239" s="647"/>
      <c r="L239" s="570"/>
      <c r="M239" s="105"/>
      <c r="N239" s="587"/>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row>
    <row r="240" spans="1:61" s="67" customFormat="1" ht="18.75">
      <c r="A240" s="413"/>
      <c r="B240" s="104"/>
      <c r="C240" s="647" t="s">
        <v>1003</v>
      </c>
      <c r="D240" s="570"/>
      <c r="E240" s="570"/>
      <c r="F240" s="570"/>
      <c r="G240" s="570"/>
      <c r="H240" s="570"/>
      <c r="I240" s="570"/>
      <c r="J240" s="570"/>
      <c r="K240" s="570"/>
      <c r="L240" s="570"/>
      <c r="M240" s="105"/>
      <c r="N240" s="571"/>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row>
    <row r="241" spans="1:61" ht="18.75">
      <c r="A241" s="96"/>
      <c r="B241" s="97"/>
      <c r="C241" s="647" t="s">
        <v>690</v>
      </c>
      <c r="D241" s="570"/>
      <c r="E241" s="570"/>
      <c r="F241" s="570"/>
      <c r="G241" s="570"/>
      <c r="H241" s="570"/>
      <c r="I241" s="570"/>
      <c r="J241" s="570"/>
      <c r="K241" s="571"/>
      <c r="L241" s="570"/>
      <c r="M241" s="105"/>
      <c r="N241" s="58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row>
    <row r="242" spans="1:61" ht="18.75">
      <c r="A242" s="96"/>
      <c r="B242" s="97"/>
      <c r="C242" s="647" t="s">
        <v>398</v>
      </c>
      <c r="D242" s="570"/>
      <c r="E242" s="570"/>
      <c r="F242" s="570"/>
      <c r="G242" s="570"/>
      <c r="H242" s="570"/>
      <c r="I242" s="570"/>
      <c r="J242" s="570"/>
      <c r="K242" s="570"/>
      <c r="L242" s="570"/>
      <c r="M242" s="105"/>
      <c r="N242" s="58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row>
    <row r="243" spans="1:61" ht="18.75">
      <c r="A243" s="96" t="s">
        <v>81</v>
      </c>
      <c r="B243" s="97"/>
      <c r="C243" s="570" t="s">
        <v>90</v>
      </c>
      <c r="D243" s="570"/>
      <c r="E243" s="570"/>
      <c r="F243" s="570"/>
      <c r="G243" s="570"/>
      <c r="H243" s="570"/>
      <c r="I243" s="570"/>
      <c r="J243" s="570"/>
      <c r="K243" s="570"/>
      <c r="L243" s="570"/>
      <c r="M243" s="105"/>
      <c r="N243" s="6"/>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row>
    <row r="244" spans="1:61" ht="18.75">
      <c r="A244" s="96"/>
      <c r="B244" s="97"/>
      <c r="C244" s="570" t="s">
        <v>91</v>
      </c>
      <c r="D244" s="570"/>
      <c r="E244" s="570"/>
      <c r="F244" s="570"/>
      <c r="G244" s="570"/>
      <c r="H244" s="570"/>
      <c r="I244" s="570"/>
      <c r="J244" s="570"/>
      <c r="K244" s="570"/>
      <c r="L244" s="570"/>
      <c r="M244" s="105"/>
      <c r="N244" s="6"/>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row>
    <row r="245" spans="1:61" ht="18.75">
      <c r="A245" s="96"/>
      <c r="B245" s="97"/>
      <c r="C245" s="570" t="s">
        <v>503</v>
      </c>
      <c r="D245" s="570"/>
      <c r="E245" s="570"/>
      <c r="F245" s="570"/>
      <c r="G245" s="570"/>
      <c r="H245" s="570"/>
      <c r="I245" s="570"/>
      <c r="J245" s="570"/>
      <c r="K245" s="570"/>
      <c r="L245" s="570"/>
      <c r="M245" s="105"/>
      <c r="N245" s="6"/>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row>
    <row r="246" spans="1:61" ht="18.75">
      <c r="A246" s="96" t="s">
        <v>82</v>
      </c>
      <c r="B246" s="97"/>
      <c r="C246" s="570" t="s">
        <v>92</v>
      </c>
      <c r="D246" s="570"/>
      <c r="E246" s="570"/>
      <c r="F246" s="570"/>
      <c r="G246" s="570"/>
      <c r="H246" s="570"/>
      <c r="I246" s="570"/>
      <c r="J246" s="570"/>
      <c r="K246" s="570"/>
      <c r="L246" s="570"/>
      <c r="M246" s="105"/>
      <c r="N246" s="6"/>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row>
    <row r="247" spans="1:61" ht="18.75">
      <c r="A247" s="96"/>
      <c r="B247" s="97"/>
      <c r="C247" s="570" t="s">
        <v>93</v>
      </c>
      <c r="D247" s="570"/>
      <c r="E247" s="570"/>
      <c r="F247" s="570"/>
      <c r="G247" s="570"/>
      <c r="H247" s="570"/>
      <c r="I247" s="570"/>
      <c r="J247" s="570"/>
      <c r="K247" s="570"/>
      <c r="L247" s="570"/>
      <c r="M247" s="105"/>
      <c r="N247" s="6"/>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row>
    <row r="248" spans="1:61" ht="18.75">
      <c r="A248" s="96"/>
      <c r="B248" s="97"/>
      <c r="C248" s="570" t="s">
        <v>94</v>
      </c>
      <c r="D248" s="570"/>
      <c r="E248" s="570"/>
      <c r="F248" s="570"/>
      <c r="G248" s="570"/>
      <c r="H248" s="570"/>
      <c r="I248" s="570"/>
      <c r="J248" s="570"/>
      <c r="K248" s="570"/>
      <c r="L248" s="570"/>
      <c r="M248" s="105"/>
      <c r="N248" s="6"/>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row>
    <row r="249" spans="1:61" ht="18.75">
      <c r="A249" s="96"/>
      <c r="B249" s="97"/>
      <c r="C249" s="570" t="s">
        <v>95</v>
      </c>
      <c r="D249" s="570"/>
      <c r="E249" s="570"/>
      <c r="F249" s="570"/>
      <c r="G249" s="570"/>
      <c r="H249" s="570"/>
      <c r="I249" s="570"/>
      <c r="J249" s="570"/>
      <c r="K249" s="570"/>
      <c r="L249" s="570"/>
      <c r="M249" s="105"/>
      <c r="N249" s="6"/>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row>
    <row r="250" spans="1:61" ht="18.75">
      <c r="A250" s="96"/>
      <c r="B250" s="97"/>
      <c r="C250" s="570" t="s">
        <v>96</v>
      </c>
      <c r="D250" s="570"/>
      <c r="E250" s="570"/>
      <c r="F250" s="570"/>
      <c r="G250" s="570"/>
      <c r="H250" s="570"/>
      <c r="I250" s="570"/>
      <c r="J250" s="570"/>
      <c r="K250" s="570"/>
      <c r="L250" s="570"/>
      <c r="M250" s="105"/>
      <c r="N250" s="6"/>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row>
    <row r="251" spans="1:61" ht="18.75">
      <c r="A251" s="96"/>
      <c r="B251" s="97"/>
      <c r="C251" s="570" t="s">
        <v>298</v>
      </c>
      <c r="D251" s="570"/>
      <c r="E251" s="570"/>
      <c r="F251" s="570"/>
      <c r="G251" s="570"/>
      <c r="H251" s="570"/>
      <c r="I251" s="570"/>
      <c r="J251" s="570"/>
      <c r="L251" s="845"/>
      <c r="M251" s="846"/>
      <c r="N251" s="6"/>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row>
    <row r="252" spans="1:61" ht="18.75">
      <c r="A252" s="96" t="s">
        <v>8</v>
      </c>
      <c r="B252" s="97"/>
      <c r="C252" s="570" t="s">
        <v>97</v>
      </c>
      <c r="D252" s="570" t="s">
        <v>98</v>
      </c>
      <c r="E252" s="639">
        <v>0.21</v>
      </c>
      <c r="F252" s="570"/>
      <c r="G252" s="570"/>
      <c r="H252" s="570"/>
      <c r="I252" s="570"/>
      <c r="J252" s="570"/>
      <c r="K252" s="570"/>
      <c r="L252" s="570"/>
      <c r="M252" s="105"/>
      <c r="N252" s="6"/>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row>
    <row r="253" spans="1:61" ht="18.75">
      <c r="A253" s="96"/>
      <c r="B253" s="97"/>
      <c r="C253" s="570"/>
      <c r="D253" s="570" t="s">
        <v>99</v>
      </c>
      <c r="E253" s="843">
        <f>+'2a - Cost Support'!L98</f>
        <v>8.8400000000000006E-2</v>
      </c>
      <c r="F253" s="570" t="s">
        <v>937</v>
      </c>
      <c r="G253" s="570"/>
      <c r="H253" s="570"/>
      <c r="I253" s="570"/>
      <c r="J253" s="570"/>
      <c r="K253" s="570"/>
      <c r="L253" s="570"/>
      <c r="M253" s="105"/>
      <c r="N253" s="106"/>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row>
    <row r="254" spans="1:61" ht="18.75">
      <c r="A254" s="96"/>
      <c r="B254" s="97"/>
      <c r="C254" s="570"/>
      <c r="D254" s="570" t="s">
        <v>100</v>
      </c>
      <c r="E254" s="639">
        <v>0</v>
      </c>
      <c r="F254" s="570" t="s">
        <v>101</v>
      </c>
      <c r="G254" s="570"/>
      <c r="H254" s="570"/>
      <c r="I254" s="570"/>
      <c r="J254" s="570"/>
      <c r="K254" s="570"/>
      <c r="L254" s="570"/>
      <c r="M254" s="105"/>
      <c r="N254" s="6"/>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row>
    <row r="255" spans="1:61" ht="18.75">
      <c r="A255" s="96"/>
      <c r="B255" s="97"/>
      <c r="C255" s="570"/>
      <c r="D255" s="570"/>
      <c r="E255" s="639"/>
      <c r="F255" s="570" t="s">
        <v>478</v>
      </c>
      <c r="G255" s="570"/>
      <c r="H255" s="570"/>
      <c r="I255" s="570"/>
      <c r="J255" s="570"/>
      <c r="K255" s="570"/>
      <c r="L255" s="570"/>
      <c r="M255" s="105"/>
      <c r="N255" s="6"/>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row>
    <row r="256" spans="1:61" ht="18.75">
      <c r="A256" s="96"/>
      <c r="B256" s="97"/>
      <c r="C256" s="647" t="s">
        <v>3</v>
      </c>
      <c r="D256" s="570"/>
      <c r="E256" s="648"/>
      <c r="F256" s="570"/>
      <c r="G256" s="570"/>
      <c r="H256" s="570"/>
      <c r="I256" s="570"/>
      <c r="J256" s="570"/>
      <c r="K256" s="570"/>
      <c r="L256" s="570"/>
      <c r="M256" s="105"/>
      <c r="N256" s="6"/>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row>
    <row r="257" spans="1:256" ht="18.75">
      <c r="A257" s="96"/>
      <c r="B257" s="97"/>
      <c r="C257" s="570" t="s">
        <v>4</v>
      </c>
      <c r="D257" s="570"/>
      <c r="E257" s="648"/>
      <c r="F257" s="570"/>
      <c r="G257" s="570"/>
      <c r="H257" s="570"/>
      <c r="I257" s="570"/>
      <c r="J257" s="570"/>
      <c r="K257" s="570"/>
      <c r="L257" s="570"/>
      <c r="M257" s="105"/>
      <c r="N257" s="6"/>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row>
    <row r="258" spans="1:256" ht="18.75">
      <c r="A258" s="96"/>
      <c r="B258" s="97"/>
      <c r="C258" s="570" t="s">
        <v>365</v>
      </c>
      <c r="D258" s="570"/>
      <c r="E258" s="648"/>
      <c r="F258" s="570"/>
      <c r="G258" s="570"/>
      <c r="H258" s="570"/>
      <c r="I258" s="570"/>
      <c r="J258" s="570"/>
      <c r="K258" s="570"/>
      <c r="L258" s="570"/>
      <c r="M258" s="105"/>
      <c r="N258" s="6"/>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row>
    <row r="259" spans="1:256" ht="101.25" customHeight="1">
      <c r="A259" s="1164" t="s">
        <v>84</v>
      </c>
      <c r="B259" s="97"/>
      <c r="C259" s="1514" t="s">
        <v>1004</v>
      </c>
      <c r="D259" s="1514"/>
      <c r="E259" s="1514"/>
      <c r="F259" s="1514"/>
      <c r="G259" s="1514"/>
      <c r="H259" s="1514"/>
      <c r="I259" s="1514"/>
      <c r="J259" s="1514"/>
      <c r="K259" s="1514"/>
      <c r="L259" s="1514"/>
      <c r="M259" s="105"/>
      <c r="N259" s="6"/>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row>
    <row r="260" spans="1:256" ht="18.75">
      <c r="A260" s="96" t="s">
        <v>86</v>
      </c>
      <c r="B260" s="97"/>
      <c r="C260" s="570" t="s">
        <v>102</v>
      </c>
      <c r="D260" s="570"/>
      <c r="E260" s="570"/>
      <c r="F260" s="570"/>
      <c r="G260" s="570"/>
      <c r="H260" s="570"/>
      <c r="I260" s="570"/>
      <c r="J260" s="570"/>
      <c r="K260" s="570"/>
      <c r="L260" s="570"/>
      <c r="M260" s="105"/>
      <c r="N260" s="6"/>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row>
    <row r="261" spans="1:256" ht="18.75">
      <c r="A261" s="96"/>
      <c r="B261" s="97"/>
      <c r="C261" s="570" t="s">
        <v>103</v>
      </c>
      <c r="D261" s="570"/>
      <c r="E261" s="570"/>
      <c r="F261" s="570"/>
      <c r="G261" s="570"/>
      <c r="H261" s="570"/>
      <c r="I261" s="570"/>
      <c r="J261" s="570"/>
      <c r="K261" s="570"/>
      <c r="L261" s="570"/>
      <c r="M261" s="105"/>
      <c r="N261" s="6"/>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row>
    <row r="262" spans="1:256" ht="18.75">
      <c r="A262" s="96"/>
      <c r="B262" s="97"/>
      <c r="C262" s="570" t="s">
        <v>104</v>
      </c>
      <c r="D262" s="570"/>
      <c r="E262" s="570"/>
      <c r="F262" s="570"/>
      <c r="G262" s="570"/>
      <c r="H262" s="570"/>
      <c r="I262" s="570"/>
      <c r="J262" s="570"/>
      <c r="K262" s="570"/>
      <c r="L262" s="570"/>
      <c r="M262" s="105"/>
      <c r="N262" s="6"/>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row>
    <row r="263" spans="1:256" ht="18.75">
      <c r="A263" s="96" t="s">
        <v>88</v>
      </c>
      <c r="B263" s="97"/>
      <c r="C263" s="570" t="s">
        <v>1042</v>
      </c>
      <c r="D263" s="570"/>
      <c r="E263" s="570"/>
      <c r="F263" s="570"/>
      <c r="G263" s="570"/>
      <c r="H263" s="570"/>
      <c r="I263" s="570"/>
      <c r="J263" s="570"/>
      <c r="K263" s="570"/>
      <c r="L263" s="570"/>
      <c r="M263" s="105"/>
      <c r="N263" s="6"/>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row>
    <row r="264" spans="1:256" ht="18.75">
      <c r="A264" s="96" t="s">
        <v>89</v>
      </c>
      <c r="B264" s="104"/>
      <c r="C264" s="818" t="s">
        <v>469</v>
      </c>
      <c r="D264" s="570"/>
      <c r="E264" s="570"/>
      <c r="F264" s="570"/>
      <c r="G264" s="570"/>
      <c r="H264" s="570"/>
      <c r="I264" s="570"/>
      <c r="J264" s="570"/>
      <c r="K264" s="570"/>
      <c r="L264" s="570"/>
      <c r="M264" s="105"/>
      <c r="N264" s="6"/>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row>
    <row r="265" spans="1:256" ht="13.5" customHeight="1">
      <c r="A265" s="444"/>
      <c r="B265" s="444"/>
      <c r="C265" s="1515" t="s">
        <v>938</v>
      </c>
      <c r="D265" s="1515"/>
      <c r="E265" s="1515"/>
      <c r="F265" s="1515"/>
      <c r="G265" s="1515"/>
      <c r="H265" s="1515"/>
      <c r="I265" s="1515"/>
      <c r="J265" s="1515"/>
      <c r="K265" s="1515"/>
      <c r="L265" s="1515"/>
      <c r="M265" s="444"/>
      <c r="N265" s="444"/>
      <c r="O265" s="444"/>
      <c r="P265" s="444"/>
      <c r="Q265" s="444"/>
      <c r="R265" s="444"/>
      <c r="S265" s="444"/>
      <c r="T265" s="444"/>
      <c r="U265" s="444"/>
      <c r="V265" s="444"/>
      <c r="W265" s="444"/>
      <c r="X265" s="444"/>
      <c r="Y265" s="444"/>
      <c r="Z265" s="444"/>
      <c r="AA265" s="444"/>
      <c r="AB265" s="444"/>
      <c r="AC265" s="444"/>
      <c r="AD265" s="444"/>
      <c r="AE265" s="444"/>
      <c r="AF265" s="444"/>
      <c r="AG265" s="444"/>
      <c r="AH265" s="444"/>
      <c r="AI265" s="444"/>
      <c r="AJ265" s="444"/>
      <c r="AK265" s="444"/>
      <c r="AL265" s="444"/>
      <c r="AM265" s="444"/>
      <c r="AN265" s="444"/>
      <c r="AO265" s="444"/>
      <c r="AP265" s="444"/>
      <c r="AQ265" s="444"/>
      <c r="AR265" s="444"/>
      <c r="AS265" s="444"/>
      <c r="AT265" s="444"/>
      <c r="AU265" s="444"/>
      <c r="AV265" s="444"/>
      <c r="AW265" s="444"/>
      <c r="AX265" s="444"/>
      <c r="AY265" s="444"/>
      <c r="AZ265" s="444"/>
      <c r="BA265" s="444"/>
      <c r="BB265" s="444"/>
      <c r="BC265" s="444"/>
      <c r="BD265" s="444"/>
      <c r="BE265" s="444"/>
      <c r="BF265" s="444"/>
      <c r="BG265" s="444"/>
      <c r="BH265" s="444"/>
      <c r="BI265" s="444"/>
      <c r="BJ265" s="444"/>
      <c r="BK265" s="444"/>
      <c r="BL265" s="444"/>
      <c r="BM265" s="444"/>
      <c r="BN265" s="444"/>
      <c r="BO265" s="444"/>
      <c r="BP265" s="444"/>
      <c r="BQ265" s="444"/>
      <c r="BR265" s="444"/>
      <c r="BS265" s="444"/>
      <c r="BT265" s="444"/>
      <c r="BU265" s="444"/>
      <c r="BV265" s="444"/>
      <c r="BW265" s="444"/>
      <c r="BX265" s="444"/>
      <c r="BY265" s="444"/>
      <c r="BZ265" s="444"/>
      <c r="CA265" s="444"/>
      <c r="CB265" s="444"/>
      <c r="CC265" s="444"/>
      <c r="CD265" s="444"/>
      <c r="CE265" s="444"/>
      <c r="CF265" s="444"/>
      <c r="CG265" s="444"/>
      <c r="CH265" s="444"/>
      <c r="CI265" s="444"/>
      <c r="CJ265" s="444"/>
      <c r="CK265" s="444"/>
      <c r="CL265" s="444"/>
      <c r="CM265" s="444"/>
      <c r="CN265" s="444"/>
      <c r="CO265" s="444"/>
      <c r="CP265" s="444"/>
      <c r="CQ265" s="444"/>
      <c r="CR265" s="444"/>
      <c r="CS265" s="444"/>
      <c r="CT265" s="444"/>
      <c r="CU265" s="444"/>
      <c r="CV265" s="444"/>
      <c r="CW265" s="444"/>
      <c r="CX265" s="444"/>
      <c r="CY265" s="444"/>
      <c r="CZ265" s="444"/>
      <c r="DA265" s="444"/>
      <c r="DB265" s="444"/>
      <c r="DC265" s="444"/>
      <c r="DD265" s="444"/>
      <c r="DE265" s="444"/>
      <c r="DF265" s="444"/>
      <c r="DG265" s="444"/>
      <c r="DH265" s="444"/>
      <c r="DI265" s="444"/>
      <c r="DJ265" s="444"/>
      <c r="DK265" s="444"/>
      <c r="DL265" s="444"/>
      <c r="DM265" s="444"/>
      <c r="DN265" s="444"/>
      <c r="DO265" s="444"/>
      <c r="DP265" s="444"/>
      <c r="DQ265" s="444"/>
      <c r="DR265" s="444"/>
      <c r="DS265" s="444"/>
      <c r="DT265" s="444"/>
      <c r="DU265" s="444"/>
      <c r="DV265" s="444"/>
      <c r="DW265" s="444"/>
      <c r="DX265" s="444"/>
      <c r="DY265" s="444"/>
      <c r="DZ265" s="444"/>
      <c r="EA265" s="444"/>
      <c r="EB265" s="444"/>
      <c r="EC265" s="444"/>
      <c r="ED265" s="444"/>
      <c r="EE265" s="444"/>
      <c r="EF265" s="444"/>
      <c r="EG265" s="444"/>
      <c r="EH265" s="444"/>
      <c r="EI265" s="444"/>
      <c r="EJ265" s="444"/>
      <c r="EK265" s="444"/>
      <c r="EL265" s="444"/>
      <c r="EM265" s="444"/>
      <c r="EN265" s="444"/>
      <c r="EO265" s="444"/>
      <c r="EP265" s="444"/>
      <c r="EQ265" s="444"/>
      <c r="ER265" s="444"/>
      <c r="ES265" s="444"/>
      <c r="ET265" s="444"/>
      <c r="EU265" s="444"/>
      <c r="EV265" s="444"/>
      <c r="EW265" s="444"/>
      <c r="EX265" s="444"/>
      <c r="EY265" s="444"/>
      <c r="EZ265" s="444"/>
      <c r="FA265" s="444"/>
      <c r="FB265" s="444"/>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4"/>
      <c r="GV265" s="444"/>
      <c r="GW265" s="444"/>
      <c r="GX265" s="444"/>
      <c r="GY265" s="444"/>
      <c r="GZ265" s="444"/>
      <c r="HA265" s="444"/>
      <c r="HB265" s="444"/>
      <c r="HC265" s="444"/>
      <c r="HD265" s="444"/>
      <c r="HE265" s="444"/>
      <c r="HF265" s="444"/>
      <c r="HG265" s="444"/>
      <c r="HH265" s="444"/>
      <c r="HI265" s="444"/>
      <c r="HJ265" s="444"/>
      <c r="HK265" s="444"/>
      <c r="HL265" s="444"/>
      <c r="HM265" s="444"/>
      <c r="HN265" s="444"/>
      <c r="HO265" s="444"/>
      <c r="HP265" s="444"/>
      <c r="HQ265" s="444"/>
      <c r="HR265" s="444"/>
      <c r="HS265" s="444"/>
      <c r="HT265" s="444"/>
      <c r="HU265" s="444"/>
      <c r="HV265" s="444"/>
      <c r="HW265" s="444"/>
      <c r="HX265" s="444"/>
      <c r="HY265" s="444"/>
      <c r="HZ265" s="444"/>
      <c r="IA265" s="444"/>
      <c r="IB265" s="444"/>
      <c r="IC265" s="444"/>
      <c r="ID265" s="444"/>
      <c r="IE265" s="444"/>
      <c r="IF265" s="444"/>
      <c r="IG265" s="444"/>
      <c r="IH265" s="444"/>
      <c r="II265" s="444"/>
      <c r="IJ265" s="444"/>
      <c r="IK265" s="444"/>
      <c r="IL265" s="444"/>
      <c r="IM265" s="444"/>
      <c r="IN265" s="444"/>
      <c r="IO265" s="444"/>
      <c r="IP265" s="444"/>
      <c r="IQ265" s="444"/>
      <c r="IR265" s="444"/>
      <c r="IS265" s="444"/>
      <c r="IT265" s="444"/>
      <c r="IU265" s="444"/>
      <c r="IV265" s="444"/>
    </row>
    <row r="266" spans="1:256" ht="27.75" customHeight="1">
      <c r="A266" s="444"/>
      <c r="B266" s="444"/>
      <c r="C266" s="1515"/>
      <c r="D266" s="1515"/>
      <c r="E266" s="1515"/>
      <c r="F266" s="1515"/>
      <c r="G266" s="1515"/>
      <c r="H266" s="1515"/>
      <c r="I266" s="1515"/>
      <c r="J266" s="1515"/>
      <c r="K266" s="1515"/>
      <c r="L266" s="1515"/>
      <c r="M266" s="444"/>
      <c r="N266" s="444"/>
      <c r="O266" s="444"/>
      <c r="P266" s="444"/>
      <c r="Q266" s="444"/>
      <c r="R266" s="444"/>
      <c r="S266" s="444"/>
      <c r="T266" s="444"/>
      <c r="U266" s="444"/>
      <c r="V266" s="444"/>
      <c r="W266" s="444"/>
      <c r="X266" s="444"/>
      <c r="Y266" s="444"/>
      <c r="Z266" s="444"/>
      <c r="AA266" s="444"/>
      <c r="AB266" s="444"/>
      <c r="AC266" s="444"/>
      <c r="AD266" s="444"/>
      <c r="AE266" s="444"/>
      <c r="AF266" s="444"/>
      <c r="AG266" s="444"/>
      <c r="AH266" s="444"/>
      <c r="AI266" s="444"/>
      <c r="AJ266" s="444"/>
      <c r="AK266" s="444"/>
      <c r="AL266" s="444"/>
      <c r="AM266" s="444"/>
      <c r="AN266" s="444"/>
      <c r="AO266" s="444"/>
      <c r="AP266" s="444"/>
      <c r="AQ266" s="444"/>
      <c r="AR266" s="444"/>
      <c r="AS266" s="444"/>
      <c r="AT266" s="444"/>
      <c r="AU266" s="444"/>
      <c r="AV266" s="444"/>
      <c r="AW266" s="444"/>
      <c r="AX266" s="444"/>
      <c r="AY266" s="444"/>
      <c r="AZ266" s="444"/>
      <c r="BA266" s="444"/>
      <c r="BB266" s="444"/>
      <c r="BC266" s="444"/>
      <c r="BD266" s="444"/>
      <c r="BE266" s="444"/>
      <c r="BF266" s="444"/>
      <c r="BG266" s="444"/>
      <c r="BH266" s="444"/>
      <c r="BI266" s="444"/>
      <c r="BJ266" s="444"/>
      <c r="BK266" s="444"/>
      <c r="BL266" s="444"/>
      <c r="BM266" s="444"/>
      <c r="BN266" s="444"/>
      <c r="BO266" s="444"/>
      <c r="BP266" s="444"/>
      <c r="BQ266" s="444"/>
      <c r="BR266" s="444"/>
      <c r="BS266" s="444"/>
      <c r="BT266" s="444"/>
      <c r="BU266" s="444"/>
      <c r="BV266" s="444"/>
      <c r="BW266" s="444"/>
      <c r="BX266" s="444"/>
      <c r="BY266" s="444"/>
      <c r="BZ266" s="444"/>
      <c r="CA266" s="444"/>
      <c r="CB266" s="444"/>
      <c r="CC266" s="444"/>
      <c r="CD266" s="444"/>
      <c r="CE266" s="444"/>
      <c r="CF266" s="444"/>
      <c r="CG266" s="444"/>
      <c r="CH266" s="444"/>
      <c r="CI266" s="444"/>
      <c r="CJ266" s="444"/>
      <c r="CK266" s="444"/>
      <c r="CL266" s="444"/>
      <c r="CM266" s="444"/>
      <c r="CN266" s="444"/>
      <c r="CO266" s="444"/>
      <c r="CP266" s="444"/>
      <c r="CQ266" s="444"/>
      <c r="CR266" s="444"/>
      <c r="CS266" s="444"/>
      <c r="CT266" s="444"/>
      <c r="CU266" s="444"/>
      <c r="CV266" s="444"/>
      <c r="CW266" s="444"/>
      <c r="CX266" s="444"/>
      <c r="CY266" s="444"/>
      <c r="CZ266" s="444"/>
      <c r="DA266" s="444"/>
      <c r="DB266" s="444"/>
      <c r="DC266" s="444"/>
      <c r="DD266" s="444"/>
      <c r="DE266" s="444"/>
      <c r="DF266" s="444"/>
      <c r="DG266" s="444"/>
      <c r="DH266" s="444"/>
      <c r="DI266" s="444"/>
      <c r="DJ266" s="444"/>
      <c r="DK266" s="444"/>
      <c r="DL266" s="444"/>
      <c r="DM266" s="444"/>
      <c r="DN266" s="444"/>
      <c r="DO266" s="444"/>
      <c r="DP266" s="444"/>
      <c r="DQ266" s="444"/>
      <c r="DR266" s="444"/>
      <c r="DS266" s="444"/>
      <c r="DT266" s="444"/>
      <c r="DU266" s="444"/>
      <c r="DV266" s="444"/>
      <c r="DW266" s="444"/>
      <c r="DX266" s="444"/>
      <c r="DY266" s="444"/>
      <c r="DZ266" s="444"/>
      <c r="EA266" s="444"/>
      <c r="EB266" s="444"/>
      <c r="EC266" s="444"/>
      <c r="ED266" s="444"/>
      <c r="EE266" s="444"/>
      <c r="EF266" s="444"/>
      <c r="EG266" s="444"/>
      <c r="EH266" s="444"/>
      <c r="EI266" s="444"/>
      <c r="EJ266" s="444"/>
      <c r="EK266" s="444"/>
      <c r="EL266" s="444"/>
      <c r="EM266" s="444"/>
      <c r="EN266" s="444"/>
      <c r="EO266" s="444"/>
      <c r="EP266" s="444"/>
      <c r="EQ266" s="444"/>
      <c r="ER266" s="444"/>
      <c r="ES266" s="444"/>
      <c r="ET266" s="444"/>
      <c r="EU266" s="444"/>
      <c r="EV266" s="444"/>
      <c r="EW266" s="444"/>
      <c r="EX266" s="444"/>
      <c r="EY266" s="444"/>
      <c r="EZ266" s="444"/>
      <c r="FA266" s="444"/>
      <c r="FB266" s="444"/>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4"/>
      <c r="GV266" s="444"/>
      <c r="GW266" s="444"/>
      <c r="GX266" s="444"/>
      <c r="GY266" s="444"/>
      <c r="GZ266" s="444"/>
      <c r="HA266" s="444"/>
      <c r="HB266" s="444"/>
      <c r="HC266" s="444"/>
      <c r="HD266" s="444"/>
      <c r="HE266" s="444"/>
      <c r="HF266" s="444"/>
      <c r="HG266" s="444"/>
      <c r="HH266" s="444"/>
      <c r="HI266" s="444"/>
      <c r="HJ266" s="444"/>
      <c r="HK266" s="444"/>
      <c r="HL266" s="444"/>
      <c r="HM266" s="444"/>
      <c r="HN266" s="444"/>
      <c r="HO266" s="444"/>
      <c r="HP266" s="444"/>
      <c r="HQ266" s="444"/>
      <c r="HR266" s="444"/>
      <c r="HS266" s="444"/>
      <c r="HT266" s="444"/>
      <c r="HU266" s="444"/>
      <c r="HV266" s="444"/>
      <c r="HW266" s="444"/>
      <c r="HX266" s="444"/>
      <c r="HY266" s="444"/>
      <c r="HZ266" s="444"/>
      <c r="IA266" s="444"/>
      <c r="IB266" s="444"/>
      <c r="IC266" s="444"/>
      <c r="ID266" s="444"/>
      <c r="IE266" s="444"/>
      <c r="IF266" s="444"/>
      <c r="IG266" s="444"/>
      <c r="IH266" s="444"/>
      <c r="II266" s="444"/>
      <c r="IJ266" s="444"/>
      <c r="IK266" s="444"/>
      <c r="IL266" s="444"/>
      <c r="IM266" s="444"/>
      <c r="IN266" s="444"/>
      <c r="IO266" s="444"/>
      <c r="IP266" s="444"/>
      <c r="IQ266" s="444"/>
      <c r="IR266" s="444"/>
      <c r="IS266" s="444"/>
      <c r="IT266" s="444"/>
      <c r="IU266" s="444"/>
      <c r="IV266" s="444"/>
    </row>
    <row r="267" spans="1:256" ht="15.75" customHeight="1">
      <c r="A267" s="444"/>
      <c r="B267" s="444"/>
      <c r="C267" s="1515" t="s">
        <v>1062</v>
      </c>
      <c r="D267" s="1515"/>
      <c r="E267" s="1515"/>
      <c r="F267" s="1515"/>
      <c r="G267" s="1515"/>
      <c r="H267" s="1515"/>
      <c r="I267" s="1515"/>
      <c r="J267" s="1515"/>
      <c r="K267" s="1515"/>
      <c r="L267" s="1515"/>
      <c r="M267" s="444"/>
      <c r="N267" s="444"/>
      <c r="O267" s="444"/>
      <c r="P267" s="444"/>
      <c r="Q267" s="444"/>
      <c r="R267" s="444"/>
      <c r="S267" s="444"/>
      <c r="T267" s="444"/>
      <c r="U267" s="444"/>
      <c r="V267" s="444"/>
      <c r="W267" s="444"/>
      <c r="X267" s="444"/>
      <c r="Y267" s="444"/>
      <c r="Z267" s="444"/>
      <c r="AA267" s="444"/>
      <c r="AB267" s="444"/>
      <c r="AC267" s="444"/>
      <c r="AD267" s="444"/>
      <c r="AE267" s="444"/>
      <c r="AF267" s="444"/>
      <c r="AG267" s="444"/>
      <c r="AH267" s="444"/>
      <c r="AI267" s="444"/>
      <c r="AJ267" s="444"/>
      <c r="AK267" s="444"/>
      <c r="AL267" s="444"/>
      <c r="AM267" s="444"/>
      <c r="AN267" s="444"/>
      <c r="AO267" s="444"/>
      <c r="AP267" s="444"/>
      <c r="AQ267" s="444"/>
      <c r="AR267" s="444"/>
      <c r="AS267" s="444"/>
      <c r="AT267" s="444"/>
      <c r="AU267" s="444"/>
      <c r="AV267" s="444"/>
      <c r="AW267" s="444"/>
      <c r="AX267" s="444"/>
      <c r="AY267" s="444"/>
      <c r="AZ267" s="444"/>
      <c r="BA267" s="444"/>
      <c r="BB267" s="444"/>
      <c r="BC267" s="444"/>
      <c r="BD267" s="444"/>
      <c r="BE267" s="444"/>
      <c r="BF267" s="444"/>
      <c r="BG267" s="444"/>
      <c r="BH267" s="444"/>
      <c r="BI267" s="444"/>
      <c r="BJ267" s="444"/>
      <c r="BK267" s="444"/>
      <c r="BL267" s="444"/>
      <c r="BM267" s="444"/>
      <c r="BN267" s="444"/>
      <c r="BO267" s="444"/>
      <c r="BP267" s="444"/>
      <c r="BQ267" s="444"/>
      <c r="BR267" s="444"/>
      <c r="BS267" s="444"/>
      <c r="BT267" s="444"/>
      <c r="BU267" s="444"/>
      <c r="BV267" s="444"/>
      <c r="BW267" s="444"/>
      <c r="BX267" s="444"/>
      <c r="BY267" s="444"/>
      <c r="BZ267" s="444"/>
      <c r="CA267" s="444"/>
      <c r="CB267" s="444"/>
      <c r="CC267" s="444"/>
      <c r="CD267" s="444"/>
      <c r="CE267" s="444"/>
      <c r="CF267" s="444"/>
      <c r="CG267" s="444"/>
      <c r="CH267" s="444"/>
      <c r="CI267" s="444"/>
      <c r="CJ267" s="444"/>
      <c r="CK267" s="444"/>
      <c r="CL267" s="444"/>
      <c r="CM267" s="444"/>
      <c r="CN267" s="444"/>
      <c r="CO267" s="444"/>
      <c r="CP267" s="444"/>
      <c r="CQ267" s="444"/>
      <c r="CR267" s="444"/>
      <c r="CS267" s="444"/>
      <c r="CT267" s="444"/>
      <c r="CU267" s="444"/>
      <c r="CV267" s="444"/>
      <c r="CW267" s="444"/>
      <c r="CX267" s="444"/>
      <c r="CY267" s="444"/>
      <c r="CZ267" s="444"/>
      <c r="DA267" s="444"/>
      <c r="DB267" s="444"/>
      <c r="DC267" s="444"/>
      <c r="DD267" s="444"/>
      <c r="DE267" s="444"/>
      <c r="DF267" s="444"/>
      <c r="DG267" s="444"/>
      <c r="DH267" s="444"/>
      <c r="DI267" s="444"/>
      <c r="DJ267" s="444"/>
      <c r="DK267" s="444"/>
      <c r="DL267" s="444"/>
      <c r="DM267" s="444"/>
      <c r="DN267" s="444"/>
      <c r="DO267" s="444"/>
      <c r="DP267" s="444"/>
      <c r="DQ267" s="444"/>
      <c r="DR267" s="444"/>
      <c r="DS267" s="444"/>
      <c r="DT267" s="444"/>
      <c r="DU267" s="444"/>
      <c r="DV267" s="444"/>
      <c r="DW267" s="444"/>
      <c r="DX267" s="444"/>
      <c r="DY267" s="444"/>
      <c r="DZ267" s="444"/>
      <c r="EA267" s="444"/>
      <c r="EB267" s="444"/>
      <c r="EC267" s="444"/>
      <c r="ED267" s="444"/>
      <c r="EE267" s="444"/>
      <c r="EF267" s="444"/>
      <c r="EG267" s="444"/>
      <c r="EH267" s="444"/>
      <c r="EI267" s="444"/>
      <c r="EJ267" s="444"/>
      <c r="EK267" s="444"/>
      <c r="EL267" s="444"/>
      <c r="EM267" s="444"/>
      <c r="EN267" s="444"/>
      <c r="EO267" s="444"/>
      <c r="EP267" s="444"/>
      <c r="EQ267" s="444"/>
      <c r="ER267" s="444"/>
      <c r="ES267" s="444"/>
      <c r="ET267" s="444"/>
      <c r="EU267" s="444"/>
      <c r="EV267" s="444"/>
      <c r="EW267" s="444"/>
      <c r="EX267" s="444"/>
      <c r="EY267" s="444"/>
      <c r="EZ267" s="444"/>
      <c r="FA267" s="444"/>
      <c r="FB267" s="444"/>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44"/>
      <c r="GV267" s="444"/>
      <c r="GW267" s="444"/>
      <c r="GX267" s="444"/>
      <c r="GY267" s="444"/>
      <c r="GZ267" s="444"/>
      <c r="HA267" s="444"/>
      <c r="HB267" s="444"/>
      <c r="HC267" s="444"/>
      <c r="HD267" s="444"/>
      <c r="HE267" s="444"/>
      <c r="HF267" s="444"/>
      <c r="HG267" s="444"/>
      <c r="HH267" s="444"/>
      <c r="HI267" s="444"/>
      <c r="HJ267" s="444"/>
      <c r="HK267" s="444"/>
      <c r="HL267" s="444"/>
      <c r="HM267" s="444"/>
      <c r="HN267" s="444"/>
      <c r="HO267" s="444"/>
      <c r="HP267" s="444"/>
      <c r="HQ267" s="444"/>
      <c r="HR267" s="444"/>
      <c r="HS267" s="444"/>
      <c r="HT267" s="444"/>
      <c r="HU267" s="444"/>
      <c r="HV267" s="444"/>
      <c r="HW267" s="444"/>
      <c r="HX267" s="444"/>
      <c r="HY267" s="444"/>
      <c r="HZ267" s="444"/>
      <c r="IA267" s="444"/>
      <c r="IB267" s="444"/>
      <c r="IC267" s="444"/>
      <c r="ID267" s="444"/>
      <c r="IE267" s="444"/>
      <c r="IF267" s="444"/>
      <c r="IG267" s="444"/>
      <c r="IH267" s="444"/>
      <c r="II267" s="444"/>
      <c r="IJ267" s="444"/>
      <c r="IK267" s="444"/>
      <c r="IL267" s="444"/>
      <c r="IM267" s="444"/>
      <c r="IN267" s="444"/>
      <c r="IO267" s="444"/>
      <c r="IP267" s="444"/>
      <c r="IQ267" s="444"/>
      <c r="IR267" s="444"/>
      <c r="IS267" s="444"/>
      <c r="IT267" s="444"/>
      <c r="IU267" s="444"/>
      <c r="IV267" s="444"/>
    </row>
    <row r="268" spans="1:256" ht="15.75" customHeight="1">
      <c r="A268" s="444"/>
      <c r="B268" s="444"/>
      <c r="C268" s="1515"/>
      <c r="D268" s="1515"/>
      <c r="E268" s="1515"/>
      <c r="F268" s="1515"/>
      <c r="G268" s="1515"/>
      <c r="H268" s="1515"/>
      <c r="I268" s="1515"/>
      <c r="J268" s="1515"/>
      <c r="K268" s="1515"/>
      <c r="L268" s="1515"/>
      <c r="M268" s="444"/>
      <c r="N268" s="444"/>
      <c r="O268" s="444"/>
      <c r="P268" s="444"/>
      <c r="Q268" s="444"/>
      <c r="R268" s="444"/>
      <c r="S268" s="444"/>
      <c r="T268" s="444"/>
      <c r="U268" s="444"/>
      <c r="V268" s="444"/>
      <c r="W268" s="444"/>
      <c r="X268" s="444"/>
      <c r="Y268" s="444"/>
      <c r="Z268" s="444"/>
      <c r="AA268" s="444"/>
      <c r="AB268" s="444"/>
      <c r="AC268" s="444"/>
      <c r="AD268" s="444"/>
      <c r="AE268" s="444"/>
      <c r="AF268" s="444"/>
      <c r="AG268" s="444"/>
      <c r="AH268" s="444"/>
      <c r="AI268" s="444"/>
      <c r="AJ268" s="444"/>
      <c r="AK268" s="444"/>
      <c r="AL268" s="444"/>
      <c r="AM268" s="444"/>
      <c r="AN268" s="444"/>
      <c r="AO268" s="444"/>
      <c r="AP268" s="444"/>
      <c r="AQ268" s="444"/>
      <c r="AR268" s="444"/>
      <c r="AS268" s="444"/>
      <c r="AT268" s="444"/>
      <c r="AU268" s="444"/>
      <c r="AV268" s="444"/>
      <c r="AW268" s="444"/>
      <c r="AX268" s="444"/>
      <c r="AY268" s="444"/>
      <c r="AZ268" s="444"/>
      <c r="BA268" s="444"/>
      <c r="BB268" s="444"/>
      <c r="BC268" s="444"/>
      <c r="BD268" s="444"/>
      <c r="BE268" s="444"/>
      <c r="BF268" s="444"/>
      <c r="BG268" s="444"/>
      <c r="BH268" s="444"/>
      <c r="BI268" s="444"/>
      <c r="BJ268" s="444"/>
      <c r="BK268" s="444"/>
      <c r="BL268" s="444"/>
      <c r="BM268" s="444"/>
      <c r="BN268" s="444"/>
      <c r="BO268" s="444"/>
      <c r="BP268" s="444"/>
      <c r="BQ268" s="444"/>
      <c r="BR268" s="444"/>
      <c r="BS268" s="444"/>
      <c r="BT268" s="444"/>
      <c r="BU268" s="444"/>
      <c r="BV268" s="444"/>
      <c r="BW268" s="444"/>
      <c r="BX268" s="444"/>
      <c r="BY268" s="444"/>
      <c r="BZ268" s="444"/>
      <c r="CA268" s="444"/>
      <c r="CB268" s="444"/>
      <c r="CC268" s="444"/>
      <c r="CD268" s="444"/>
      <c r="CE268" s="444"/>
      <c r="CF268" s="444"/>
      <c r="CG268" s="444"/>
      <c r="CH268" s="444"/>
      <c r="CI268" s="444"/>
      <c r="CJ268" s="444"/>
      <c r="CK268" s="444"/>
      <c r="CL268" s="444"/>
      <c r="CM268" s="444"/>
      <c r="CN268" s="444"/>
      <c r="CO268" s="444"/>
      <c r="CP268" s="444"/>
      <c r="CQ268" s="444"/>
      <c r="CR268" s="444"/>
      <c r="CS268" s="444"/>
      <c r="CT268" s="444"/>
      <c r="CU268" s="444"/>
      <c r="CV268" s="444"/>
      <c r="CW268" s="444"/>
      <c r="CX268" s="444"/>
      <c r="CY268" s="444"/>
      <c r="CZ268" s="444"/>
      <c r="DA268" s="444"/>
      <c r="DB268" s="444"/>
      <c r="DC268" s="444"/>
      <c r="DD268" s="444"/>
      <c r="DE268" s="444"/>
      <c r="DF268" s="444"/>
      <c r="DG268" s="444"/>
      <c r="DH268" s="444"/>
      <c r="DI268" s="444"/>
      <c r="DJ268" s="444"/>
      <c r="DK268" s="444"/>
      <c r="DL268" s="444"/>
      <c r="DM268" s="444"/>
      <c r="DN268" s="444"/>
      <c r="DO268" s="444"/>
      <c r="DP268" s="444"/>
      <c r="DQ268" s="444"/>
      <c r="DR268" s="444"/>
      <c r="DS268" s="444"/>
      <c r="DT268" s="444"/>
      <c r="DU268" s="444"/>
      <c r="DV268" s="444"/>
      <c r="DW268" s="444"/>
      <c r="DX268" s="444"/>
      <c r="DY268" s="444"/>
      <c r="DZ268" s="444"/>
      <c r="EA268" s="444"/>
      <c r="EB268" s="444"/>
      <c r="EC268" s="444"/>
      <c r="ED268" s="444"/>
      <c r="EE268" s="444"/>
      <c r="EF268" s="444"/>
      <c r="EG268" s="444"/>
      <c r="EH268" s="444"/>
      <c r="EI268" s="444"/>
      <c r="EJ268" s="444"/>
      <c r="EK268" s="444"/>
      <c r="EL268" s="444"/>
      <c r="EM268" s="444"/>
      <c r="EN268" s="444"/>
      <c r="EO268" s="444"/>
      <c r="EP268" s="444"/>
      <c r="EQ268" s="444"/>
      <c r="ER268" s="444"/>
      <c r="ES268" s="444"/>
      <c r="ET268" s="444"/>
      <c r="EU268" s="444"/>
      <c r="EV268" s="444"/>
      <c r="EW268" s="444"/>
      <c r="EX268" s="444"/>
      <c r="EY268" s="444"/>
      <c r="EZ268" s="444"/>
      <c r="FA268" s="444"/>
      <c r="FB268" s="444"/>
      <c r="FC268" s="444"/>
      <c r="FD268" s="444"/>
      <c r="FE268" s="444"/>
      <c r="FF268" s="444"/>
      <c r="FG268" s="444"/>
      <c r="FH268" s="444"/>
      <c r="FI268" s="444"/>
      <c r="FJ268" s="444"/>
      <c r="FK268" s="444"/>
      <c r="FL268" s="444"/>
      <c r="FM268" s="444"/>
      <c r="FN268" s="444"/>
      <c r="FO268" s="444"/>
      <c r="FP268" s="444"/>
      <c r="FQ268" s="444"/>
      <c r="FR268" s="444"/>
      <c r="FS268" s="444"/>
      <c r="FT268" s="444"/>
      <c r="FU268" s="444"/>
      <c r="FV268" s="444"/>
      <c r="FW268" s="444"/>
      <c r="FX268" s="444"/>
      <c r="FY268" s="444"/>
      <c r="FZ268" s="444"/>
      <c r="GA268" s="444"/>
      <c r="GB268" s="444"/>
      <c r="GC268" s="444"/>
      <c r="GD268" s="444"/>
      <c r="GE268" s="444"/>
      <c r="GF268" s="444"/>
      <c r="GG268" s="444"/>
      <c r="GH268" s="444"/>
      <c r="GI268" s="444"/>
      <c r="GJ268" s="444"/>
      <c r="GK268" s="444"/>
      <c r="GL268" s="444"/>
      <c r="GM268" s="444"/>
      <c r="GN268" s="444"/>
      <c r="GO268" s="444"/>
      <c r="GP268" s="444"/>
      <c r="GQ268" s="444"/>
      <c r="GR268" s="444"/>
      <c r="GS268" s="444"/>
      <c r="GT268" s="444"/>
      <c r="GU268" s="444"/>
      <c r="GV268" s="444"/>
      <c r="GW268" s="444"/>
      <c r="GX268" s="444"/>
      <c r="GY268" s="444"/>
      <c r="GZ268" s="444"/>
      <c r="HA268" s="444"/>
      <c r="HB268" s="444"/>
      <c r="HC268" s="444"/>
      <c r="HD268" s="444"/>
      <c r="HE268" s="444"/>
      <c r="HF268" s="444"/>
      <c r="HG268" s="444"/>
      <c r="HH268" s="444"/>
      <c r="HI268" s="444"/>
      <c r="HJ268" s="444"/>
      <c r="HK268" s="444"/>
      <c r="HL268" s="444"/>
      <c r="HM268" s="444"/>
      <c r="HN268" s="444"/>
      <c r="HO268" s="444"/>
      <c r="HP268" s="444"/>
      <c r="HQ268" s="444"/>
      <c r="HR268" s="444"/>
      <c r="HS268" s="444"/>
      <c r="HT268" s="444"/>
      <c r="HU268" s="444"/>
      <c r="HV268" s="444"/>
      <c r="HW268" s="444"/>
      <c r="HX268" s="444"/>
      <c r="HY268" s="444"/>
      <c r="HZ268" s="444"/>
      <c r="IA268" s="444"/>
      <c r="IB268" s="444"/>
      <c r="IC268" s="444"/>
      <c r="ID268" s="444"/>
      <c r="IE268" s="444"/>
      <c r="IF268" s="444"/>
      <c r="IG268" s="444"/>
      <c r="IH268" s="444"/>
      <c r="II268" s="444"/>
      <c r="IJ268" s="444"/>
      <c r="IK268" s="444"/>
      <c r="IL268" s="444"/>
      <c r="IM268" s="444"/>
      <c r="IN268" s="444"/>
      <c r="IO268" s="444"/>
      <c r="IP268" s="444"/>
      <c r="IQ268" s="444"/>
      <c r="IR268" s="444"/>
      <c r="IS268" s="444"/>
      <c r="IT268" s="444"/>
      <c r="IU268" s="444"/>
      <c r="IV268" s="444"/>
    </row>
    <row r="269" spans="1:256" ht="56.25" customHeight="1">
      <c r="A269" s="1233" t="s">
        <v>318</v>
      </c>
      <c r="B269" s="445"/>
      <c r="C269" s="1512" t="s">
        <v>379</v>
      </c>
      <c r="D269" s="1512"/>
      <c r="E269" s="1512"/>
      <c r="F269" s="1512"/>
      <c r="G269" s="1512"/>
      <c r="H269" s="1512"/>
      <c r="I269" s="1512"/>
      <c r="J269" s="1512"/>
      <c r="K269" s="1512"/>
      <c r="L269" s="1512"/>
      <c r="M269" s="445"/>
      <c r="N269" s="445"/>
      <c r="O269" s="445"/>
      <c r="P269" s="445"/>
      <c r="Q269" s="445"/>
      <c r="R269" s="445"/>
      <c r="S269" s="445"/>
      <c r="T269" s="445"/>
      <c r="U269" s="445"/>
      <c r="V269" s="445"/>
      <c r="W269" s="445"/>
      <c r="X269" s="445"/>
      <c r="Y269" s="445"/>
      <c r="Z269" s="445"/>
      <c r="AA269" s="445"/>
      <c r="AB269" s="445"/>
      <c r="AC269" s="445"/>
      <c r="AD269" s="445"/>
      <c r="AE269" s="445"/>
      <c r="AF269" s="445"/>
      <c r="AG269" s="445"/>
      <c r="AH269" s="445"/>
      <c r="AI269" s="445"/>
      <c r="AJ269" s="445"/>
      <c r="AK269" s="445"/>
      <c r="AL269" s="445"/>
      <c r="AM269" s="445"/>
      <c r="AN269" s="445"/>
      <c r="AO269" s="445"/>
      <c r="AP269" s="445"/>
      <c r="AQ269" s="445"/>
      <c r="AR269" s="445"/>
      <c r="AS269" s="445"/>
      <c r="AT269" s="445"/>
      <c r="AU269" s="445"/>
      <c r="AV269" s="445"/>
      <c r="AW269" s="445"/>
      <c r="AX269" s="445"/>
      <c r="AY269" s="445"/>
      <c r="AZ269" s="445"/>
      <c r="BA269" s="445"/>
      <c r="BB269" s="445"/>
      <c r="BC269" s="445"/>
      <c r="BD269" s="445"/>
      <c r="BE269" s="445"/>
      <c r="BF269" s="445"/>
      <c r="BG269" s="445"/>
      <c r="BH269" s="445"/>
      <c r="BI269" s="445"/>
      <c r="BJ269" s="445"/>
      <c r="BK269" s="445"/>
      <c r="BL269" s="445"/>
      <c r="BM269" s="445"/>
      <c r="BN269" s="445"/>
      <c r="BO269" s="445"/>
      <c r="BP269" s="445"/>
      <c r="BQ269" s="445"/>
      <c r="BR269" s="445"/>
      <c r="BS269" s="445"/>
      <c r="BT269" s="445"/>
      <c r="BU269" s="445"/>
      <c r="BV269" s="445"/>
      <c r="BW269" s="445"/>
      <c r="BX269" s="445"/>
      <c r="BY269" s="445"/>
      <c r="BZ269" s="445"/>
      <c r="CA269" s="445"/>
      <c r="CB269" s="445"/>
      <c r="CC269" s="445"/>
      <c r="CD269" s="445"/>
      <c r="CE269" s="445"/>
      <c r="CF269" s="445"/>
      <c r="CG269" s="445"/>
      <c r="CH269" s="445"/>
      <c r="CI269" s="445"/>
      <c r="CJ269" s="445"/>
      <c r="CK269" s="445"/>
      <c r="CL269" s="445"/>
      <c r="CM269" s="445"/>
      <c r="CN269" s="445"/>
      <c r="CO269" s="445"/>
      <c r="CP269" s="445"/>
      <c r="CQ269" s="445"/>
      <c r="CR269" s="445"/>
      <c r="CS269" s="445"/>
      <c r="CT269" s="445"/>
      <c r="CU269" s="445"/>
      <c r="CV269" s="445"/>
      <c r="CW269" s="445"/>
      <c r="CX269" s="445"/>
      <c r="CY269" s="445"/>
      <c r="CZ269" s="445"/>
      <c r="DA269" s="445"/>
      <c r="DB269" s="445"/>
      <c r="DC269" s="445"/>
      <c r="DD269" s="445"/>
      <c r="DE269" s="445"/>
      <c r="DF269" s="445"/>
      <c r="DG269" s="445"/>
      <c r="DH269" s="445"/>
      <c r="DI269" s="445"/>
      <c r="DJ269" s="445"/>
      <c r="DK269" s="445"/>
      <c r="DL269" s="445"/>
      <c r="DM269" s="445"/>
      <c r="DN269" s="445"/>
      <c r="DO269" s="445"/>
      <c r="DP269" s="445"/>
      <c r="DQ269" s="445"/>
      <c r="DR269" s="445"/>
      <c r="DS269" s="445"/>
      <c r="DT269" s="445"/>
      <c r="DU269" s="445"/>
      <c r="DV269" s="445"/>
      <c r="DW269" s="445"/>
      <c r="DX269" s="445"/>
      <c r="DY269" s="445"/>
      <c r="DZ269" s="445"/>
      <c r="EA269" s="445"/>
      <c r="EB269" s="445"/>
      <c r="EC269" s="445"/>
      <c r="ED269" s="445"/>
      <c r="EE269" s="445"/>
      <c r="EF269" s="445"/>
      <c r="EG269" s="445"/>
      <c r="EH269" s="445"/>
      <c r="EI269" s="445"/>
      <c r="EJ269" s="445"/>
      <c r="EK269" s="445"/>
      <c r="EL269" s="445"/>
      <c r="EM269" s="445"/>
      <c r="EN269" s="445"/>
      <c r="EO269" s="445"/>
      <c r="EP269" s="445"/>
      <c r="EQ269" s="445"/>
      <c r="ER269" s="445"/>
      <c r="ES269" s="445"/>
      <c r="ET269" s="445"/>
      <c r="EU269" s="445"/>
      <c r="EV269" s="445"/>
      <c r="EW269" s="445"/>
      <c r="EX269" s="445"/>
      <c r="EY269" s="445"/>
      <c r="EZ269" s="445"/>
      <c r="FA269" s="445"/>
      <c r="FB269" s="445"/>
      <c r="FC269" s="445"/>
      <c r="FD269" s="445"/>
      <c r="FE269" s="445"/>
      <c r="FF269" s="445"/>
      <c r="FG269" s="445"/>
      <c r="FH269" s="445"/>
      <c r="FI269" s="445"/>
      <c r="FJ269" s="445"/>
      <c r="FK269" s="445"/>
      <c r="FL269" s="445"/>
      <c r="FM269" s="445"/>
      <c r="FN269" s="445"/>
      <c r="FO269" s="445"/>
      <c r="FP269" s="445"/>
      <c r="FQ269" s="445"/>
      <c r="FR269" s="445"/>
      <c r="FS269" s="445"/>
      <c r="FT269" s="445"/>
      <c r="FU269" s="445"/>
      <c r="FV269" s="445"/>
      <c r="FW269" s="445"/>
      <c r="FX269" s="445"/>
      <c r="FY269" s="445"/>
      <c r="FZ269" s="445"/>
      <c r="GA269" s="445"/>
      <c r="GB269" s="445"/>
      <c r="GC269" s="445"/>
      <c r="GD269" s="445"/>
      <c r="GE269" s="445"/>
      <c r="GF269" s="445"/>
      <c r="GG269" s="445"/>
      <c r="GH269" s="445"/>
      <c r="GI269" s="445"/>
      <c r="GJ269" s="445"/>
      <c r="GK269" s="445"/>
      <c r="GL269" s="445"/>
      <c r="GM269" s="445"/>
      <c r="GN269" s="445"/>
      <c r="GO269" s="445"/>
      <c r="GP269" s="445"/>
      <c r="GQ269" s="445"/>
      <c r="GR269" s="445"/>
      <c r="GS269" s="445"/>
      <c r="GT269" s="445"/>
      <c r="GU269" s="445"/>
      <c r="GV269" s="445"/>
      <c r="GW269" s="445"/>
      <c r="GX269" s="445"/>
      <c r="GY269" s="445"/>
      <c r="GZ269" s="445"/>
      <c r="HA269" s="445"/>
      <c r="HB269" s="445"/>
      <c r="HC269" s="445"/>
      <c r="HD269" s="445"/>
      <c r="HE269" s="445"/>
      <c r="HF269" s="445"/>
      <c r="HG269" s="445"/>
      <c r="HH269" s="445"/>
      <c r="HI269" s="445"/>
      <c r="HJ269" s="445"/>
      <c r="HK269" s="445"/>
      <c r="HL269" s="445"/>
      <c r="HM269" s="445"/>
      <c r="HN269" s="445"/>
      <c r="HO269" s="445"/>
      <c r="HP269" s="445"/>
      <c r="HQ269" s="445"/>
      <c r="HR269" s="445"/>
      <c r="HS269" s="445"/>
      <c r="HT269" s="445"/>
      <c r="HU269" s="445"/>
      <c r="HV269" s="445"/>
      <c r="HW269" s="445"/>
      <c r="HX269" s="445"/>
      <c r="HY269" s="445"/>
      <c r="HZ269" s="445"/>
      <c r="IA269" s="445"/>
      <c r="IB269" s="445"/>
      <c r="IC269" s="445"/>
      <c r="ID269" s="445"/>
      <c r="IE269" s="445"/>
      <c r="IF269" s="445"/>
      <c r="IG269" s="445"/>
      <c r="IH269" s="445"/>
      <c r="II269" s="445"/>
      <c r="IJ269" s="445"/>
      <c r="IK269" s="445"/>
      <c r="IL269" s="445"/>
      <c r="IM269" s="445"/>
      <c r="IN269" s="445"/>
      <c r="IO269" s="445"/>
      <c r="IP269" s="445"/>
      <c r="IQ269" s="445"/>
      <c r="IR269" s="445"/>
      <c r="IS269" s="445"/>
      <c r="IT269" s="445"/>
      <c r="IU269" s="445"/>
      <c r="IV269" s="445"/>
    </row>
    <row r="270" spans="1:256" ht="18">
      <c r="A270" s="1234" t="s">
        <v>481</v>
      </c>
      <c r="B270" s="445"/>
      <c r="C270" s="571" t="s">
        <v>939</v>
      </c>
      <c r="D270" s="615"/>
      <c r="E270" s="615"/>
      <c r="F270" s="615"/>
      <c r="G270" s="615"/>
      <c r="H270" s="615"/>
      <c r="I270" s="615"/>
      <c r="J270" s="615"/>
      <c r="K270" s="615"/>
      <c r="L270" s="615"/>
      <c r="M270" s="445"/>
      <c r="N270" s="445"/>
      <c r="O270" s="445"/>
      <c r="P270" s="445"/>
      <c r="Q270" s="445"/>
      <c r="R270" s="445"/>
      <c r="S270" s="445"/>
      <c r="T270" s="445"/>
      <c r="U270" s="445"/>
      <c r="V270" s="445"/>
      <c r="W270" s="445"/>
      <c r="X270" s="445"/>
      <c r="Y270" s="445"/>
      <c r="Z270" s="445"/>
      <c r="AA270" s="445"/>
      <c r="AB270" s="445"/>
      <c r="AC270" s="445"/>
      <c r="AD270" s="445"/>
      <c r="AE270" s="445"/>
      <c r="AF270" s="445"/>
      <c r="AG270" s="445"/>
      <c r="AH270" s="445"/>
      <c r="AI270" s="445"/>
      <c r="AJ270" s="445"/>
      <c r="AK270" s="445"/>
      <c r="AL270" s="445"/>
      <c r="AM270" s="445"/>
      <c r="AN270" s="445"/>
      <c r="AO270" s="445"/>
      <c r="AP270" s="445"/>
      <c r="AQ270" s="445"/>
      <c r="AR270" s="445"/>
      <c r="AS270" s="445"/>
      <c r="AT270" s="445"/>
      <c r="AU270" s="445"/>
      <c r="AV270" s="445"/>
      <c r="AW270" s="445"/>
      <c r="AX270" s="445"/>
      <c r="AY270" s="445"/>
      <c r="AZ270" s="445"/>
      <c r="BA270" s="445"/>
      <c r="BB270" s="445"/>
      <c r="BC270" s="445"/>
      <c r="BD270" s="445"/>
      <c r="BE270" s="445"/>
      <c r="BF270" s="445"/>
      <c r="BG270" s="445"/>
      <c r="BH270" s="445"/>
      <c r="BI270" s="445"/>
      <c r="BJ270" s="445"/>
      <c r="BK270" s="445"/>
      <c r="BL270" s="445"/>
      <c r="BM270" s="445"/>
      <c r="BN270" s="445"/>
      <c r="BO270" s="445"/>
      <c r="BP270" s="445"/>
      <c r="BQ270" s="445"/>
      <c r="BR270" s="445"/>
      <c r="BS270" s="445"/>
      <c r="BT270" s="445"/>
      <c r="BU270" s="445"/>
      <c r="BV270" s="445"/>
      <c r="BW270" s="445"/>
      <c r="BX270" s="445"/>
      <c r="BY270" s="445"/>
      <c r="BZ270" s="445"/>
      <c r="CA270" s="445"/>
      <c r="CB270" s="445"/>
      <c r="CC270" s="445"/>
      <c r="CD270" s="445"/>
      <c r="CE270" s="445"/>
      <c r="CF270" s="445"/>
      <c r="CG270" s="445"/>
      <c r="CH270" s="445"/>
      <c r="CI270" s="445"/>
      <c r="CJ270" s="445"/>
      <c r="CK270" s="445"/>
      <c r="CL270" s="445"/>
      <c r="CM270" s="445"/>
      <c r="CN270" s="445"/>
      <c r="CO270" s="445"/>
      <c r="CP270" s="445"/>
      <c r="CQ270" s="445"/>
      <c r="CR270" s="445"/>
      <c r="CS270" s="445"/>
      <c r="CT270" s="445"/>
      <c r="CU270" s="445"/>
      <c r="CV270" s="445"/>
      <c r="CW270" s="445"/>
      <c r="CX270" s="445"/>
      <c r="CY270" s="445"/>
      <c r="CZ270" s="445"/>
      <c r="DA270" s="445"/>
      <c r="DB270" s="445"/>
      <c r="DC270" s="445"/>
      <c r="DD270" s="445"/>
      <c r="DE270" s="445"/>
      <c r="DF270" s="445"/>
      <c r="DG270" s="445"/>
      <c r="DH270" s="445"/>
      <c r="DI270" s="445"/>
      <c r="DJ270" s="445"/>
      <c r="DK270" s="445"/>
      <c r="DL270" s="445"/>
      <c r="DM270" s="445"/>
      <c r="DN270" s="445"/>
      <c r="DO270" s="445"/>
      <c r="DP270" s="445"/>
      <c r="DQ270" s="445"/>
      <c r="DR270" s="445"/>
      <c r="DS270" s="445"/>
      <c r="DT270" s="445"/>
      <c r="DU270" s="445"/>
      <c r="DV270" s="445"/>
      <c r="DW270" s="445"/>
      <c r="DX270" s="445"/>
      <c r="DY270" s="445"/>
      <c r="DZ270" s="445"/>
      <c r="EA270" s="445"/>
      <c r="EB270" s="445"/>
      <c r="EC270" s="445"/>
      <c r="ED270" s="445"/>
      <c r="EE270" s="445"/>
      <c r="EF270" s="445"/>
      <c r="EG270" s="445"/>
      <c r="EH270" s="445"/>
      <c r="EI270" s="445"/>
      <c r="EJ270" s="445"/>
      <c r="EK270" s="445"/>
      <c r="EL270" s="445"/>
      <c r="EM270" s="445"/>
      <c r="EN270" s="445"/>
      <c r="EO270" s="445"/>
      <c r="EP270" s="445"/>
      <c r="EQ270" s="445"/>
      <c r="ER270" s="445"/>
      <c r="ES270" s="445"/>
      <c r="ET270" s="445"/>
      <c r="EU270" s="445"/>
      <c r="EV270" s="445"/>
      <c r="EW270" s="445"/>
      <c r="EX270" s="445"/>
      <c r="EY270" s="445"/>
      <c r="EZ270" s="445"/>
      <c r="FA270" s="445"/>
      <c r="FB270" s="445"/>
      <c r="FC270" s="445"/>
      <c r="FD270" s="445"/>
      <c r="FE270" s="445"/>
      <c r="FF270" s="445"/>
      <c r="FG270" s="445"/>
      <c r="FH270" s="445"/>
      <c r="FI270" s="445"/>
      <c r="FJ270" s="445"/>
      <c r="FK270" s="445"/>
      <c r="FL270" s="445"/>
      <c r="FM270" s="445"/>
      <c r="FN270" s="445"/>
      <c r="FO270" s="445"/>
      <c r="FP270" s="445"/>
      <c r="FQ270" s="445"/>
      <c r="FR270" s="445"/>
      <c r="FS270" s="445"/>
      <c r="FT270" s="445"/>
      <c r="FU270" s="445"/>
      <c r="FV270" s="445"/>
      <c r="FW270" s="445"/>
      <c r="FX270" s="445"/>
      <c r="FY270" s="445"/>
      <c r="FZ270" s="445"/>
      <c r="GA270" s="445"/>
      <c r="GB270" s="445"/>
      <c r="GC270" s="445"/>
      <c r="GD270" s="445"/>
      <c r="GE270" s="445"/>
      <c r="GF270" s="445"/>
      <c r="GG270" s="445"/>
      <c r="GH270" s="445"/>
      <c r="GI270" s="445"/>
      <c r="GJ270" s="445"/>
      <c r="GK270" s="445"/>
      <c r="GL270" s="445"/>
      <c r="GM270" s="445"/>
      <c r="GN270" s="445"/>
      <c r="GO270" s="445"/>
      <c r="GP270" s="445"/>
      <c r="GQ270" s="445"/>
      <c r="GR270" s="445"/>
      <c r="GS270" s="445"/>
      <c r="GT270" s="445"/>
      <c r="GU270" s="445"/>
      <c r="GV270" s="445"/>
      <c r="GW270" s="445"/>
      <c r="GX270" s="445"/>
      <c r="GY270" s="445"/>
      <c r="GZ270" s="445"/>
      <c r="HA270" s="445"/>
      <c r="HB270" s="445"/>
      <c r="HC270" s="445"/>
      <c r="HD270" s="445"/>
      <c r="HE270" s="445"/>
      <c r="HF270" s="445"/>
      <c r="HG270" s="445"/>
      <c r="HH270" s="445"/>
      <c r="HI270" s="445"/>
      <c r="HJ270" s="445"/>
      <c r="HK270" s="445"/>
      <c r="HL270" s="445"/>
      <c r="HM270" s="445"/>
      <c r="HN270" s="445"/>
      <c r="HO270" s="445"/>
      <c r="HP270" s="445"/>
      <c r="HQ270" s="445"/>
      <c r="HR270" s="445"/>
      <c r="HS270" s="445"/>
      <c r="HT270" s="445"/>
      <c r="HU270" s="445"/>
      <c r="HV270" s="445"/>
      <c r="HW270" s="445"/>
      <c r="HX270" s="445"/>
      <c r="HY270" s="445"/>
      <c r="HZ270" s="445"/>
      <c r="IA270" s="445"/>
      <c r="IB270" s="445"/>
      <c r="IC270" s="445"/>
      <c r="ID270" s="445"/>
      <c r="IE270" s="445"/>
      <c r="IF270" s="445"/>
      <c r="IG270" s="445"/>
      <c r="IH270" s="445"/>
      <c r="II270" s="445"/>
      <c r="IJ270" s="445"/>
      <c r="IK270" s="445"/>
      <c r="IL270" s="445"/>
      <c r="IM270" s="445"/>
      <c r="IN270" s="445"/>
      <c r="IO270" s="445"/>
      <c r="IP270" s="445"/>
      <c r="IQ270" s="445"/>
      <c r="IR270" s="445"/>
      <c r="IS270" s="445"/>
      <c r="IT270" s="445"/>
      <c r="IU270" s="445"/>
      <c r="IV270" s="445"/>
    </row>
    <row r="271" spans="1:256" ht="18.75">
      <c r="A271" s="413" t="s">
        <v>482</v>
      </c>
      <c r="B271" s="97"/>
      <c r="C271" s="647" t="s">
        <v>504</v>
      </c>
      <c r="D271" s="570"/>
      <c r="E271" s="570"/>
      <c r="F271" s="570"/>
      <c r="G271" s="570"/>
      <c r="H271" s="570"/>
      <c r="I271" s="570"/>
      <c r="J271" s="570"/>
      <c r="K271" s="570"/>
      <c r="L271" s="570"/>
      <c r="M271" s="105"/>
      <c r="N271" s="84"/>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row>
    <row r="272" spans="1:256" ht="18.75">
      <c r="A272" s="96"/>
      <c r="B272" s="97"/>
      <c r="C272" s="647" t="s">
        <v>940</v>
      </c>
      <c r="D272" s="570"/>
      <c r="E272" s="570"/>
      <c r="F272" s="570"/>
      <c r="G272" s="570"/>
      <c r="H272" s="570"/>
      <c r="I272" s="570"/>
      <c r="J272" s="570"/>
      <c r="K272" s="570"/>
      <c r="L272" s="570"/>
      <c r="M272" s="105"/>
      <c r="N272" s="84"/>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row>
    <row r="273" spans="1:61" ht="18.75">
      <c r="A273" s="96" t="s">
        <v>485</v>
      </c>
      <c r="B273" s="97"/>
      <c r="C273" s="878" t="s">
        <v>1055</v>
      </c>
      <c r="D273" s="601"/>
      <c r="E273" s="601"/>
      <c r="F273" s="601"/>
      <c r="G273" s="601"/>
      <c r="H273" s="601"/>
      <c r="I273" s="601"/>
      <c r="J273" s="601"/>
      <c r="K273" s="601"/>
      <c r="L273" s="601"/>
      <c r="M273" s="105"/>
      <c r="N273" s="6"/>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row>
    <row r="274" spans="1:61" ht="18">
      <c r="A274" s="107" t="s">
        <v>490</v>
      </c>
      <c r="B274" s="92"/>
      <c r="C274" s="877" t="s">
        <v>491</v>
      </c>
      <c r="D274" s="877"/>
      <c r="E274" s="877"/>
      <c r="F274" s="877"/>
      <c r="G274" s="877"/>
      <c r="H274" s="877"/>
      <c r="I274" s="877"/>
      <c r="J274" s="877"/>
      <c r="K274" s="877"/>
      <c r="L274" s="877"/>
      <c r="M274" s="84"/>
      <c r="N274" s="6"/>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row>
    <row r="275" spans="1:61" ht="18">
      <c r="A275" s="107" t="s">
        <v>506</v>
      </c>
      <c r="B275" s="92"/>
      <c r="C275" s="877" t="s">
        <v>510</v>
      </c>
      <c r="D275" s="877"/>
      <c r="E275" s="877"/>
      <c r="F275" s="877"/>
      <c r="G275" s="877"/>
      <c r="H275" s="877"/>
      <c r="I275" s="877"/>
      <c r="J275" s="877"/>
      <c r="K275" s="877"/>
      <c r="L275" s="877"/>
      <c r="M275" s="84"/>
      <c r="N275" s="6"/>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row>
    <row r="276" spans="1:61" ht="18">
      <c r="A276" s="107" t="s">
        <v>756</v>
      </c>
      <c r="B276" s="92"/>
      <c r="C276" s="1514" t="s">
        <v>1056</v>
      </c>
      <c r="D276" s="1514"/>
      <c r="E276" s="1514"/>
      <c r="F276" s="1514"/>
      <c r="G276" s="1514"/>
      <c r="H276" s="1514"/>
      <c r="I276" s="1514"/>
      <c r="J276" s="1514"/>
      <c r="K276" s="1514"/>
      <c r="L276" s="1514"/>
      <c r="M276" s="108"/>
      <c r="N276" s="109"/>
      <c r="O276" s="63"/>
      <c r="P276" s="63"/>
      <c r="Q276" s="63"/>
    </row>
    <row r="277" spans="1:61" ht="21.75" customHeight="1">
      <c r="A277" s="92"/>
      <c r="B277" s="92"/>
      <c r="M277" s="108"/>
      <c r="N277" s="109"/>
      <c r="O277" s="63"/>
      <c r="P277" s="63"/>
      <c r="Q277" s="63"/>
    </row>
    <row r="278" spans="1:61" ht="18">
      <c r="A278" s="92"/>
      <c r="B278" s="92"/>
      <c r="C278" s="582"/>
      <c r="D278" s="583"/>
      <c r="E278" s="581"/>
      <c r="F278" s="581"/>
      <c r="G278" s="583"/>
      <c r="H278" s="583"/>
      <c r="I278" s="109"/>
      <c r="J278" s="109"/>
      <c r="K278" s="109"/>
      <c r="L278" s="109"/>
      <c r="M278" s="109"/>
      <c r="N278" s="109"/>
      <c r="O278" s="63"/>
      <c r="P278" s="63"/>
      <c r="Q278" s="63"/>
    </row>
    <row r="279" spans="1:61" ht="18">
      <c r="A279" s="92"/>
      <c r="B279" s="92"/>
      <c r="C279" s="583"/>
      <c r="D279" s="582"/>
      <c r="E279" s="581"/>
      <c r="F279" s="581"/>
      <c r="G279" s="583"/>
      <c r="H279" s="584"/>
      <c r="I279" s="109"/>
      <c r="J279" s="109"/>
      <c r="K279" s="109"/>
      <c r="L279" s="109"/>
      <c r="M279" s="109"/>
      <c r="N279" s="109"/>
      <c r="O279" s="63"/>
      <c r="P279" s="63"/>
      <c r="Q279" s="63"/>
    </row>
    <row r="280" spans="1:61" ht="18">
      <c r="A280" s="92"/>
      <c r="B280" s="92"/>
      <c r="C280" s="582"/>
      <c r="D280" s="582"/>
      <c r="E280" s="581"/>
      <c r="F280" s="581"/>
      <c r="G280" s="583"/>
      <c r="H280" s="585"/>
      <c r="I280" s="63"/>
      <c r="J280" s="63"/>
      <c r="K280" s="63"/>
      <c r="L280" s="63"/>
      <c r="M280" s="63"/>
      <c r="N280" s="63"/>
      <c r="O280" s="63"/>
      <c r="P280" s="63"/>
      <c r="Q280" s="63"/>
    </row>
    <row r="281" spans="1:61" ht="18">
      <c r="A281" s="92"/>
      <c r="B281" s="92"/>
      <c r="C281" s="583"/>
      <c r="D281" s="582"/>
      <c r="E281" s="581"/>
      <c r="F281" s="581"/>
      <c r="G281" s="583"/>
      <c r="H281" s="586"/>
      <c r="I281" s="63"/>
      <c r="J281" s="63"/>
      <c r="K281" s="63"/>
      <c r="L281" s="63"/>
      <c r="M281" s="63"/>
      <c r="N281" s="63"/>
      <c r="O281" s="63"/>
      <c r="P281" s="63"/>
      <c r="Q281" s="63"/>
    </row>
    <row r="282" spans="1:61">
      <c r="C282" s="63"/>
      <c r="D282" s="63"/>
      <c r="E282" s="63"/>
      <c r="F282" s="63"/>
      <c r="G282" s="63"/>
      <c r="H282" s="63"/>
      <c r="I282" s="63"/>
      <c r="J282" s="63"/>
      <c r="K282" s="63"/>
      <c r="L282" s="63"/>
      <c r="M282" s="63"/>
      <c r="N282" s="63"/>
      <c r="O282" s="63"/>
      <c r="P282" s="63"/>
      <c r="Q282" s="63"/>
    </row>
    <row r="283" spans="1:61">
      <c r="C283" s="63"/>
      <c r="D283" s="63"/>
      <c r="E283" s="63"/>
      <c r="F283" s="63"/>
      <c r="G283" s="63"/>
      <c r="H283" s="63"/>
      <c r="I283" s="63"/>
      <c r="J283" s="63"/>
      <c r="K283" s="63"/>
      <c r="L283" s="63"/>
      <c r="M283" s="63"/>
      <c r="N283" s="63"/>
      <c r="O283" s="63"/>
      <c r="P283" s="63"/>
      <c r="Q283" s="63"/>
    </row>
    <row r="284" spans="1:61">
      <c r="C284" s="63"/>
      <c r="D284" s="63"/>
      <c r="E284" s="63"/>
      <c r="F284" s="63"/>
      <c r="G284" s="63"/>
      <c r="H284" s="63"/>
      <c r="I284" s="63"/>
      <c r="J284" s="63"/>
      <c r="K284" s="63"/>
      <c r="L284" s="63"/>
      <c r="M284" s="63"/>
      <c r="N284" s="63"/>
      <c r="O284" s="63"/>
      <c r="P284" s="63"/>
      <c r="Q284" s="63"/>
    </row>
    <row r="285" spans="1:61">
      <c r="C285" s="63"/>
      <c r="D285" s="63"/>
      <c r="E285" s="63"/>
      <c r="F285" s="63"/>
      <c r="G285" s="63"/>
      <c r="H285" s="63"/>
      <c r="I285" s="63"/>
      <c r="J285" s="63"/>
      <c r="K285" s="63"/>
      <c r="L285" s="63"/>
      <c r="M285" s="63"/>
      <c r="N285" s="63"/>
      <c r="O285" s="63"/>
      <c r="P285" s="63"/>
      <c r="Q285" s="63"/>
    </row>
    <row r="286" spans="1:61">
      <c r="C286" s="63"/>
      <c r="D286" s="63"/>
      <c r="E286" s="63"/>
      <c r="F286" s="63"/>
      <c r="G286" s="63"/>
      <c r="H286" s="63"/>
      <c r="I286" s="63"/>
      <c r="J286" s="63"/>
      <c r="K286" s="63"/>
      <c r="L286" s="63"/>
      <c r="M286" s="63"/>
      <c r="N286" s="63"/>
      <c r="O286" s="63"/>
      <c r="P286" s="63"/>
      <c r="Q286" s="63"/>
    </row>
    <row r="287" spans="1:61">
      <c r="C287" s="63"/>
      <c r="D287" s="63"/>
      <c r="E287" s="63"/>
      <c r="F287" s="63"/>
      <c r="G287" s="63"/>
      <c r="H287" s="63"/>
      <c r="I287" s="63"/>
      <c r="J287" s="63"/>
      <c r="K287" s="63"/>
      <c r="L287" s="63"/>
      <c r="M287" s="63"/>
      <c r="N287" s="63"/>
      <c r="O287" s="63"/>
      <c r="P287" s="63"/>
      <c r="Q287" s="63"/>
    </row>
    <row r="288" spans="1:61">
      <c r="C288" s="63"/>
      <c r="D288" s="63"/>
      <c r="E288" s="63"/>
      <c r="F288" s="63"/>
      <c r="G288" s="63"/>
      <c r="H288" s="63"/>
      <c r="I288" s="63"/>
      <c r="J288" s="63"/>
      <c r="K288" s="63"/>
      <c r="L288" s="63"/>
      <c r="M288" s="63"/>
      <c r="N288" s="63"/>
      <c r="O288" s="63"/>
      <c r="P288" s="63"/>
      <c r="Q288" s="63"/>
    </row>
    <row r="289" spans="3:17">
      <c r="C289" s="63"/>
      <c r="D289" s="63"/>
      <c r="E289" s="63"/>
      <c r="F289" s="63"/>
      <c r="G289" s="63"/>
      <c r="H289" s="63"/>
      <c r="I289" s="63"/>
      <c r="J289" s="63"/>
      <c r="K289" s="63"/>
      <c r="L289" s="63"/>
      <c r="M289" s="63"/>
      <c r="N289" s="63"/>
      <c r="O289" s="63"/>
      <c r="P289" s="63"/>
      <c r="Q289" s="63"/>
    </row>
    <row r="290" spans="3:17">
      <c r="C290" s="63"/>
      <c r="D290" s="63"/>
      <c r="E290" s="63"/>
      <c r="F290" s="63"/>
      <c r="G290" s="63"/>
      <c r="H290" s="63"/>
      <c r="I290" s="63"/>
      <c r="J290" s="63"/>
      <c r="K290" s="63"/>
      <c r="L290" s="63"/>
      <c r="M290" s="63"/>
      <c r="N290" s="63"/>
      <c r="O290" s="63"/>
      <c r="P290" s="63"/>
      <c r="Q290" s="63"/>
    </row>
    <row r="291" spans="3:17">
      <c r="C291" s="63"/>
      <c r="D291" s="63"/>
      <c r="E291" s="63"/>
      <c r="F291" s="63"/>
      <c r="G291" s="63"/>
      <c r="H291" s="63"/>
      <c r="I291" s="63"/>
      <c r="J291" s="63"/>
      <c r="K291" s="63"/>
      <c r="L291" s="63"/>
      <c r="M291" s="63"/>
      <c r="N291" s="63"/>
      <c r="O291" s="63"/>
      <c r="P291" s="63"/>
      <c r="Q291" s="63"/>
    </row>
    <row r="292" spans="3:17">
      <c r="C292" s="63"/>
      <c r="D292" s="63"/>
      <c r="E292" s="63"/>
      <c r="F292" s="63"/>
      <c r="G292" s="63"/>
      <c r="H292" s="63"/>
      <c r="I292" s="63"/>
      <c r="J292" s="63"/>
      <c r="K292" s="63"/>
      <c r="L292" s="63"/>
      <c r="M292" s="63"/>
      <c r="N292" s="63"/>
      <c r="O292" s="63"/>
      <c r="P292" s="63"/>
      <c r="Q292" s="63"/>
    </row>
    <row r="293" spans="3:17">
      <c r="C293" s="63"/>
      <c r="D293" s="63"/>
      <c r="E293" s="63"/>
      <c r="F293" s="63"/>
      <c r="G293" s="63"/>
      <c r="H293" s="63"/>
      <c r="I293" s="63"/>
      <c r="J293" s="63"/>
      <c r="K293" s="63"/>
      <c r="L293" s="63"/>
      <c r="M293" s="63"/>
      <c r="N293" s="63"/>
      <c r="O293" s="63"/>
      <c r="P293" s="63"/>
      <c r="Q293" s="63"/>
    </row>
    <row r="294" spans="3:17">
      <c r="C294" s="63"/>
      <c r="D294" s="63"/>
      <c r="E294" s="63"/>
      <c r="F294" s="63"/>
      <c r="G294" s="63"/>
      <c r="H294" s="63"/>
      <c r="I294" s="63"/>
      <c r="J294" s="63"/>
      <c r="K294" s="63"/>
      <c r="L294" s="63"/>
      <c r="M294" s="63"/>
      <c r="N294" s="63"/>
      <c r="O294" s="63"/>
      <c r="P294" s="63"/>
      <c r="Q294" s="63"/>
    </row>
    <row r="295" spans="3:17">
      <c r="C295" s="63"/>
      <c r="D295" s="63"/>
      <c r="E295" s="63"/>
      <c r="F295" s="63"/>
      <c r="G295" s="63"/>
      <c r="H295" s="63"/>
      <c r="I295" s="63"/>
      <c r="J295" s="63"/>
      <c r="K295" s="63"/>
      <c r="L295" s="63"/>
      <c r="M295" s="63"/>
      <c r="N295" s="63"/>
      <c r="O295" s="63"/>
      <c r="P295" s="63"/>
      <c r="Q295" s="63"/>
    </row>
    <row r="296" spans="3:17">
      <c r="C296" s="63"/>
      <c r="D296" s="63"/>
      <c r="E296" s="63"/>
      <c r="F296" s="63"/>
      <c r="G296" s="63"/>
      <c r="H296" s="63"/>
      <c r="I296" s="63"/>
      <c r="J296" s="63"/>
      <c r="K296" s="63"/>
      <c r="L296" s="63"/>
      <c r="M296" s="63"/>
      <c r="N296" s="63"/>
      <c r="O296" s="63"/>
      <c r="P296" s="63"/>
      <c r="Q296" s="63"/>
    </row>
    <row r="297" spans="3:17">
      <c r="C297" s="63"/>
      <c r="D297" s="63"/>
      <c r="E297" s="63"/>
      <c r="F297" s="63"/>
      <c r="G297" s="63"/>
      <c r="H297" s="63"/>
      <c r="I297" s="63"/>
      <c r="J297" s="63"/>
      <c r="K297" s="63"/>
      <c r="L297" s="63"/>
      <c r="M297" s="63"/>
      <c r="N297" s="63"/>
      <c r="O297" s="63"/>
      <c r="P297" s="63"/>
      <c r="Q297" s="63"/>
    </row>
    <row r="298" spans="3:17">
      <c r="C298" s="63"/>
      <c r="D298" s="63"/>
      <c r="E298" s="63"/>
      <c r="F298" s="63"/>
      <c r="G298" s="63"/>
      <c r="H298" s="63"/>
      <c r="I298" s="63"/>
      <c r="J298" s="63"/>
      <c r="K298" s="63"/>
      <c r="L298" s="63"/>
      <c r="M298" s="63"/>
      <c r="N298" s="63"/>
      <c r="O298" s="63"/>
      <c r="P298" s="63"/>
      <c r="Q298" s="63"/>
    </row>
    <row r="299" spans="3:17">
      <c r="C299" s="63"/>
      <c r="D299" s="63"/>
      <c r="E299" s="63"/>
      <c r="F299" s="63"/>
      <c r="G299" s="63"/>
      <c r="H299" s="63"/>
      <c r="I299" s="63"/>
      <c r="J299" s="63"/>
      <c r="K299" s="63"/>
      <c r="L299" s="63"/>
      <c r="M299" s="63"/>
      <c r="N299" s="63"/>
      <c r="O299" s="63"/>
      <c r="P299" s="63"/>
      <c r="Q299" s="63"/>
    </row>
    <row r="300" spans="3:17">
      <c r="C300" s="63"/>
      <c r="D300" s="63"/>
      <c r="E300" s="63"/>
      <c r="F300" s="63"/>
      <c r="G300" s="63"/>
      <c r="H300" s="63"/>
      <c r="I300" s="63"/>
      <c r="J300" s="63"/>
      <c r="K300" s="63"/>
      <c r="L300" s="63"/>
      <c r="M300" s="63"/>
      <c r="N300" s="63"/>
      <c r="O300" s="63"/>
      <c r="P300" s="63"/>
      <c r="Q300" s="63"/>
    </row>
    <row r="301" spans="3:17">
      <c r="C301" s="63"/>
      <c r="D301" s="63"/>
      <c r="E301" s="63"/>
      <c r="F301" s="63"/>
      <c r="G301" s="63"/>
      <c r="H301" s="63"/>
      <c r="I301" s="63"/>
      <c r="J301" s="63"/>
      <c r="K301" s="63"/>
      <c r="L301" s="63"/>
      <c r="M301" s="63"/>
      <c r="N301" s="63"/>
      <c r="O301" s="63"/>
      <c r="P301" s="63"/>
      <c r="Q301" s="63"/>
    </row>
    <row r="302" spans="3:17">
      <c r="C302" s="63"/>
      <c r="D302" s="63"/>
      <c r="E302" s="63"/>
      <c r="F302" s="63"/>
      <c r="G302" s="63"/>
      <c r="H302" s="63"/>
      <c r="I302" s="63"/>
      <c r="J302" s="63"/>
      <c r="K302" s="63"/>
      <c r="L302" s="63"/>
      <c r="M302" s="63"/>
      <c r="N302" s="63"/>
      <c r="O302" s="63"/>
      <c r="P302" s="63"/>
      <c r="Q302" s="63"/>
    </row>
    <row r="303" spans="3:17">
      <c r="C303" s="63"/>
      <c r="D303" s="63"/>
      <c r="E303" s="63"/>
      <c r="F303" s="63"/>
      <c r="G303" s="63"/>
      <c r="H303" s="63"/>
      <c r="I303" s="63"/>
      <c r="J303" s="63"/>
      <c r="K303" s="63"/>
      <c r="L303" s="63"/>
      <c r="M303" s="63"/>
      <c r="N303" s="63"/>
      <c r="O303" s="63"/>
      <c r="P303" s="63"/>
      <c r="Q303" s="63"/>
    </row>
    <row r="304" spans="3:17">
      <c r="C304" s="63"/>
      <c r="D304" s="63"/>
      <c r="E304" s="63"/>
      <c r="F304" s="63"/>
      <c r="G304" s="63"/>
      <c r="H304" s="63"/>
      <c r="I304" s="63"/>
      <c r="J304" s="63"/>
      <c r="K304" s="63"/>
      <c r="L304" s="63"/>
      <c r="M304" s="63"/>
      <c r="N304" s="63"/>
      <c r="O304" s="63"/>
      <c r="P304" s="63"/>
      <c r="Q304" s="63"/>
    </row>
    <row r="305" spans="3:17">
      <c r="C305" s="63"/>
      <c r="D305" s="63"/>
      <c r="E305" s="63"/>
      <c r="F305" s="63"/>
      <c r="G305" s="63"/>
      <c r="H305" s="63"/>
      <c r="I305" s="63"/>
      <c r="J305" s="63"/>
      <c r="K305" s="63"/>
      <c r="L305" s="63"/>
      <c r="M305" s="63"/>
      <c r="N305" s="63"/>
      <c r="O305" s="63"/>
      <c r="P305" s="63"/>
      <c r="Q305" s="63"/>
    </row>
    <row r="306" spans="3:17">
      <c r="C306" s="63"/>
      <c r="D306" s="63"/>
      <c r="E306" s="63"/>
      <c r="F306" s="63"/>
      <c r="G306" s="63"/>
      <c r="H306" s="63"/>
      <c r="I306" s="63"/>
      <c r="J306" s="63"/>
      <c r="K306" s="63"/>
      <c r="L306" s="63"/>
      <c r="M306" s="63"/>
      <c r="N306" s="63"/>
      <c r="O306" s="63"/>
      <c r="P306" s="63"/>
      <c r="Q306" s="63"/>
    </row>
    <row r="307" spans="3:17">
      <c r="C307" s="63"/>
      <c r="D307" s="63"/>
      <c r="E307" s="63"/>
      <c r="F307" s="63"/>
      <c r="G307" s="63"/>
      <c r="H307" s="63"/>
      <c r="I307" s="63"/>
      <c r="J307" s="63"/>
      <c r="K307" s="63"/>
      <c r="L307" s="63"/>
      <c r="M307" s="63"/>
      <c r="N307" s="63"/>
      <c r="O307" s="63"/>
      <c r="P307" s="63"/>
      <c r="Q307" s="63"/>
    </row>
    <row r="308" spans="3:17">
      <c r="C308" s="63"/>
      <c r="D308" s="63"/>
      <c r="E308" s="63"/>
      <c r="F308" s="63"/>
      <c r="G308" s="63"/>
      <c r="H308" s="63"/>
      <c r="I308" s="63"/>
      <c r="J308" s="63"/>
      <c r="K308" s="63"/>
      <c r="L308" s="63"/>
      <c r="M308" s="63"/>
      <c r="N308" s="63"/>
      <c r="O308" s="63"/>
      <c r="P308" s="63"/>
      <c r="Q308" s="63"/>
    </row>
    <row r="309" spans="3:17">
      <c r="C309" s="63"/>
      <c r="D309" s="63"/>
      <c r="E309" s="63"/>
      <c r="F309" s="63"/>
      <c r="G309" s="63"/>
      <c r="H309" s="63"/>
      <c r="I309" s="63"/>
      <c r="J309" s="63"/>
      <c r="K309" s="63"/>
      <c r="L309" s="63"/>
      <c r="M309" s="63"/>
      <c r="N309" s="63"/>
      <c r="O309" s="63"/>
      <c r="P309" s="63"/>
      <c r="Q309" s="63"/>
    </row>
    <row r="310" spans="3:17">
      <c r="C310" s="63"/>
      <c r="D310" s="63"/>
      <c r="E310" s="63"/>
      <c r="F310" s="63"/>
      <c r="G310" s="63"/>
      <c r="H310" s="63"/>
      <c r="I310" s="63"/>
      <c r="J310" s="63"/>
      <c r="K310" s="63"/>
      <c r="L310" s="63"/>
      <c r="M310" s="63"/>
      <c r="N310" s="63"/>
      <c r="O310" s="63"/>
      <c r="P310" s="63"/>
      <c r="Q310" s="63"/>
    </row>
    <row r="311" spans="3:17">
      <c r="C311" s="63"/>
      <c r="D311" s="63"/>
      <c r="E311" s="63"/>
      <c r="F311" s="63"/>
      <c r="G311" s="63"/>
      <c r="H311" s="63"/>
      <c r="I311" s="63"/>
      <c r="J311" s="63"/>
      <c r="K311" s="63"/>
      <c r="L311" s="63"/>
      <c r="M311" s="63"/>
      <c r="N311" s="63"/>
      <c r="O311" s="63"/>
      <c r="P311" s="63"/>
      <c r="Q311" s="63"/>
    </row>
    <row r="312" spans="3:17">
      <c r="C312" s="63"/>
      <c r="D312" s="63"/>
      <c r="E312" s="63"/>
      <c r="F312" s="63"/>
      <c r="G312" s="63"/>
      <c r="H312" s="63"/>
      <c r="I312" s="63"/>
      <c r="J312" s="63"/>
      <c r="K312" s="63"/>
      <c r="L312" s="63"/>
      <c r="M312" s="63"/>
      <c r="N312" s="63"/>
      <c r="O312" s="63"/>
      <c r="P312" s="63"/>
      <c r="Q312" s="63"/>
    </row>
    <row r="313" spans="3:17">
      <c r="C313" s="63"/>
      <c r="D313" s="63"/>
      <c r="E313" s="63"/>
      <c r="F313" s="63"/>
      <c r="G313" s="63"/>
      <c r="H313" s="63"/>
      <c r="I313" s="63"/>
      <c r="J313" s="63"/>
      <c r="K313" s="63"/>
      <c r="L313" s="63"/>
      <c r="M313" s="63"/>
      <c r="N313" s="63"/>
      <c r="O313" s="63"/>
      <c r="P313" s="63"/>
      <c r="Q313" s="63"/>
    </row>
    <row r="314" spans="3:17">
      <c r="C314" s="63"/>
      <c r="D314" s="63"/>
      <c r="E314" s="63"/>
      <c r="F314" s="63"/>
      <c r="G314" s="63"/>
      <c r="H314" s="63"/>
      <c r="I314" s="63"/>
      <c r="J314" s="63"/>
      <c r="K314" s="63"/>
      <c r="L314" s="63"/>
      <c r="M314" s="63"/>
      <c r="N314" s="63"/>
      <c r="O314" s="63"/>
      <c r="P314" s="63"/>
      <c r="Q314" s="63"/>
    </row>
    <row r="315" spans="3:17">
      <c r="C315" s="63"/>
      <c r="D315" s="63"/>
      <c r="E315" s="63"/>
      <c r="F315" s="63"/>
      <c r="G315" s="63"/>
      <c r="H315" s="63"/>
      <c r="I315" s="63"/>
      <c r="J315" s="63"/>
      <c r="K315" s="63"/>
      <c r="L315" s="63"/>
      <c r="M315" s="63"/>
      <c r="N315" s="63"/>
      <c r="O315" s="63"/>
      <c r="P315" s="63"/>
      <c r="Q315" s="63"/>
    </row>
    <row r="316" spans="3:17">
      <c r="C316" s="63"/>
      <c r="D316" s="63"/>
      <c r="E316" s="63"/>
      <c r="F316" s="63"/>
      <c r="G316" s="63"/>
      <c r="H316" s="63"/>
      <c r="I316" s="63"/>
      <c r="J316" s="63"/>
      <c r="K316" s="63"/>
      <c r="L316" s="63"/>
      <c r="M316" s="63"/>
      <c r="N316" s="63"/>
      <c r="O316" s="63"/>
      <c r="P316" s="63"/>
      <c r="Q316" s="63"/>
    </row>
    <row r="317" spans="3:17">
      <c r="C317" s="63"/>
      <c r="D317" s="63"/>
      <c r="E317" s="63"/>
      <c r="F317" s="63"/>
      <c r="G317" s="63"/>
      <c r="H317" s="63"/>
      <c r="I317" s="63"/>
      <c r="J317" s="63"/>
      <c r="K317" s="63"/>
      <c r="L317" s="63"/>
      <c r="M317" s="63"/>
      <c r="N317" s="63"/>
      <c r="O317" s="63"/>
      <c r="P317" s="63"/>
      <c r="Q317" s="63"/>
    </row>
    <row r="318" spans="3:17">
      <c r="C318" s="63"/>
      <c r="D318" s="63"/>
      <c r="E318" s="63"/>
      <c r="F318" s="63"/>
      <c r="G318" s="63"/>
      <c r="H318" s="63"/>
      <c r="I318" s="63"/>
      <c r="J318" s="63"/>
      <c r="K318" s="63"/>
      <c r="L318" s="63"/>
      <c r="M318" s="63"/>
      <c r="N318" s="63"/>
      <c r="O318" s="63"/>
      <c r="P318" s="63"/>
      <c r="Q318" s="63"/>
    </row>
    <row r="319" spans="3:17">
      <c r="C319" s="63"/>
      <c r="D319" s="63"/>
      <c r="E319" s="63"/>
      <c r="F319" s="63"/>
      <c r="G319" s="63"/>
      <c r="H319" s="63"/>
      <c r="I319" s="63"/>
      <c r="J319" s="63"/>
      <c r="K319" s="63"/>
      <c r="L319" s="63"/>
      <c r="M319" s="63"/>
      <c r="N319" s="63"/>
      <c r="O319" s="63"/>
      <c r="P319" s="63"/>
      <c r="Q319" s="63"/>
    </row>
    <row r="320" spans="3:17">
      <c r="C320" s="63"/>
      <c r="D320" s="63"/>
      <c r="E320" s="63"/>
      <c r="F320" s="63"/>
      <c r="G320" s="63"/>
      <c r="H320" s="63"/>
      <c r="I320" s="63"/>
      <c r="J320" s="63"/>
      <c r="K320" s="63"/>
      <c r="L320" s="63"/>
      <c r="M320" s="63"/>
      <c r="N320" s="63"/>
      <c r="O320" s="63"/>
      <c r="P320" s="63"/>
      <c r="Q320" s="63"/>
    </row>
    <row r="321" spans="3:17">
      <c r="C321" s="63"/>
      <c r="D321" s="63"/>
      <c r="E321" s="63"/>
      <c r="F321" s="63"/>
      <c r="G321" s="63"/>
      <c r="H321" s="63"/>
      <c r="I321" s="63"/>
      <c r="J321" s="63"/>
      <c r="K321" s="63"/>
      <c r="L321" s="63"/>
      <c r="M321" s="63"/>
      <c r="N321" s="63"/>
      <c r="O321" s="63"/>
      <c r="P321" s="63"/>
      <c r="Q321" s="63"/>
    </row>
    <row r="322" spans="3:17">
      <c r="C322" s="63"/>
      <c r="D322" s="63"/>
      <c r="E322" s="63"/>
      <c r="F322" s="63"/>
      <c r="G322" s="63"/>
      <c r="H322" s="63"/>
      <c r="I322" s="63"/>
      <c r="J322" s="63"/>
      <c r="K322" s="63"/>
      <c r="L322" s="63"/>
      <c r="M322" s="63"/>
      <c r="N322" s="63"/>
      <c r="O322" s="63"/>
      <c r="P322" s="63"/>
      <c r="Q322" s="63"/>
    </row>
    <row r="323" spans="3:17">
      <c r="C323" s="63"/>
      <c r="D323" s="63"/>
      <c r="E323" s="63"/>
      <c r="F323" s="63"/>
      <c r="G323" s="63"/>
      <c r="H323" s="63"/>
      <c r="I323" s="63"/>
      <c r="J323" s="63"/>
      <c r="K323" s="63"/>
      <c r="L323" s="63"/>
      <c r="M323" s="63"/>
      <c r="N323" s="63"/>
      <c r="O323" s="63"/>
      <c r="P323" s="63"/>
      <c r="Q323" s="63"/>
    </row>
    <row r="324" spans="3:17">
      <c r="C324" s="63"/>
      <c r="D324" s="63"/>
      <c r="E324" s="63"/>
      <c r="F324" s="63"/>
      <c r="G324" s="63"/>
      <c r="H324" s="63"/>
      <c r="I324" s="63"/>
      <c r="J324" s="63"/>
      <c r="K324" s="63"/>
      <c r="L324" s="63"/>
      <c r="M324" s="63"/>
      <c r="N324" s="63"/>
      <c r="O324" s="63"/>
      <c r="P324" s="63"/>
      <c r="Q324" s="63"/>
    </row>
    <row r="325" spans="3:17">
      <c r="C325" s="63"/>
      <c r="D325" s="63"/>
      <c r="E325" s="63"/>
      <c r="F325" s="63"/>
      <c r="G325" s="63"/>
      <c r="H325" s="63"/>
      <c r="I325" s="63"/>
      <c r="J325" s="63"/>
      <c r="K325" s="63"/>
      <c r="L325" s="63"/>
      <c r="M325" s="63"/>
      <c r="N325" s="63"/>
      <c r="O325" s="63"/>
      <c r="P325" s="63"/>
      <c r="Q325" s="63"/>
    </row>
    <row r="326" spans="3:17">
      <c r="C326" s="63"/>
      <c r="D326" s="63"/>
      <c r="E326" s="63"/>
      <c r="F326" s="63"/>
      <c r="G326" s="63"/>
      <c r="H326" s="63"/>
      <c r="I326" s="63"/>
      <c r="J326" s="63"/>
      <c r="K326" s="63"/>
      <c r="L326" s="63"/>
      <c r="M326" s="63"/>
      <c r="N326" s="63"/>
      <c r="O326" s="63"/>
      <c r="P326" s="63"/>
      <c r="Q326" s="63"/>
    </row>
    <row r="327" spans="3:17">
      <c r="C327" s="63"/>
      <c r="D327" s="63"/>
      <c r="E327" s="63"/>
      <c r="F327" s="63"/>
      <c r="G327" s="63"/>
      <c r="H327" s="63"/>
      <c r="I327" s="63"/>
      <c r="J327" s="63"/>
      <c r="K327" s="63"/>
      <c r="L327" s="63"/>
      <c r="M327" s="63"/>
      <c r="N327" s="63"/>
      <c r="O327" s="63"/>
      <c r="P327" s="63"/>
      <c r="Q327" s="63"/>
    </row>
    <row r="328" spans="3:17">
      <c r="C328" s="63"/>
      <c r="D328" s="63"/>
      <c r="E328" s="63"/>
      <c r="F328" s="63"/>
      <c r="G328" s="63"/>
      <c r="H328" s="63"/>
      <c r="I328" s="63"/>
      <c r="J328" s="63"/>
      <c r="K328" s="63"/>
      <c r="L328" s="63"/>
      <c r="M328" s="63"/>
      <c r="N328" s="63"/>
      <c r="O328" s="63"/>
      <c r="P328" s="63"/>
      <c r="Q328" s="63"/>
    </row>
    <row r="329" spans="3:17">
      <c r="C329" s="63"/>
      <c r="D329" s="63"/>
      <c r="E329" s="63"/>
      <c r="F329" s="63"/>
      <c r="G329" s="63"/>
      <c r="H329" s="63"/>
      <c r="I329" s="63"/>
      <c r="J329" s="63"/>
      <c r="K329" s="63"/>
      <c r="L329" s="63"/>
      <c r="M329" s="63"/>
      <c r="N329" s="63"/>
      <c r="O329" s="63"/>
      <c r="P329" s="63"/>
      <c r="Q329" s="63"/>
    </row>
    <row r="330" spans="3:17">
      <c r="C330" s="63"/>
      <c r="D330" s="63"/>
      <c r="E330" s="63"/>
      <c r="F330" s="63"/>
      <c r="G330" s="63"/>
      <c r="H330" s="63"/>
      <c r="I330" s="63"/>
      <c r="J330" s="63"/>
      <c r="K330" s="63"/>
      <c r="L330" s="63"/>
      <c r="M330" s="63"/>
      <c r="N330" s="63"/>
      <c r="O330" s="63"/>
      <c r="P330" s="63"/>
      <c r="Q330" s="63"/>
    </row>
    <row r="331" spans="3:17">
      <c r="C331" s="63"/>
      <c r="D331" s="63"/>
      <c r="E331" s="63"/>
      <c r="F331" s="63"/>
      <c r="G331" s="63"/>
      <c r="H331" s="63"/>
      <c r="I331" s="63"/>
      <c r="J331" s="63"/>
      <c r="K331" s="63"/>
      <c r="L331" s="63"/>
      <c r="M331" s="63"/>
      <c r="N331" s="63"/>
      <c r="O331" s="63"/>
      <c r="P331" s="63"/>
      <c r="Q331" s="63"/>
    </row>
    <row r="332" spans="3:17">
      <c r="C332" s="63"/>
      <c r="D332" s="63"/>
      <c r="E332" s="63"/>
      <c r="F332" s="63"/>
      <c r="G332" s="63"/>
      <c r="H332" s="63"/>
      <c r="I332" s="63"/>
      <c r="J332" s="63"/>
      <c r="K332" s="63"/>
      <c r="L332" s="63"/>
      <c r="M332" s="63"/>
      <c r="N332" s="63"/>
      <c r="O332" s="63"/>
      <c r="P332" s="63"/>
      <c r="Q332" s="63"/>
    </row>
    <row r="333" spans="3:17">
      <c r="C333" s="63"/>
      <c r="D333" s="63"/>
      <c r="E333" s="63"/>
      <c r="F333" s="63"/>
      <c r="G333" s="63"/>
      <c r="H333" s="63"/>
      <c r="I333" s="63"/>
      <c r="J333" s="63"/>
      <c r="K333" s="63"/>
      <c r="L333" s="63"/>
      <c r="M333" s="63"/>
      <c r="N333" s="63"/>
      <c r="O333" s="63"/>
      <c r="P333" s="63"/>
      <c r="Q333" s="63"/>
    </row>
    <row r="334" spans="3:17">
      <c r="C334" s="63"/>
      <c r="D334" s="63"/>
      <c r="E334" s="63"/>
      <c r="F334" s="63"/>
      <c r="G334" s="63"/>
      <c r="H334" s="63"/>
      <c r="I334" s="63"/>
      <c r="J334" s="63"/>
      <c r="K334" s="63"/>
      <c r="L334" s="63"/>
      <c r="M334" s="63"/>
      <c r="N334" s="63"/>
      <c r="O334" s="63"/>
      <c r="P334" s="63"/>
      <c r="Q334" s="63"/>
    </row>
    <row r="335" spans="3:17">
      <c r="C335" s="63"/>
      <c r="D335" s="63"/>
      <c r="E335" s="63"/>
      <c r="F335" s="63"/>
      <c r="G335" s="63"/>
      <c r="H335" s="63"/>
      <c r="I335" s="63"/>
      <c r="J335" s="63"/>
      <c r="K335" s="63"/>
      <c r="L335" s="63"/>
      <c r="M335" s="63"/>
      <c r="N335" s="63"/>
      <c r="O335" s="63"/>
      <c r="P335" s="63"/>
      <c r="Q335" s="63"/>
    </row>
    <row r="336" spans="3:17">
      <c r="C336" s="63"/>
      <c r="D336" s="63"/>
      <c r="E336" s="63"/>
      <c r="F336" s="63"/>
      <c r="G336" s="63"/>
      <c r="H336" s="63"/>
      <c r="I336" s="63"/>
      <c r="J336" s="63"/>
      <c r="K336" s="63"/>
      <c r="L336" s="63"/>
      <c r="M336" s="63"/>
      <c r="N336" s="63"/>
      <c r="O336" s="63"/>
      <c r="P336" s="63"/>
      <c r="Q336" s="63"/>
    </row>
    <row r="337" spans="3:17">
      <c r="C337" s="63"/>
      <c r="D337" s="63"/>
      <c r="E337" s="63"/>
      <c r="F337" s="63"/>
      <c r="G337" s="63"/>
      <c r="H337" s="63"/>
      <c r="I337" s="63"/>
      <c r="J337" s="63"/>
      <c r="K337" s="63"/>
      <c r="L337" s="63"/>
      <c r="M337" s="63"/>
      <c r="N337" s="63"/>
      <c r="O337" s="63"/>
      <c r="P337" s="63"/>
      <c r="Q337" s="63"/>
    </row>
    <row r="338" spans="3:17">
      <c r="C338" s="63"/>
      <c r="D338" s="63"/>
      <c r="E338" s="63"/>
      <c r="F338" s="63"/>
      <c r="G338" s="63"/>
      <c r="H338" s="63"/>
      <c r="I338" s="63"/>
      <c r="J338" s="63"/>
      <c r="K338" s="63"/>
      <c r="L338" s="63"/>
      <c r="M338" s="63"/>
      <c r="N338" s="63"/>
      <c r="O338" s="63"/>
      <c r="P338" s="63"/>
      <c r="Q338" s="63"/>
    </row>
    <row r="339" spans="3:17">
      <c r="C339" s="63"/>
      <c r="D339" s="63"/>
      <c r="E339" s="63"/>
      <c r="F339" s="63"/>
      <c r="G339" s="63"/>
      <c r="H339" s="63"/>
      <c r="I339" s="63"/>
      <c r="J339" s="63"/>
      <c r="K339" s="63"/>
      <c r="L339" s="63"/>
      <c r="M339" s="63"/>
      <c r="N339" s="63"/>
      <c r="O339" s="63"/>
      <c r="P339" s="63"/>
      <c r="Q339" s="63"/>
    </row>
    <row r="340" spans="3:17">
      <c r="C340" s="63"/>
      <c r="D340" s="63"/>
      <c r="E340" s="63"/>
      <c r="F340" s="63"/>
      <c r="G340" s="63"/>
      <c r="H340" s="63"/>
      <c r="I340" s="63"/>
      <c r="J340" s="63"/>
      <c r="K340" s="63"/>
      <c r="L340" s="63"/>
      <c r="M340" s="63"/>
      <c r="N340" s="63"/>
      <c r="O340" s="63"/>
      <c r="P340" s="63"/>
      <c r="Q340" s="63"/>
    </row>
    <row r="341" spans="3:17">
      <c r="C341" s="63"/>
      <c r="D341" s="63"/>
      <c r="E341" s="63"/>
      <c r="F341" s="63"/>
      <c r="G341" s="63"/>
      <c r="H341" s="63"/>
      <c r="I341" s="63"/>
      <c r="J341" s="63"/>
      <c r="K341" s="63"/>
      <c r="L341" s="63"/>
      <c r="M341" s="63"/>
      <c r="N341" s="63"/>
      <c r="O341" s="63"/>
      <c r="P341" s="63"/>
      <c r="Q341" s="63"/>
    </row>
    <row r="342" spans="3:17">
      <c r="C342" s="63"/>
      <c r="D342" s="63"/>
      <c r="E342" s="63"/>
      <c r="F342" s="63"/>
      <c r="G342" s="63"/>
      <c r="H342" s="63"/>
      <c r="I342" s="63"/>
      <c r="J342" s="63"/>
      <c r="K342" s="63"/>
      <c r="L342" s="63"/>
      <c r="M342" s="63"/>
      <c r="N342" s="63"/>
      <c r="O342" s="63"/>
      <c r="P342" s="63"/>
      <c r="Q342" s="63"/>
    </row>
    <row r="343" spans="3:17">
      <c r="C343" s="63"/>
      <c r="D343" s="63"/>
      <c r="E343" s="63"/>
      <c r="F343" s="63"/>
      <c r="G343" s="63"/>
      <c r="H343" s="63"/>
      <c r="I343" s="63"/>
      <c r="J343" s="63"/>
      <c r="K343" s="63"/>
      <c r="L343" s="63"/>
      <c r="M343" s="63"/>
      <c r="N343" s="63"/>
      <c r="O343" s="63"/>
      <c r="P343" s="63"/>
      <c r="Q343" s="63"/>
    </row>
    <row r="344" spans="3:17">
      <c r="C344" s="63"/>
      <c r="D344" s="63"/>
      <c r="E344" s="63"/>
      <c r="F344" s="63"/>
      <c r="G344" s="63"/>
      <c r="H344" s="63"/>
      <c r="I344" s="63"/>
      <c r="J344" s="63"/>
      <c r="K344" s="63"/>
      <c r="L344" s="63"/>
      <c r="M344" s="63"/>
      <c r="N344" s="63"/>
      <c r="O344" s="63"/>
      <c r="P344" s="63"/>
      <c r="Q344" s="63"/>
    </row>
    <row r="345" spans="3:17">
      <c r="C345" s="63"/>
      <c r="D345" s="63"/>
      <c r="E345" s="63"/>
      <c r="F345" s="63"/>
      <c r="G345" s="63"/>
      <c r="H345" s="63"/>
      <c r="I345" s="63"/>
      <c r="J345" s="63"/>
      <c r="K345" s="63"/>
      <c r="L345" s="63"/>
      <c r="M345" s="63"/>
      <c r="N345" s="63"/>
      <c r="O345" s="63"/>
      <c r="P345" s="63"/>
      <c r="Q345" s="63"/>
    </row>
    <row r="346" spans="3:17">
      <c r="C346" s="63"/>
      <c r="D346" s="63"/>
      <c r="E346" s="63"/>
      <c r="F346" s="63"/>
      <c r="G346" s="63"/>
      <c r="H346" s="63"/>
      <c r="I346" s="63"/>
      <c r="J346" s="63"/>
      <c r="K346" s="63"/>
      <c r="L346" s="63"/>
      <c r="M346" s="63"/>
      <c r="N346" s="63"/>
      <c r="O346" s="63"/>
      <c r="P346" s="63"/>
      <c r="Q346" s="63"/>
    </row>
    <row r="347" spans="3:17">
      <c r="C347" s="63"/>
      <c r="D347" s="63"/>
      <c r="E347" s="63"/>
      <c r="F347" s="63"/>
      <c r="G347" s="63"/>
      <c r="H347" s="63"/>
      <c r="I347" s="63"/>
      <c r="J347" s="63"/>
      <c r="K347" s="63"/>
      <c r="L347" s="63"/>
      <c r="M347" s="63"/>
      <c r="N347" s="63"/>
      <c r="O347" s="63"/>
      <c r="P347" s="63"/>
      <c r="Q347" s="63"/>
    </row>
    <row r="348" spans="3:17">
      <c r="C348" s="63"/>
      <c r="D348" s="63"/>
      <c r="E348" s="63"/>
      <c r="F348" s="63"/>
      <c r="G348" s="63"/>
      <c r="H348" s="63"/>
      <c r="I348" s="63"/>
      <c r="J348" s="63"/>
      <c r="K348" s="63"/>
      <c r="L348" s="63"/>
      <c r="M348" s="63"/>
      <c r="N348" s="63"/>
      <c r="O348" s="63"/>
      <c r="P348" s="63"/>
      <c r="Q348" s="63"/>
    </row>
    <row r="349" spans="3:17">
      <c r="C349" s="63"/>
      <c r="D349" s="63"/>
      <c r="E349" s="63"/>
      <c r="F349" s="63"/>
      <c r="G349" s="63"/>
      <c r="H349" s="63"/>
      <c r="I349" s="63"/>
      <c r="J349" s="63"/>
      <c r="K349" s="63"/>
      <c r="L349" s="63"/>
      <c r="M349" s="63"/>
      <c r="N349" s="63"/>
      <c r="O349" s="63"/>
      <c r="P349" s="63"/>
      <c r="Q349" s="63"/>
    </row>
    <row r="350" spans="3:17">
      <c r="C350" s="63"/>
      <c r="D350" s="63"/>
      <c r="E350" s="63"/>
      <c r="F350" s="63"/>
      <c r="G350" s="63"/>
      <c r="H350" s="63"/>
      <c r="I350" s="63"/>
      <c r="J350" s="63"/>
      <c r="K350" s="63"/>
      <c r="L350" s="63"/>
      <c r="M350" s="63"/>
      <c r="N350" s="63"/>
      <c r="O350" s="63"/>
      <c r="P350" s="63"/>
      <c r="Q350" s="63"/>
    </row>
    <row r="351" spans="3:17">
      <c r="C351" s="63"/>
      <c r="D351" s="63"/>
      <c r="E351" s="63"/>
      <c r="F351" s="63"/>
      <c r="G351" s="63"/>
      <c r="H351" s="63"/>
      <c r="I351" s="63"/>
      <c r="J351" s="63"/>
      <c r="K351" s="63"/>
      <c r="L351" s="63"/>
      <c r="M351" s="63"/>
      <c r="N351" s="63"/>
      <c r="O351" s="63"/>
      <c r="P351" s="63"/>
      <c r="Q351" s="63"/>
    </row>
    <row r="352" spans="3:17">
      <c r="C352" s="63"/>
      <c r="D352" s="63"/>
      <c r="E352" s="63"/>
      <c r="F352" s="63"/>
      <c r="G352" s="63"/>
      <c r="H352" s="63"/>
      <c r="I352" s="63"/>
      <c r="J352" s="63"/>
      <c r="K352" s="63"/>
      <c r="L352" s="63"/>
      <c r="M352" s="63"/>
      <c r="N352" s="63"/>
      <c r="O352" s="63"/>
      <c r="P352" s="63"/>
      <c r="Q352" s="63"/>
    </row>
    <row r="353" spans="3:17">
      <c r="C353" s="63"/>
      <c r="D353" s="63"/>
      <c r="E353" s="63"/>
      <c r="F353" s="63"/>
      <c r="G353" s="63"/>
      <c r="H353" s="63"/>
      <c r="I353" s="63"/>
      <c r="J353" s="63"/>
      <c r="K353" s="63"/>
      <c r="L353" s="63"/>
      <c r="M353" s="63"/>
      <c r="N353" s="63"/>
      <c r="O353" s="63"/>
      <c r="P353" s="63"/>
      <c r="Q353" s="63"/>
    </row>
    <row r="354" spans="3:17">
      <c r="C354" s="63"/>
      <c r="D354" s="63"/>
      <c r="E354" s="63"/>
      <c r="F354" s="63"/>
      <c r="G354" s="63"/>
      <c r="H354" s="63"/>
      <c r="I354" s="63"/>
      <c r="J354" s="63"/>
      <c r="K354" s="63"/>
      <c r="L354" s="63"/>
      <c r="M354" s="63"/>
      <c r="N354" s="63"/>
      <c r="O354" s="63"/>
      <c r="P354" s="63"/>
      <c r="Q354" s="63"/>
    </row>
    <row r="355" spans="3:17">
      <c r="C355" s="63"/>
      <c r="D355" s="63"/>
      <c r="E355" s="63"/>
      <c r="F355" s="63"/>
      <c r="G355" s="63"/>
      <c r="H355" s="63"/>
      <c r="I355" s="63"/>
      <c r="J355" s="63"/>
      <c r="K355" s="63"/>
      <c r="L355" s="63"/>
      <c r="M355" s="63"/>
      <c r="N355" s="63"/>
      <c r="O355" s="63"/>
      <c r="P355" s="63"/>
      <c r="Q355" s="63"/>
    </row>
    <row r="356" spans="3:17">
      <c r="C356" s="63"/>
      <c r="D356" s="63"/>
      <c r="E356" s="63"/>
      <c r="F356" s="63"/>
      <c r="G356" s="63"/>
      <c r="H356" s="63"/>
      <c r="I356" s="63"/>
      <c r="J356" s="63"/>
      <c r="K356" s="63"/>
      <c r="L356" s="63"/>
      <c r="M356" s="63"/>
      <c r="N356" s="63"/>
      <c r="O356" s="63"/>
      <c r="P356" s="63"/>
      <c r="Q356" s="63"/>
    </row>
    <row r="357" spans="3:17">
      <c r="C357" s="63"/>
      <c r="D357" s="63"/>
      <c r="E357" s="63"/>
      <c r="F357" s="63"/>
      <c r="G357" s="63"/>
      <c r="H357" s="63"/>
      <c r="I357" s="63"/>
      <c r="J357" s="63"/>
      <c r="K357" s="63"/>
      <c r="L357" s="63"/>
      <c r="M357" s="63"/>
      <c r="N357" s="63"/>
      <c r="O357" s="63"/>
      <c r="P357" s="63"/>
      <c r="Q357" s="63"/>
    </row>
    <row r="358" spans="3:17">
      <c r="C358" s="63"/>
      <c r="D358" s="63"/>
      <c r="E358" s="63"/>
      <c r="F358" s="63"/>
      <c r="G358" s="63"/>
      <c r="H358" s="63"/>
      <c r="I358" s="63"/>
      <c r="J358" s="63"/>
      <c r="K358" s="63"/>
      <c r="L358" s="63"/>
      <c r="M358" s="63"/>
      <c r="N358" s="63"/>
      <c r="O358" s="63"/>
      <c r="P358" s="63"/>
      <c r="Q358" s="63"/>
    </row>
    <row r="359" spans="3:17">
      <c r="C359" s="63"/>
      <c r="D359" s="63"/>
      <c r="E359" s="63"/>
      <c r="F359" s="63"/>
      <c r="G359" s="63"/>
      <c r="H359" s="63"/>
      <c r="I359" s="63"/>
      <c r="J359" s="63"/>
      <c r="K359" s="63"/>
      <c r="L359" s="63"/>
      <c r="M359" s="63"/>
      <c r="N359" s="63"/>
      <c r="O359" s="63"/>
      <c r="P359" s="63"/>
      <c r="Q359" s="63"/>
    </row>
    <row r="360" spans="3:17">
      <c r="C360" s="63"/>
      <c r="D360" s="63"/>
      <c r="E360" s="63"/>
      <c r="F360" s="63"/>
      <c r="G360" s="63"/>
      <c r="H360" s="63"/>
      <c r="I360" s="63"/>
      <c r="J360" s="63"/>
      <c r="K360" s="63"/>
      <c r="L360" s="63"/>
      <c r="M360" s="63"/>
      <c r="N360" s="63"/>
      <c r="O360" s="63"/>
      <c r="P360" s="63"/>
      <c r="Q360" s="63"/>
    </row>
    <row r="361" spans="3:17">
      <c r="C361" s="63"/>
      <c r="D361" s="63"/>
      <c r="E361" s="63"/>
      <c r="F361" s="63"/>
      <c r="G361" s="63"/>
      <c r="H361" s="63"/>
      <c r="I361" s="63"/>
      <c r="J361" s="63"/>
      <c r="K361" s="63"/>
      <c r="L361" s="63"/>
      <c r="M361" s="63"/>
      <c r="N361" s="63"/>
      <c r="O361" s="63"/>
      <c r="P361" s="63"/>
      <c r="Q361" s="63"/>
    </row>
    <row r="362" spans="3:17">
      <c r="C362" s="63"/>
      <c r="D362" s="63"/>
      <c r="E362" s="63"/>
      <c r="F362" s="63"/>
      <c r="G362" s="63"/>
      <c r="H362" s="63"/>
      <c r="I362" s="63"/>
      <c r="J362" s="63"/>
      <c r="K362" s="63"/>
      <c r="L362" s="63"/>
      <c r="M362" s="63"/>
      <c r="N362" s="63"/>
      <c r="O362" s="63"/>
      <c r="P362" s="63"/>
      <c r="Q362" s="63"/>
    </row>
    <row r="363" spans="3:17">
      <c r="C363" s="63"/>
      <c r="D363" s="63"/>
      <c r="E363" s="63"/>
      <c r="F363" s="63"/>
      <c r="G363" s="63"/>
      <c r="H363" s="63"/>
      <c r="I363" s="63"/>
      <c r="J363" s="63"/>
      <c r="K363" s="63"/>
      <c r="L363" s="63"/>
      <c r="M363" s="63"/>
      <c r="N363" s="63"/>
      <c r="O363" s="63"/>
      <c r="P363" s="63"/>
      <c r="Q363" s="63"/>
    </row>
    <row r="364" spans="3:17">
      <c r="C364" s="63"/>
      <c r="D364" s="63"/>
      <c r="E364" s="63"/>
      <c r="F364" s="63"/>
      <c r="G364" s="63"/>
      <c r="H364" s="63"/>
      <c r="I364" s="63"/>
      <c r="J364" s="63"/>
      <c r="K364" s="63"/>
      <c r="L364" s="63"/>
      <c r="M364" s="63"/>
      <c r="N364" s="63"/>
      <c r="O364" s="63"/>
      <c r="P364" s="63"/>
      <c r="Q364" s="63"/>
    </row>
    <row r="365" spans="3:17">
      <c r="C365" s="63"/>
      <c r="D365" s="63"/>
      <c r="E365" s="63"/>
      <c r="F365" s="63"/>
      <c r="G365" s="63"/>
      <c r="H365" s="63"/>
      <c r="I365" s="63"/>
      <c r="J365" s="63"/>
      <c r="K365" s="63"/>
      <c r="L365" s="63"/>
      <c r="M365" s="63"/>
      <c r="N365" s="63"/>
      <c r="O365" s="63"/>
      <c r="P365" s="63"/>
      <c r="Q365" s="63"/>
    </row>
    <row r="366" spans="3:17">
      <c r="C366" s="63"/>
      <c r="D366" s="63"/>
      <c r="E366" s="63"/>
      <c r="F366" s="63"/>
      <c r="G366" s="63"/>
      <c r="H366" s="63"/>
      <c r="I366" s="63"/>
      <c r="J366" s="63"/>
      <c r="K366" s="63"/>
      <c r="L366" s="63"/>
      <c r="M366" s="63"/>
      <c r="N366" s="63"/>
      <c r="O366" s="63"/>
      <c r="P366" s="63"/>
      <c r="Q366" s="63"/>
    </row>
    <row r="367" spans="3:17">
      <c r="C367" s="63"/>
      <c r="D367" s="63"/>
      <c r="E367" s="63"/>
      <c r="F367" s="63"/>
      <c r="G367" s="63"/>
      <c r="H367" s="63"/>
      <c r="I367" s="63"/>
      <c r="J367" s="63"/>
      <c r="K367" s="63"/>
      <c r="L367" s="63"/>
      <c r="M367" s="63"/>
      <c r="N367" s="63"/>
      <c r="O367" s="63"/>
      <c r="P367" s="63"/>
      <c r="Q367" s="63"/>
    </row>
    <row r="368" spans="3:17">
      <c r="C368" s="63"/>
      <c r="D368" s="63"/>
      <c r="E368" s="63"/>
      <c r="F368" s="63"/>
      <c r="G368" s="63"/>
      <c r="H368" s="63"/>
      <c r="I368" s="63"/>
      <c r="J368" s="63"/>
      <c r="K368" s="63"/>
      <c r="L368" s="63"/>
      <c r="M368" s="63"/>
      <c r="N368" s="63"/>
      <c r="O368" s="63"/>
      <c r="P368" s="63"/>
      <c r="Q368" s="63"/>
    </row>
    <row r="369" spans="3:17">
      <c r="C369" s="63"/>
      <c r="D369" s="63"/>
      <c r="E369" s="63"/>
      <c r="F369" s="63"/>
      <c r="G369" s="63"/>
      <c r="H369" s="63"/>
      <c r="I369" s="63"/>
      <c r="J369" s="63"/>
      <c r="K369" s="63"/>
      <c r="L369" s="63"/>
      <c r="M369" s="63"/>
      <c r="N369" s="63"/>
      <c r="O369" s="63"/>
      <c r="P369" s="63"/>
      <c r="Q369" s="63"/>
    </row>
    <row r="370" spans="3:17">
      <c r="C370" s="63"/>
      <c r="D370" s="63"/>
      <c r="E370" s="63"/>
      <c r="F370" s="63"/>
      <c r="G370" s="63"/>
      <c r="H370" s="63"/>
      <c r="I370" s="63"/>
      <c r="J370" s="63"/>
      <c r="K370" s="63"/>
      <c r="L370" s="63"/>
      <c r="M370" s="63"/>
      <c r="N370" s="63"/>
      <c r="O370" s="63"/>
      <c r="P370" s="63"/>
      <c r="Q370" s="63"/>
    </row>
    <row r="371" spans="3:17">
      <c r="C371" s="63"/>
      <c r="D371" s="63"/>
      <c r="E371" s="63"/>
      <c r="F371" s="63"/>
      <c r="G371" s="63"/>
      <c r="H371" s="63"/>
      <c r="I371" s="63"/>
      <c r="J371" s="63"/>
      <c r="K371" s="63"/>
      <c r="L371" s="63"/>
      <c r="M371" s="63"/>
      <c r="N371" s="63"/>
      <c r="O371" s="63"/>
      <c r="P371" s="63"/>
      <c r="Q371" s="63"/>
    </row>
    <row r="372" spans="3:17">
      <c r="C372" s="63"/>
      <c r="D372" s="63"/>
      <c r="E372" s="63"/>
      <c r="F372" s="63"/>
      <c r="G372" s="63"/>
      <c r="H372" s="63"/>
      <c r="I372" s="63"/>
      <c r="J372" s="63"/>
      <c r="K372" s="63"/>
      <c r="L372" s="63"/>
      <c r="M372" s="63"/>
      <c r="N372" s="63"/>
      <c r="O372" s="63"/>
      <c r="P372" s="63"/>
      <c r="Q372" s="63"/>
    </row>
    <row r="373" spans="3:17">
      <c r="C373" s="63"/>
      <c r="D373" s="63"/>
      <c r="E373" s="63"/>
      <c r="F373" s="63"/>
      <c r="G373" s="63"/>
      <c r="H373" s="63"/>
      <c r="I373" s="63"/>
      <c r="J373" s="63"/>
      <c r="K373" s="63"/>
      <c r="L373" s="63"/>
      <c r="M373" s="63"/>
      <c r="N373" s="63"/>
      <c r="O373" s="63"/>
      <c r="P373" s="63"/>
      <c r="Q373" s="63"/>
    </row>
    <row r="374" spans="3:17">
      <c r="C374" s="63"/>
      <c r="D374" s="63"/>
      <c r="E374" s="63"/>
      <c r="F374" s="63"/>
      <c r="G374" s="63"/>
      <c r="H374" s="63"/>
      <c r="I374" s="63"/>
      <c r="J374" s="63"/>
      <c r="K374" s="63"/>
      <c r="L374" s="63"/>
      <c r="M374" s="63"/>
      <c r="N374" s="63"/>
      <c r="O374" s="63"/>
      <c r="P374" s="63"/>
      <c r="Q374" s="63"/>
    </row>
    <row r="375" spans="3:17">
      <c r="C375" s="63"/>
      <c r="D375" s="63"/>
      <c r="E375" s="63"/>
      <c r="F375" s="63"/>
      <c r="G375" s="63"/>
      <c r="H375" s="63"/>
      <c r="I375" s="63"/>
      <c r="J375" s="63"/>
      <c r="K375" s="63"/>
      <c r="L375" s="63"/>
      <c r="M375" s="63"/>
      <c r="N375" s="63"/>
      <c r="O375" s="63"/>
      <c r="P375" s="63"/>
      <c r="Q375" s="63"/>
    </row>
    <row r="376" spans="3:17">
      <c r="C376" s="63"/>
      <c r="D376" s="63"/>
      <c r="E376" s="63"/>
      <c r="F376" s="63"/>
      <c r="G376" s="63"/>
      <c r="H376" s="63"/>
      <c r="I376" s="63"/>
      <c r="J376" s="63"/>
      <c r="K376" s="63"/>
      <c r="L376" s="63"/>
      <c r="M376" s="63"/>
      <c r="N376" s="63"/>
      <c r="O376" s="63"/>
      <c r="P376" s="63"/>
      <c r="Q376" s="63"/>
    </row>
    <row r="377" spans="3:17">
      <c r="C377" s="63"/>
      <c r="D377" s="63"/>
      <c r="E377" s="63"/>
      <c r="F377" s="63"/>
      <c r="G377" s="63"/>
      <c r="H377" s="63"/>
      <c r="I377" s="63"/>
      <c r="J377" s="63"/>
      <c r="K377" s="63"/>
      <c r="L377" s="63"/>
      <c r="M377" s="63"/>
      <c r="N377" s="63"/>
      <c r="O377" s="63"/>
      <c r="P377" s="63"/>
      <c r="Q377" s="63"/>
    </row>
    <row r="378" spans="3:17">
      <c r="C378" s="63"/>
      <c r="D378" s="63"/>
      <c r="E378" s="63"/>
      <c r="F378" s="63"/>
      <c r="G378" s="63"/>
      <c r="H378" s="63"/>
      <c r="I378" s="63"/>
      <c r="J378" s="63"/>
      <c r="K378" s="63"/>
      <c r="L378" s="63"/>
      <c r="M378" s="63"/>
      <c r="N378" s="63"/>
      <c r="O378" s="63"/>
      <c r="P378" s="63"/>
      <c r="Q378" s="63"/>
    </row>
    <row r="379" spans="3:17">
      <c r="C379" s="63"/>
      <c r="D379" s="63"/>
      <c r="E379" s="63"/>
      <c r="F379" s="63"/>
      <c r="G379" s="63"/>
      <c r="H379" s="63"/>
      <c r="I379" s="63"/>
      <c r="J379" s="63"/>
      <c r="K379" s="63"/>
      <c r="L379" s="63"/>
      <c r="M379" s="63"/>
      <c r="N379" s="63"/>
      <c r="O379" s="63"/>
      <c r="P379" s="63"/>
      <c r="Q379" s="63"/>
    </row>
    <row r="380" spans="3:17">
      <c r="C380" s="63"/>
      <c r="D380" s="63"/>
      <c r="E380" s="63"/>
      <c r="F380" s="63"/>
      <c r="G380" s="63"/>
      <c r="H380" s="63"/>
      <c r="I380" s="63"/>
      <c r="J380" s="63"/>
      <c r="K380" s="63"/>
      <c r="L380" s="63"/>
      <c r="M380" s="63"/>
      <c r="N380" s="63"/>
      <c r="O380" s="63"/>
      <c r="P380" s="63"/>
      <c r="Q380" s="63"/>
    </row>
    <row r="381" spans="3:17">
      <c r="C381" s="63"/>
      <c r="D381" s="63"/>
      <c r="E381" s="63"/>
      <c r="F381" s="63"/>
      <c r="G381" s="63"/>
      <c r="H381" s="63"/>
      <c r="I381" s="63"/>
      <c r="J381" s="63"/>
      <c r="K381" s="63"/>
      <c r="L381" s="63"/>
      <c r="M381" s="63"/>
      <c r="N381" s="63"/>
      <c r="O381" s="63"/>
      <c r="P381" s="63"/>
      <c r="Q381" s="63"/>
    </row>
    <row r="382" spans="3:17">
      <c r="C382" s="63"/>
      <c r="D382" s="63"/>
      <c r="E382" s="63"/>
      <c r="F382" s="63"/>
      <c r="G382" s="63"/>
      <c r="H382" s="63"/>
      <c r="I382" s="63"/>
      <c r="J382" s="63"/>
      <c r="K382" s="63"/>
      <c r="L382" s="63"/>
      <c r="M382" s="63"/>
      <c r="N382" s="63"/>
      <c r="O382" s="63"/>
      <c r="P382" s="63"/>
      <c r="Q382" s="63"/>
    </row>
    <row r="383" spans="3:17">
      <c r="C383" s="63"/>
      <c r="D383" s="63"/>
      <c r="E383" s="63"/>
      <c r="F383" s="63"/>
      <c r="G383" s="63"/>
      <c r="H383" s="63"/>
      <c r="I383" s="63"/>
      <c r="J383" s="63"/>
      <c r="K383" s="63"/>
      <c r="L383" s="63"/>
      <c r="M383" s="63"/>
      <c r="N383" s="63"/>
      <c r="O383" s="63"/>
      <c r="P383" s="63"/>
      <c r="Q383" s="63"/>
    </row>
    <row r="384" spans="3:17">
      <c r="C384" s="63"/>
      <c r="D384" s="63"/>
      <c r="E384" s="63"/>
      <c r="F384" s="63"/>
      <c r="G384" s="63"/>
      <c r="H384" s="63"/>
      <c r="I384" s="63"/>
      <c r="J384" s="63"/>
      <c r="K384" s="63"/>
      <c r="L384" s="63"/>
      <c r="M384" s="63"/>
      <c r="N384" s="63"/>
      <c r="O384" s="63"/>
      <c r="P384" s="63"/>
      <c r="Q384" s="63"/>
    </row>
    <row r="385" spans="3:17">
      <c r="C385" s="63"/>
      <c r="D385" s="63"/>
      <c r="E385" s="63"/>
      <c r="F385" s="63"/>
      <c r="G385" s="63"/>
      <c r="H385" s="63"/>
      <c r="I385" s="63"/>
      <c r="J385" s="63"/>
      <c r="K385" s="63"/>
      <c r="L385" s="63"/>
      <c r="M385" s="63"/>
      <c r="N385" s="63"/>
      <c r="O385" s="63"/>
      <c r="P385" s="63"/>
      <c r="Q385" s="63"/>
    </row>
    <row r="386" spans="3:17">
      <c r="C386" s="63"/>
      <c r="D386" s="63"/>
      <c r="E386" s="63"/>
      <c r="F386" s="63"/>
      <c r="G386" s="63"/>
      <c r="H386" s="63"/>
      <c r="I386" s="63"/>
      <c r="J386" s="63"/>
      <c r="K386" s="63"/>
      <c r="L386" s="63"/>
      <c r="M386" s="63"/>
      <c r="N386" s="63"/>
      <c r="O386" s="63"/>
      <c r="P386" s="63"/>
      <c r="Q386" s="63"/>
    </row>
    <row r="387" spans="3:17">
      <c r="C387" s="63"/>
      <c r="D387" s="63"/>
      <c r="E387" s="63"/>
      <c r="F387" s="63"/>
      <c r="G387" s="63"/>
      <c r="H387" s="63"/>
      <c r="I387" s="63"/>
      <c r="J387" s="63"/>
      <c r="K387" s="63"/>
      <c r="L387" s="63"/>
      <c r="M387" s="63"/>
      <c r="N387" s="63"/>
      <c r="O387" s="63"/>
      <c r="P387" s="63"/>
      <c r="Q387" s="63"/>
    </row>
    <row r="388" spans="3:17">
      <c r="C388" s="63"/>
      <c r="D388" s="63"/>
      <c r="E388" s="63"/>
      <c r="F388" s="63"/>
      <c r="G388" s="63"/>
      <c r="H388" s="63"/>
      <c r="I388" s="63"/>
      <c r="J388" s="63"/>
      <c r="K388" s="63"/>
      <c r="L388" s="63"/>
      <c r="M388" s="63"/>
      <c r="N388" s="63"/>
      <c r="O388" s="63"/>
      <c r="P388" s="63"/>
      <c r="Q388" s="63"/>
    </row>
    <row r="389" spans="3:17">
      <c r="C389" s="63"/>
      <c r="D389" s="63"/>
      <c r="E389" s="63"/>
      <c r="F389" s="63"/>
      <c r="G389" s="63"/>
      <c r="H389" s="63"/>
      <c r="I389" s="63"/>
      <c r="J389" s="63"/>
      <c r="K389" s="63"/>
      <c r="L389" s="63"/>
      <c r="M389" s="63"/>
      <c r="N389" s="63"/>
      <c r="O389" s="63"/>
      <c r="P389" s="63"/>
      <c r="Q389" s="63"/>
    </row>
    <row r="390" spans="3:17">
      <c r="C390" s="63"/>
      <c r="D390" s="63"/>
      <c r="E390" s="63"/>
      <c r="F390" s="63"/>
      <c r="G390" s="63"/>
      <c r="H390" s="63"/>
      <c r="I390" s="63"/>
      <c r="J390" s="63"/>
      <c r="K390" s="63"/>
      <c r="L390" s="63"/>
      <c r="M390" s="63"/>
      <c r="N390" s="63"/>
      <c r="O390" s="63"/>
      <c r="P390" s="63"/>
      <c r="Q390" s="63"/>
    </row>
    <row r="391" spans="3:17">
      <c r="C391" s="63"/>
      <c r="D391" s="63"/>
      <c r="E391" s="63"/>
      <c r="F391" s="63"/>
      <c r="G391" s="63"/>
      <c r="H391" s="63"/>
      <c r="I391" s="63"/>
      <c r="J391" s="63"/>
      <c r="K391" s="63"/>
      <c r="L391" s="63"/>
      <c r="M391" s="63"/>
      <c r="N391" s="63"/>
      <c r="O391" s="63"/>
      <c r="P391" s="63"/>
      <c r="Q391" s="63"/>
    </row>
    <row r="392" spans="3:17">
      <c r="C392" s="63"/>
      <c r="D392" s="63"/>
      <c r="E392" s="63"/>
      <c r="F392" s="63"/>
      <c r="G392" s="63"/>
      <c r="H392" s="63"/>
      <c r="I392" s="63"/>
      <c r="J392" s="63"/>
      <c r="K392" s="63"/>
      <c r="L392" s="63"/>
      <c r="M392" s="63"/>
      <c r="N392" s="63"/>
      <c r="O392" s="63"/>
      <c r="P392" s="63"/>
      <c r="Q392" s="63"/>
    </row>
    <row r="393" spans="3:17">
      <c r="C393" s="63"/>
      <c r="D393" s="63"/>
      <c r="E393" s="63"/>
      <c r="F393" s="63"/>
      <c r="G393" s="63"/>
      <c r="H393" s="63"/>
      <c r="I393" s="63"/>
      <c r="J393" s="63"/>
      <c r="K393" s="63"/>
      <c r="L393" s="63"/>
      <c r="M393" s="63"/>
      <c r="N393" s="63"/>
      <c r="O393" s="63"/>
      <c r="P393" s="63"/>
      <c r="Q393" s="63"/>
    </row>
    <row r="394" spans="3:17">
      <c r="C394" s="63"/>
      <c r="D394" s="63"/>
      <c r="E394" s="63"/>
      <c r="F394" s="63"/>
      <c r="G394" s="63"/>
      <c r="H394" s="63"/>
      <c r="I394" s="63"/>
      <c r="J394" s="63"/>
      <c r="K394" s="63"/>
      <c r="L394" s="63"/>
      <c r="M394" s="63"/>
      <c r="N394" s="63"/>
      <c r="O394" s="63"/>
      <c r="P394" s="63"/>
      <c r="Q394" s="63"/>
    </row>
    <row r="395" spans="3:17">
      <c r="C395" s="63"/>
      <c r="D395" s="63"/>
      <c r="E395" s="63"/>
      <c r="F395" s="63"/>
      <c r="G395" s="63"/>
      <c r="H395" s="63"/>
      <c r="I395" s="63"/>
      <c r="J395" s="63"/>
      <c r="K395" s="63"/>
      <c r="L395" s="63"/>
      <c r="M395" s="63"/>
      <c r="N395" s="63"/>
      <c r="O395" s="63"/>
      <c r="P395" s="63"/>
      <c r="Q395" s="63"/>
    </row>
    <row r="396" spans="3:17">
      <c r="C396" s="63"/>
      <c r="D396" s="63"/>
      <c r="E396" s="63"/>
      <c r="F396" s="63"/>
      <c r="G396" s="63"/>
      <c r="H396" s="63"/>
      <c r="I396" s="63"/>
      <c r="J396" s="63"/>
      <c r="K396" s="63"/>
      <c r="L396" s="63"/>
      <c r="M396" s="63"/>
      <c r="N396" s="63"/>
      <c r="O396" s="63"/>
      <c r="P396" s="63"/>
      <c r="Q396" s="63"/>
    </row>
    <row r="397" spans="3:17">
      <c r="C397" s="63"/>
      <c r="D397" s="63"/>
      <c r="E397" s="63"/>
      <c r="F397" s="63"/>
      <c r="G397" s="63"/>
      <c r="H397" s="63"/>
      <c r="I397" s="63"/>
      <c r="J397" s="63"/>
      <c r="K397" s="63"/>
      <c r="L397" s="63"/>
      <c r="M397" s="63"/>
      <c r="N397" s="63"/>
      <c r="O397" s="63"/>
      <c r="P397" s="63"/>
      <c r="Q397" s="63"/>
    </row>
    <row r="398" spans="3:17">
      <c r="C398" s="63"/>
      <c r="D398" s="63"/>
      <c r="E398" s="63"/>
      <c r="F398" s="63"/>
      <c r="G398" s="63"/>
      <c r="H398" s="63"/>
      <c r="I398" s="63"/>
      <c r="J398" s="63"/>
      <c r="K398" s="63"/>
      <c r="L398" s="63"/>
      <c r="M398" s="63"/>
      <c r="N398" s="63"/>
      <c r="O398" s="63"/>
      <c r="P398" s="63"/>
      <c r="Q398" s="63"/>
    </row>
    <row r="399" spans="3:17">
      <c r="C399" s="63"/>
      <c r="D399" s="63"/>
      <c r="E399" s="63"/>
      <c r="F399" s="63"/>
      <c r="G399" s="63"/>
      <c r="H399" s="63"/>
      <c r="I399" s="63"/>
      <c r="J399" s="63"/>
      <c r="K399" s="63"/>
      <c r="L399" s="63"/>
      <c r="M399" s="63"/>
      <c r="N399" s="63"/>
      <c r="O399" s="63"/>
      <c r="P399" s="63"/>
      <c r="Q399" s="63"/>
    </row>
    <row r="400" spans="3:17">
      <c r="C400" s="63"/>
      <c r="D400" s="63"/>
      <c r="E400" s="63"/>
      <c r="F400" s="63"/>
      <c r="G400" s="63"/>
      <c r="H400" s="63"/>
      <c r="I400" s="63"/>
      <c r="J400" s="63"/>
      <c r="K400" s="63"/>
      <c r="L400" s="63"/>
      <c r="M400" s="63"/>
      <c r="N400" s="63"/>
      <c r="O400" s="63"/>
      <c r="P400" s="63"/>
      <c r="Q400" s="63"/>
    </row>
    <row r="401" spans="3:17">
      <c r="C401" s="63"/>
      <c r="D401" s="63"/>
      <c r="E401" s="63"/>
      <c r="F401" s="63"/>
      <c r="G401" s="63"/>
      <c r="H401" s="63"/>
      <c r="I401" s="63"/>
      <c r="J401" s="63"/>
      <c r="K401" s="63"/>
      <c r="L401" s="63"/>
      <c r="M401" s="63"/>
      <c r="N401" s="63"/>
      <c r="O401" s="63"/>
      <c r="P401" s="63"/>
      <c r="Q401" s="63"/>
    </row>
    <row r="402" spans="3:17">
      <c r="C402" s="63"/>
      <c r="D402" s="63"/>
      <c r="E402" s="63"/>
      <c r="F402" s="63"/>
      <c r="G402" s="63"/>
      <c r="H402" s="63"/>
      <c r="I402" s="63"/>
      <c r="J402" s="63"/>
      <c r="K402" s="63"/>
      <c r="L402" s="63"/>
      <c r="M402" s="63"/>
      <c r="N402" s="63"/>
      <c r="O402" s="63"/>
      <c r="P402" s="63"/>
      <c r="Q402" s="63"/>
    </row>
    <row r="403" spans="3:17">
      <c r="C403" s="63"/>
      <c r="D403" s="63"/>
      <c r="E403" s="63"/>
      <c r="F403" s="63"/>
      <c r="G403" s="63"/>
      <c r="H403" s="63"/>
      <c r="I403" s="63"/>
      <c r="J403" s="63"/>
      <c r="K403" s="63"/>
      <c r="L403" s="63"/>
      <c r="M403" s="63"/>
      <c r="N403" s="63"/>
      <c r="O403" s="63"/>
      <c r="P403" s="63"/>
      <c r="Q403" s="63"/>
    </row>
    <row r="404" spans="3:17">
      <c r="C404" s="63"/>
      <c r="D404" s="63"/>
      <c r="E404" s="63"/>
      <c r="F404" s="63"/>
      <c r="G404" s="63"/>
      <c r="H404" s="63"/>
      <c r="I404" s="63"/>
      <c r="J404" s="63"/>
      <c r="K404" s="63"/>
      <c r="L404" s="63"/>
      <c r="M404" s="63"/>
      <c r="N404" s="63"/>
      <c r="O404" s="63"/>
      <c r="P404" s="63"/>
      <c r="Q404" s="63"/>
    </row>
    <row r="405" spans="3:17">
      <c r="C405" s="63"/>
      <c r="D405" s="63"/>
      <c r="E405" s="63"/>
      <c r="F405" s="63"/>
      <c r="G405" s="63"/>
      <c r="H405" s="63"/>
      <c r="I405" s="63"/>
      <c r="J405" s="63"/>
      <c r="K405" s="63"/>
      <c r="L405" s="63"/>
      <c r="M405" s="63"/>
      <c r="N405" s="63"/>
      <c r="O405" s="63"/>
      <c r="P405" s="63"/>
      <c r="Q405" s="63"/>
    </row>
    <row r="406" spans="3:17">
      <c r="C406" s="63"/>
      <c r="D406" s="63"/>
      <c r="E406" s="63"/>
      <c r="F406" s="63"/>
      <c r="G406" s="63"/>
      <c r="H406" s="63"/>
      <c r="I406" s="63"/>
      <c r="J406" s="63"/>
      <c r="K406" s="63"/>
      <c r="L406" s="63"/>
      <c r="M406" s="63"/>
      <c r="N406" s="63"/>
      <c r="O406" s="63"/>
      <c r="P406" s="63"/>
      <c r="Q406" s="63"/>
    </row>
    <row r="407" spans="3:17">
      <c r="C407" s="63"/>
      <c r="D407" s="63"/>
      <c r="E407" s="63"/>
      <c r="F407" s="63"/>
      <c r="G407" s="63"/>
      <c r="H407" s="63"/>
      <c r="I407" s="63"/>
      <c r="J407" s="63"/>
      <c r="K407" s="63"/>
      <c r="L407" s="63"/>
      <c r="M407" s="63"/>
      <c r="N407" s="63"/>
      <c r="O407" s="63"/>
      <c r="P407" s="63"/>
      <c r="Q407" s="63"/>
    </row>
    <row r="408" spans="3:17">
      <c r="C408" s="63"/>
      <c r="D408" s="63"/>
      <c r="E408" s="63"/>
      <c r="F408" s="63"/>
      <c r="G408" s="63"/>
      <c r="H408" s="63"/>
      <c r="I408" s="63"/>
      <c r="J408" s="63"/>
      <c r="K408" s="63"/>
      <c r="L408" s="63"/>
      <c r="M408" s="63"/>
      <c r="N408" s="63"/>
      <c r="O408" s="63"/>
      <c r="P408" s="63"/>
      <c r="Q408" s="63"/>
    </row>
    <row r="409" spans="3:17">
      <c r="C409" s="63"/>
      <c r="D409" s="63"/>
      <c r="E409" s="63"/>
      <c r="F409" s="63"/>
      <c r="G409" s="63"/>
      <c r="H409" s="63"/>
      <c r="I409" s="63"/>
      <c r="J409" s="63"/>
      <c r="K409" s="63"/>
      <c r="L409" s="63"/>
      <c r="M409" s="63"/>
      <c r="N409" s="63"/>
      <c r="O409" s="63"/>
      <c r="P409" s="63"/>
      <c r="Q409" s="63"/>
    </row>
    <row r="410" spans="3:17">
      <c r="C410" s="63"/>
      <c r="D410" s="63"/>
      <c r="E410" s="63"/>
      <c r="F410" s="63"/>
      <c r="G410" s="63"/>
      <c r="H410" s="63"/>
      <c r="I410" s="63"/>
      <c r="J410" s="63"/>
      <c r="K410" s="63"/>
      <c r="L410" s="63"/>
      <c r="M410" s="63"/>
      <c r="N410" s="63"/>
      <c r="O410" s="63"/>
      <c r="P410" s="63"/>
      <c r="Q410" s="63"/>
    </row>
    <row r="411" spans="3:17">
      <c r="C411" s="63"/>
      <c r="D411" s="63"/>
      <c r="E411" s="63"/>
      <c r="F411" s="63"/>
      <c r="G411" s="63"/>
      <c r="H411" s="63"/>
      <c r="I411" s="63"/>
      <c r="J411" s="63"/>
      <c r="K411" s="63"/>
      <c r="L411" s="63"/>
      <c r="M411" s="63"/>
      <c r="N411" s="63"/>
      <c r="O411" s="63"/>
      <c r="P411" s="63"/>
      <c r="Q411" s="63"/>
    </row>
    <row r="412" spans="3:17">
      <c r="C412" s="63"/>
      <c r="D412" s="63"/>
      <c r="E412" s="63"/>
      <c r="F412" s="63"/>
      <c r="G412" s="63"/>
      <c r="H412" s="63"/>
      <c r="I412" s="63"/>
      <c r="J412" s="63"/>
      <c r="K412" s="63"/>
      <c r="L412" s="63"/>
      <c r="M412" s="63"/>
      <c r="N412" s="63"/>
      <c r="O412" s="63"/>
      <c r="P412" s="63"/>
      <c r="Q412" s="63"/>
    </row>
    <row r="413" spans="3:17">
      <c r="C413" s="63"/>
      <c r="D413" s="63"/>
      <c r="E413" s="63"/>
      <c r="F413" s="63"/>
      <c r="G413" s="63"/>
      <c r="H413" s="63"/>
      <c r="I413" s="63"/>
      <c r="J413" s="63"/>
      <c r="K413" s="63"/>
      <c r="L413" s="63"/>
      <c r="M413" s="63"/>
      <c r="N413" s="63"/>
      <c r="O413" s="63"/>
      <c r="P413" s="63"/>
      <c r="Q413" s="63"/>
    </row>
    <row r="414" spans="3:17">
      <c r="C414" s="63"/>
      <c r="D414" s="63"/>
      <c r="E414" s="63"/>
      <c r="F414" s="63"/>
      <c r="G414" s="63"/>
      <c r="H414" s="63"/>
      <c r="I414" s="63"/>
      <c r="J414" s="63"/>
      <c r="K414" s="63"/>
      <c r="L414" s="63"/>
      <c r="M414" s="63"/>
      <c r="N414" s="63"/>
      <c r="O414" s="63"/>
      <c r="P414" s="63"/>
      <c r="Q414" s="63"/>
    </row>
    <row r="415" spans="3:17">
      <c r="C415" s="63"/>
      <c r="D415" s="63"/>
      <c r="E415" s="63"/>
      <c r="F415" s="63"/>
      <c r="G415" s="63"/>
      <c r="H415" s="63"/>
      <c r="I415" s="63"/>
      <c r="J415" s="63"/>
      <c r="K415" s="63"/>
      <c r="L415" s="63"/>
      <c r="M415" s="63"/>
      <c r="N415" s="63"/>
      <c r="O415" s="63"/>
      <c r="P415" s="63"/>
      <c r="Q415" s="63"/>
    </row>
    <row r="416" spans="3:17">
      <c r="C416" s="63"/>
      <c r="D416" s="63"/>
      <c r="E416" s="63"/>
      <c r="F416" s="63"/>
      <c r="G416" s="63"/>
      <c r="H416" s="63"/>
      <c r="I416" s="63"/>
      <c r="J416" s="63"/>
      <c r="K416" s="63"/>
      <c r="L416" s="63"/>
      <c r="M416" s="63"/>
      <c r="N416" s="63"/>
      <c r="O416" s="63"/>
      <c r="P416" s="63"/>
      <c r="Q416" s="63"/>
    </row>
    <row r="417" spans="3:17">
      <c r="C417" s="63"/>
      <c r="D417" s="63"/>
      <c r="E417" s="63"/>
      <c r="F417" s="63"/>
      <c r="G417" s="63"/>
      <c r="H417" s="63"/>
      <c r="I417" s="63"/>
      <c r="J417" s="63"/>
      <c r="K417" s="63"/>
      <c r="L417" s="63"/>
      <c r="M417" s="63"/>
      <c r="N417" s="63"/>
      <c r="O417" s="63"/>
      <c r="P417" s="63"/>
      <c r="Q417" s="63"/>
    </row>
    <row r="418" spans="3:17">
      <c r="C418" s="63"/>
      <c r="D418" s="63"/>
      <c r="E418" s="63"/>
      <c r="F418" s="63"/>
      <c r="G418" s="63"/>
      <c r="H418" s="63"/>
      <c r="I418" s="63"/>
      <c r="J418" s="63"/>
      <c r="K418" s="63"/>
      <c r="L418" s="63"/>
      <c r="M418" s="63"/>
      <c r="N418" s="63"/>
      <c r="O418" s="63"/>
      <c r="P418" s="63"/>
      <c r="Q418" s="63"/>
    </row>
    <row r="419" spans="3:17">
      <c r="C419" s="63"/>
      <c r="D419" s="63"/>
      <c r="E419" s="63"/>
      <c r="F419" s="63"/>
      <c r="G419" s="63"/>
      <c r="H419" s="63"/>
      <c r="I419" s="63"/>
      <c r="J419" s="63"/>
      <c r="K419" s="63"/>
      <c r="L419" s="63"/>
      <c r="M419" s="63"/>
      <c r="N419" s="63"/>
      <c r="O419" s="63"/>
      <c r="P419" s="63"/>
      <c r="Q419" s="63"/>
    </row>
    <row r="420" spans="3:17">
      <c r="C420" s="63"/>
      <c r="D420" s="63"/>
      <c r="E420" s="63"/>
      <c r="F420" s="63"/>
      <c r="G420" s="63"/>
      <c r="H420" s="63"/>
      <c r="I420" s="63"/>
      <c r="J420" s="63"/>
      <c r="K420" s="63"/>
      <c r="L420" s="63"/>
      <c r="M420" s="63"/>
      <c r="N420" s="63"/>
      <c r="O420" s="63"/>
      <c r="P420" s="63"/>
      <c r="Q420" s="63"/>
    </row>
    <row r="421" spans="3:17">
      <c r="C421" s="63"/>
      <c r="D421" s="63"/>
      <c r="E421" s="63"/>
      <c r="F421" s="63"/>
      <c r="G421" s="63"/>
      <c r="H421" s="63"/>
      <c r="I421" s="63"/>
      <c r="J421" s="63"/>
      <c r="K421" s="63"/>
      <c r="L421" s="63"/>
      <c r="M421" s="63"/>
      <c r="N421" s="63"/>
      <c r="O421" s="63"/>
      <c r="P421" s="63"/>
      <c r="Q421" s="63"/>
    </row>
    <row r="422" spans="3:17">
      <c r="C422" s="63"/>
      <c r="D422" s="63"/>
      <c r="E422" s="63"/>
      <c r="F422" s="63"/>
      <c r="G422" s="63"/>
      <c r="H422" s="63"/>
      <c r="I422" s="63"/>
      <c r="J422" s="63"/>
      <c r="K422" s="63"/>
      <c r="L422" s="63"/>
      <c r="M422" s="63"/>
      <c r="N422" s="63"/>
      <c r="O422" s="63"/>
      <c r="P422" s="63"/>
      <c r="Q422" s="63"/>
    </row>
    <row r="423" spans="3:17">
      <c r="C423" s="63"/>
      <c r="D423" s="63"/>
      <c r="E423" s="63"/>
      <c r="F423" s="63"/>
      <c r="G423" s="63"/>
      <c r="H423" s="63"/>
      <c r="I423" s="63"/>
      <c r="J423" s="63"/>
      <c r="K423" s="63"/>
      <c r="L423" s="63"/>
      <c r="M423" s="63"/>
      <c r="N423" s="63"/>
      <c r="O423" s="63"/>
      <c r="P423" s="63"/>
      <c r="Q423" s="63"/>
    </row>
    <row r="424" spans="3:17">
      <c r="C424" s="63"/>
      <c r="D424" s="63"/>
      <c r="E424" s="63"/>
      <c r="F424" s="63"/>
      <c r="G424" s="63"/>
      <c r="H424" s="63"/>
      <c r="I424" s="63"/>
      <c r="J424" s="63"/>
      <c r="K424" s="63"/>
      <c r="L424" s="63"/>
      <c r="M424" s="63"/>
      <c r="N424" s="63"/>
      <c r="O424" s="63"/>
      <c r="P424" s="63"/>
      <c r="Q424" s="63"/>
    </row>
    <row r="425" spans="3:17">
      <c r="C425" s="63"/>
      <c r="D425" s="63"/>
      <c r="E425" s="63"/>
      <c r="F425" s="63"/>
      <c r="G425" s="63"/>
      <c r="H425" s="63"/>
      <c r="I425" s="63"/>
      <c r="J425" s="63"/>
      <c r="K425" s="63"/>
      <c r="L425" s="63"/>
      <c r="M425" s="63"/>
      <c r="N425" s="63"/>
      <c r="O425" s="63"/>
      <c r="P425" s="63"/>
      <c r="Q425" s="63"/>
    </row>
    <row r="426" spans="3:17">
      <c r="C426" s="63"/>
      <c r="D426" s="63"/>
      <c r="E426" s="63"/>
      <c r="F426" s="63"/>
      <c r="G426" s="63"/>
      <c r="H426" s="63"/>
      <c r="I426" s="63"/>
      <c r="J426" s="63"/>
      <c r="K426" s="63"/>
      <c r="L426" s="63"/>
      <c r="M426" s="63"/>
      <c r="N426" s="63"/>
      <c r="O426" s="63"/>
      <c r="P426" s="63"/>
      <c r="Q426" s="63"/>
    </row>
    <row r="427" spans="3:17">
      <c r="C427" s="63"/>
      <c r="D427" s="63"/>
      <c r="E427" s="63"/>
      <c r="F427" s="63"/>
      <c r="G427" s="63"/>
      <c r="H427" s="63"/>
      <c r="I427" s="63"/>
      <c r="J427" s="63"/>
      <c r="K427" s="63"/>
      <c r="L427" s="63"/>
      <c r="M427" s="63"/>
      <c r="N427" s="63"/>
      <c r="O427" s="63"/>
      <c r="P427" s="63"/>
      <c r="Q427" s="63"/>
    </row>
    <row r="428" spans="3:17">
      <c r="C428" s="63"/>
      <c r="D428" s="63"/>
      <c r="E428" s="63"/>
      <c r="F428" s="63"/>
      <c r="G428" s="63"/>
      <c r="H428" s="63"/>
      <c r="I428" s="63"/>
      <c r="J428" s="63"/>
      <c r="K428" s="63"/>
      <c r="L428" s="63"/>
      <c r="M428" s="63"/>
      <c r="N428" s="63"/>
      <c r="O428" s="63"/>
      <c r="P428" s="63"/>
      <c r="Q428" s="63"/>
    </row>
    <row r="429" spans="3:17">
      <c r="C429" s="63"/>
      <c r="D429" s="63"/>
      <c r="E429" s="63"/>
      <c r="F429" s="63"/>
      <c r="G429" s="63"/>
      <c r="H429" s="63"/>
      <c r="I429" s="63"/>
      <c r="J429" s="63"/>
      <c r="K429" s="63"/>
      <c r="L429" s="63"/>
      <c r="M429" s="63"/>
      <c r="N429" s="63"/>
      <c r="O429" s="63"/>
      <c r="P429" s="63"/>
      <c r="Q429" s="63"/>
    </row>
    <row r="430" spans="3:17">
      <c r="C430" s="63"/>
      <c r="D430" s="63"/>
      <c r="E430" s="63"/>
      <c r="F430" s="63"/>
      <c r="G430" s="63"/>
      <c r="H430" s="63"/>
      <c r="I430" s="63"/>
      <c r="J430" s="63"/>
      <c r="K430" s="63"/>
      <c r="L430" s="63"/>
      <c r="M430" s="63"/>
      <c r="N430" s="63"/>
      <c r="O430" s="63"/>
      <c r="P430" s="63"/>
      <c r="Q430" s="63"/>
    </row>
    <row r="431" spans="3:17">
      <c r="C431" s="63"/>
      <c r="D431" s="63"/>
      <c r="E431" s="63"/>
      <c r="F431" s="63"/>
      <c r="G431" s="63"/>
      <c r="H431" s="63"/>
      <c r="I431" s="63"/>
      <c r="J431" s="63"/>
      <c r="K431" s="63"/>
      <c r="L431" s="63"/>
      <c r="M431" s="63"/>
      <c r="N431" s="63"/>
      <c r="O431" s="63"/>
      <c r="P431" s="63"/>
      <c r="Q431" s="63"/>
    </row>
    <row r="432" spans="3:17">
      <c r="C432" s="63"/>
      <c r="D432" s="63"/>
      <c r="E432" s="63"/>
      <c r="F432" s="63"/>
      <c r="G432" s="63"/>
      <c r="H432" s="63"/>
      <c r="I432" s="63"/>
      <c r="J432" s="63"/>
      <c r="K432" s="63"/>
      <c r="L432" s="63"/>
      <c r="M432" s="63"/>
      <c r="N432" s="63"/>
      <c r="O432" s="63"/>
      <c r="P432" s="63"/>
      <c r="Q432" s="63"/>
    </row>
    <row r="433" spans="3:17">
      <c r="C433" s="63"/>
      <c r="D433" s="63"/>
      <c r="E433" s="63"/>
      <c r="F433" s="63"/>
      <c r="G433" s="63"/>
      <c r="H433" s="63"/>
      <c r="I433" s="63"/>
      <c r="J433" s="63"/>
      <c r="K433" s="63"/>
      <c r="L433" s="63"/>
      <c r="M433" s="63"/>
      <c r="N433" s="63"/>
      <c r="O433" s="63"/>
      <c r="P433" s="63"/>
      <c r="Q433" s="63"/>
    </row>
    <row r="434" spans="3:17">
      <c r="C434" s="63"/>
      <c r="D434" s="63"/>
      <c r="E434" s="63"/>
      <c r="F434" s="63"/>
      <c r="G434" s="63"/>
      <c r="H434" s="63"/>
      <c r="I434" s="63"/>
      <c r="J434" s="63"/>
      <c r="K434" s="63"/>
      <c r="L434" s="63"/>
      <c r="M434" s="63"/>
      <c r="N434" s="63"/>
      <c r="O434" s="63"/>
      <c r="P434" s="63"/>
      <c r="Q434" s="63"/>
    </row>
    <row r="435" spans="3:17">
      <c r="C435" s="63"/>
      <c r="D435" s="63"/>
      <c r="E435" s="63"/>
      <c r="F435" s="63"/>
      <c r="G435" s="63"/>
      <c r="H435" s="63"/>
      <c r="I435" s="63"/>
      <c r="J435" s="63"/>
      <c r="K435" s="63"/>
      <c r="L435" s="63"/>
      <c r="M435" s="63"/>
      <c r="N435" s="63"/>
      <c r="O435" s="63"/>
      <c r="P435" s="63"/>
      <c r="Q435" s="63"/>
    </row>
    <row r="436" spans="3:17">
      <c r="C436" s="63"/>
      <c r="D436" s="63"/>
      <c r="E436" s="63"/>
      <c r="F436" s="63"/>
      <c r="G436" s="63"/>
      <c r="H436" s="63"/>
      <c r="I436" s="63"/>
      <c r="J436" s="63"/>
      <c r="K436" s="63"/>
      <c r="L436" s="63"/>
      <c r="M436" s="63"/>
      <c r="N436" s="63"/>
      <c r="O436" s="63"/>
      <c r="P436" s="63"/>
      <c r="Q436" s="63"/>
    </row>
    <row r="437" spans="3:17">
      <c r="C437" s="63"/>
      <c r="D437" s="63"/>
      <c r="E437" s="63"/>
      <c r="F437" s="63"/>
      <c r="G437" s="63"/>
      <c r="H437" s="63"/>
      <c r="I437" s="63"/>
      <c r="J437" s="63"/>
      <c r="K437" s="63"/>
      <c r="L437" s="63"/>
      <c r="M437" s="63"/>
      <c r="N437" s="63"/>
      <c r="O437" s="63"/>
      <c r="P437" s="63"/>
      <c r="Q437" s="63"/>
    </row>
    <row r="438" spans="3:17">
      <c r="C438" s="63"/>
      <c r="D438" s="63"/>
      <c r="E438" s="63"/>
      <c r="F438" s="63"/>
      <c r="G438" s="63"/>
      <c r="H438" s="63"/>
      <c r="I438" s="63"/>
      <c r="J438" s="63"/>
      <c r="K438" s="63"/>
      <c r="L438" s="63"/>
      <c r="M438" s="63"/>
      <c r="N438" s="63"/>
      <c r="O438" s="63"/>
      <c r="P438" s="63"/>
      <c r="Q438" s="63"/>
    </row>
    <row r="439" spans="3:17">
      <c r="C439" s="63"/>
      <c r="D439" s="63"/>
      <c r="E439" s="63"/>
      <c r="F439" s="63"/>
      <c r="G439" s="63"/>
      <c r="H439" s="63"/>
      <c r="I439" s="63"/>
      <c r="J439" s="63"/>
      <c r="K439" s="63"/>
      <c r="L439" s="63"/>
      <c r="M439" s="63"/>
      <c r="N439" s="63"/>
      <c r="O439" s="63"/>
      <c r="P439" s="63"/>
      <c r="Q439" s="63"/>
    </row>
    <row r="440" spans="3:17">
      <c r="C440" s="63"/>
      <c r="D440" s="63"/>
      <c r="E440" s="63"/>
      <c r="F440" s="63"/>
      <c r="G440" s="63"/>
      <c r="H440" s="63"/>
      <c r="I440" s="63"/>
      <c r="J440" s="63"/>
      <c r="K440" s="63"/>
      <c r="L440" s="63"/>
      <c r="M440" s="63"/>
      <c r="N440" s="63"/>
      <c r="O440" s="63"/>
      <c r="P440" s="63"/>
      <c r="Q440" s="63"/>
    </row>
    <row r="441" spans="3:17">
      <c r="C441" s="63"/>
      <c r="D441" s="63"/>
      <c r="E441" s="63"/>
      <c r="F441" s="63"/>
      <c r="G441" s="63"/>
      <c r="H441" s="63"/>
      <c r="I441" s="63"/>
      <c r="J441" s="63"/>
      <c r="K441" s="63"/>
      <c r="L441" s="63"/>
      <c r="M441" s="63"/>
      <c r="N441" s="63"/>
      <c r="O441" s="63"/>
      <c r="P441" s="63"/>
      <c r="Q441" s="63"/>
    </row>
    <row r="442" spans="3:17">
      <c r="C442" s="63"/>
      <c r="D442" s="63"/>
      <c r="E442" s="63"/>
      <c r="F442" s="63"/>
      <c r="G442" s="63"/>
      <c r="H442" s="63"/>
      <c r="I442" s="63"/>
      <c r="J442" s="63"/>
      <c r="K442" s="63"/>
      <c r="L442" s="63"/>
      <c r="M442" s="63"/>
      <c r="N442" s="63"/>
      <c r="O442" s="63"/>
      <c r="P442" s="63"/>
      <c r="Q442" s="63"/>
    </row>
    <row r="443" spans="3:17">
      <c r="C443" s="63"/>
      <c r="D443" s="63"/>
      <c r="E443" s="63"/>
      <c r="F443" s="63"/>
      <c r="G443" s="63"/>
      <c r="H443" s="63"/>
      <c r="I443" s="63"/>
      <c r="J443" s="63"/>
      <c r="K443" s="63"/>
      <c r="L443" s="63"/>
      <c r="M443" s="63"/>
      <c r="N443" s="63"/>
      <c r="O443" s="63"/>
      <c r="P443" s="63"/>
      <c r="Q443" s="63"/>
    </row>
    <row r="444" spans="3:17">
      <c r="C444" s="63"/>
      <c r="D444" s="63"/>
      <c r="E444" s="63"/>
      <c r="F444" s="63"/>
      <c r="G444" s="63"/>
      <c r="H444" s="63"/>
      <c r="I444" s="63"/>
      <c r="J444" s="63"/>
      <c r="K444" s="63"/>
      <c r="L444" s="63"/>
      <c r="M444" s="63"/>
      <c r="N444" s="63"/>
      <c r="O444" s="63"/>
      <c r="P444" s="63"/>
      <c r="Q444" s="63"/>
    </row>
    <row r="445" spans="3:17">
      <c r="C445" s="63"/>
      <c r="D445" s="63"/>
      <c r="E445" s="63"/>
      <c r="F445" s="63"/>
      <c r="G445" s="63"/>
      <c r="H445" s="63"/>
      <c r="I445" s="63"/>
      <c r="J445" s="63"/>
      <c r="K445" s="63"/>
      <c r="L445" s="63"/>
      <c r="M445" s="63"/>
      <c r="N445" s="63"/>
      <c r="O445" s="63"/>
      <c r="P445" s="63"/>
      <c r="Q445" s="63"/>
    </row>
    <row r="446" spans="3:17">
      <c r="C446" s="63"/>
      <c r="D446" s="63"/>
      <c r="E446" s="63"/>
      <c r="F446" s="63"/>
      <c r="G446" s="63"/>
      <c r="H446" s="63"/>
      <c r="I446" s="63"/>
      <c r="J446" s="63"/>
      <c r="K446" s="63"/>
      <c r="L446" s="63"/>
      <c r="M446" s="63"/>
      <c r="N446" s="63"/>
      <c r="O446" s="63"/>
      <c r="P446" s="63"/>
      <c r="Q446" s="63"/>
    </row>
    <row r="447" spans="3:17">
      <c r="C447" s="63"/>
      <c r="D447" s="63"/>
      <c r="E447" s="63"/>
      <c r="F447" s="63"/>
      <c r="G447" s="63"/>
      <c r="H447" s="63"/>
      <c r="I447" s="63"/>
      <c r="J447" s="63"/>
      <c r="K447" s="63"/>
      <c r="L447" s="63"/>
      <c r="M447" s="63"/>
      <c r="N447" s="63"/>
      <c r="O447" s="63"/>
      <c r="P447" s="63"/>
      <c r="Q447" s="63"/>
    </row>
    <row r="448" spans="3:17">
      <c r="C448" s="63"/>
      <c r="D448" s="63"/>
      <c r="E448" s="63"/>
      <c r="F448" s="63"/>
      <c r="G448" s="63"/>
      <c r="H448" s="63"/>
      <c r="I448" s="63"/>
      <c r="J448" s="63"/>
      <c r="K448" s="63"/>
      <c r="L448" s="63"/>
      <c r="M448" s="63"/>
      <c r="N448" s="63"/>
      <c r="O448" s="63"/>
      <c r="P448" s="63"/>
      <c r="Q448" s="63"/>
    </row>
    <row r="449" spans="3:17">
      <c r="C449" s="63"/>
      <c r="D449" s="63"/>
      <c r="E449" s="63"/>
      <c r="F449" s="63"/>
      <c r="G449" s="63"/>
      <c r="H449" s="63"/>
      <c r="I449" s="63"/>
      <c r="J449" s="63"/>
      <c r="K449" s="63"/>
      <c r="L449" s="63"/>
      <c r="M449" s="63"/>
      <c r="N449" s="63"/>
      <c r="O449" s="63"/>
      <c r="P449" s="63"/>
      <c r="Q449" s="63"/>
    </row>
    <row r="450" spans="3:17">
      <c r="C450" s="63"/>
      <c r="D450" s="63"/>
      <c r="E450" s="63"/>
      <c r="F450" s="63"/>
      <c r="G450" s="63"/>
      <c r="H450" s="63"/>
      <c r="I450" s="63"/>
      <c r="J450" s="63"/>
      <c r="K450" s="63"/>
      <c r="L450" s="63"/>
      <c r="M450" s="63"/>
      <c r="N450" s="63"/>
      <c r="O450" s="63"/>
      <c r="P450" s="63"/>
      <c r="Q450" s="63"/>
    </row>
    <row r="451" spans="3:17">
      <c r="C451" s="63"/>
      <c r="D451" s="63"/>
      <c r="E451" s="63"/>
      <c r="F451" s="63"/>
      <c r="G451" s="63"/>
      <c r="H451" s="63"/>
      <c r="I451" s="63"/>
      <c r="J451" s="63"/>
      <c r="K451" s="63"/>
      <c r="L451" s="63"/>
      <c r="M451" s="63"/>
      <c r="N451" s="63"/>
      <c r="O451" s="63"/>
      <c r="P451" s="63"/>
      <c r="Q451" s="63"/>
    </row>
    <row r="452" spans="3:17">
      <c r="C452" s="63"/>
      <c r="D452" s="63"/>
      <c r="E452" s="63"/>
      <c r="F452" s="63"/>
      <c r="G452" s="63"/>
      <c r="H452" s="63"/>
      <c r="I452" s="63"/>
      <c r="J452" s="63"/>
      <c r="K452" s="63"/>
      <c r="L452" s="63"/>
      <c r="M452" s="63"/>
      <c r="N452" s="63"/>
      <c r="O452" s="63"/>
      <c r="P452" s="63"/>
      <c r="Q452" s="63"/>
    </row>
    <row r="453" spans="3:17">
      <c r="C453" s="63"/>
      <c r="D453" s="63"/>
      <c r="E453" s="63"/>
      <c r="F453" s="63"/>
      <c r="G453" s="63"/>
      <c r="H453" s="63"/>
      <c r="I453" s="63"/>
      <c r="J453" s="63"/>
      <c r="K453" s="63"/>
      <c r="L453" s="63"/>
      <c r="M453" s="63"/>
      <c r="N453" s="63"/>
      <c r="O453" s="63"/>
      <c r="P453" s="63"/>
      <c r="Q453" s="63"/>
    </row>
    <row r="454" spans="3:17">
      <c r="C454" s="63"/>
      <c r="D454" s="63"/>
      <c r="E454" s="63"/>
      <c r="F454" s="63"/>
      <c r="G454" s="63"/>
      <c r="H454" s="63"/>
      <c r="I454" s="63"/>
      <c r="J454" s="63"/>
      <c r="K454" s="63"/>
      <c r="L454" s="63"/>
      <c r="M454" s="63"/>
      <c r="N454" s="63"/>
      <c r="O454" s="63"/>
      <c r="P454" s="63"/>
      <c r="Q454" s="63"/>
    </row>
    <row r="455" spans="3:17">
      <c r="C455" s="63"/>
      <c r="D455" s="63"/>
      <c r="E455" s="63"/>
      <c r="F455" s="63"/>
      <c r="G455" s="63"/>
      <c r="H455" s="63"/>
      <c r="I455" s="63"/>
      <c r="J455" s="63"/>
      <c r="K455" s="63"/>
      <c r="L455" s="63"/>
      <c r="M455" s="63"/>
      <c r="N455" s="63"/>
      <c r="O455" s="63"/>
      <c r="P455" s="63"/>
      <c r="Q455" s="63"/>
    </row>
    <row r="456" spans="3:17">
      <c r="C456" s="63"/>
      <c r="D456" s="63"/>
      <c r="E456" s="63"/>
      <c r="F456" s="63"/>
      <c r="G456" s="63"/>
      <c r="H456" s="63"/>
      <c r="I456" s="63"/>
      <c r="J456" s="63"/>
      <c r="K456" s="63"/>
      <c r="L456" s="63"/>
      <c r="M456" s="63"/>
      <c r="N456" s="63"/>
      <c r="O456" s="63"/>
      <c r="P456" s="63"/>
      <c r="Q456" s="63"/>
    </row>
    <row r="457" spans="3:17">
      <c r="C457" s="63"/>
      <c r="D457" s="63"/>
      <c r="E457" s="63"/>
      <c r="F457" s="63"/>
      <c r="G457" s="63"/>
      <c r="H457" s="63"/>
      <c r="I457" s="63"/>
      <c r="J457" s="63"/>
      <c r="K457" s="63"/>
      <c r="L457" s="63"/>
      <c r="M457" s="63"/>
      <c r="N457" s="63"/>
      <c r="O457" s="63"/>
      <c r="P457" s="63"/>
      <c r="Q457" s="63"/>
    </row>
    <row r="458" spans="3:17">
      <c r="C458" s="63"/>
      <c r="D458" s="63"/>
      <c r="E458" s="63"/>
      <c r="F458" s="63"/>
      <c r="G458" s="63"/>
      <c r="H458" s="63"/>
      <c r="I458" s="63"/>
      <c r="J458" s="63"/>
      <c r="K458" s="63"/>
      <c r="L458" s="63"/>
      <c r="M458" s="63"/>
      <c r="N458" s="63"/>
      <c r="O458" s="63"/>
      <c r="P458" s="63"/>
      <c r="Q458" s="63"/>
    </row>
    <row r="459" spans="3:17">
      <c r="C459" s="63"/>
      <c r="D459" s="63"/>
      <c r="E459" s="63"/>
      <c r="F459" s="63"/>
      <c r="G459" s="63"/>
      <c r="H459" s="63"/>
      <c r="I459" s="63"/>
      <c r="J459" s="63"/>
      <c r="K459" s="63"/>
      <c r="L459" s="63"/>
      <c r="M459" s="63"/>
      <c r="N459" s="63"/>
      <c r="O459" s="63"/>
      <c r="P459" s="63"/>
      <c r="Q459" s="63"/>
    </row>
    <row r="460" spans="3:17">
      <c r="C460" s="63"/>
      <c r="D460" s="63"/>
      <c r="E460" s="63"/>
      <c r="F460" s="63"/>
      <c r="G460" s="63"/>
      <c r="H460" s="63"/>
      <c r="I460" s="63"/>
      <c r="J460" s="63"/>
      <c r="K460" s="63"/>
      <c r="L460" s="63"/>
      <c r="M460" s="63"/>
      <c r="N460" s="63"/>
      <c r="O460" s="63"/>
      <c r="P460" s="63"/>
      <c r="Q460" s="63"/>
    </row>
    <row r="461" spans="3:17">
      <c r="C461" s="63"/>
      <c r="D461" s="63"/>
      <c r="E461" s="63"/>
      <c r="F461" s="63"/>
      <c r="G461" s="63"/>
      <c r="H461" s="63"/>
      <c r="I461" s="63"/>
      <c r="J461" s="63"/>
      <c r="K461" s="63"/>
      <c r="L461" s="63"/>
      <c r="M461" s="63"/>
      <c r="N461" s="63"/>
      <c r="O461" s="63"/>
      <c r="P461" s="63"/>
      <c r="Q461" s="63"/>
    </row>
    <row r="462" spans="3:17">
      <c r="C462" s="63"/>
      <c r="D462" s="63"/>
      <c r="E462" s="63"/>
      <c r="F462" s="63"/>
      <c r="G462" s="63"/>
      <c r="H462" s="63"/>
      <c r="I462" s="63"/>
      <c r="J462" s="63"/>
      <c r="K462" s="63"/>
      <c r="L462" s="63"/>
      <c r="M462" s="63"/>
      <c r="N462" s="63"/>
      <c r="O462" s="63"/>
      <c r="P462" s="63"/>
      <c r="Q462" s="63"/>
    </row>
    <row r="463" spans="3:17">
      <c r="C463" s="63"/>
      <c r="D463" s="63"/>
      <c r="E463" s="63"/>
      <c r="F463" s="63"/>
      <c r="G463" s="63"/>
      <c r="H463" s="63"/>
      <c r="I463" s="63"/>
      <c r="J463" s="63"/>
      <c r="K463" s="63"/>
      <c r="L463" s="63"/>
      <c r="M463" s="63"/>
      <c r="N463" s="63"/>
      <c r="O463" s="63"/>
      <c r="P463" s="63"/>
      <c r="Q463" s="63"/>
    </row>
    <row r="464" spans="3:17">
      <c r="C464" s="63"/>
      <c r="D464" s="63"/>
      <c r="E464" s="63"/>
      <c r="F464" s="63"/>
      <c r="G464" s="63"/>
      <c r="H464" s="63"/>
      <c r="I464" s="63"/>
      <c r="J464" s="63"/>
      <c r="K464" s="63"/>
      <c r="L464" s="63"/>
      <c r="M464" s="63"/>
      <c r="N464" s="63"/>
      <c r="O464" s="63"/>
      <c r="P464" s="63"/>
      <c r="Q464" s="63"/>
    </row>
    <row r="465" spans="3:17">
      <c r="C465" s="63"/>
      <c r="D465" s="63"/>
      <c r="E465" s="63"/>
      <c r="F465" s="63"/>
      <c r="G465" s="63"/>
      <c r="H465" s="63"/>
      <c r="I465" s="63"/>
      <c r="J465" s="63"/>
      <c r="K465" s="63"/>
      <c r="L465" s="63"/>
      <c r="M465" s="63"/>
      <c r="N465" s="63"/>
      <c r="O465" s="63"/>
      <c r="P465" s="63"/>
      <c r="Q465" s="63"/>
    </row>
    <row r="466" spans="3:17">
      <c r="C466" s="63"/>
      <c r="D466" s="63"/>
      <c r="E466" s="63"/>
      <c r="F466" s="63"/>
      <c r="G466" s="63"/>
      <c r="H466" s="63"/>
      <c r="I466" s="63"/>
      <c r="J466" s="63"/>
      <c r="K466" s="63"/>
      <c r="L466" s="63"/>
      <c r="M466" s="63"/>
      <c r="N466" s="63"/>
      <c r="O466" s="63"/>
      <c r="P466" s="63"/>
      <c r="Q466" s="63"/>
    </row>
    <row r="467" spans="3:17">
      <c r="C467" s="63"/>
      <c r="D467" s="63"/>
      <c r="E467" s="63"/>
      <c r="F467" s="63"/>
      <c r="G467" s="63"/>
      <c r="H467" s="63"/>
      <c r="I467" s="63"/>
      <c r="J467" s="63"/>
      <c r="K467" s="63"/>
      <c r="L467" s="63"/>
      <c r="M467" s="63"/>
      <c r="N467" s="63"/>
      <c r="O467" s="63"/>
      <c r="P467" s="63"/>
      <c r="Q467" s="63"/>
    </row>
    <row r="468" spans="3:17">
      <c r="C468" s="63"/>
      <c r="D468" s="63"/>
      <c r="E468" s="63"/>
      <c r="F468" s="63"/>
      <c r="G468" s="63"/>
      <c r="H468" s="63"/>
      <c r="I468" s="63"/>
      <c r="J468" s="63"/>
      <c r="K468" s="63"/>
      <c r="L468" s="63"/>
      <c r="M468" s="63"/>
      <c r="N468" s="63"/>
      <c r="O468" s="63"/>
      <c r="P468" s="63"/>
      <c r="Q468" s="63"/>
    </row>
    <row r="469" spans="3:17">
      <c r="C469" s="63"/>
      <c r="D469" s="63"/>
      <c r="E469" s="63"/>
      <c r="F469" s="63"/>
      <c r="G469" s="63"/>
      <c r="H469" s="63"/>
      <c r="I469" s="63"/>
      <c r="J469" s="63"/>
      <c r="K469" s="63"/>
      <c r="L469" s="63"/>
      <c r="M469" s="63"/>
      <c r="N469" s="63"/>
      <c r="O469" s="63"/>
      <c r="P469" s="63"/>
      <c r="Q469" s="63"/>
    </row>
    <row r="470" spans="3:17">
      <c r="C470" s="63"/>
      <c r="D470" s="63"/>
      <c r="E470" s="63"/>
      <c r="F470" s="63"/>
      <c r="G470" s="63"/>
      <c r="H470" s="63"/>
      <c r="I470" s="63"/>
      <c r="J470" s="63"/>
      <c r="K470" s="63"/>
      <c r="L470" s="63"/>
      <c r="M470" s="63"/>
      <c r="N470" s="63"/>
      <c r="O470" s="63"/>
      <c r="P470" s="63"/>
      <c r="Q470" s="63"/>
    </row>
    <row r="471" spans="3:17">
      <c r="C471" s="63"/>
      <c r="D471" s="63"/>
      <c r="E471" s="63"/>
      <c r="F471" s="63"/>
      <c r="G471" s="63"/>
      <c r="H471" s="63"/>
      <c r="I471" s="63"/>
      <c r="J471" s="63"/>
      <c r="K471" s="63"/>
      <c r="L471" s="63"/>
      <c r="M471" s="63"/>
      <c r="N471" s="63"/>
      <c r="O471" s="63"/>
      <c r="P471" s="63"/>
      <c r="Q471" s="63"/>
    </row>
    <row r="472" spans="3:17">
      <c r="C472" s="63"/>
      <c r="D472" s="63"/>
      <c r="E472" s="63"/>
      <c r="F472" s="63"/>
      <c r="G472" s="63"/>
      <c r="H472" s="63"/>
      <c r="I472" s="63"/>
      <c r="J472" s="63"/>
      <c r="K472" s="63"/>
      <c r="L472" s="63"/>
      <c r="M472" s="63"/>
      <c r="N472" s="63"/>
      <c r="O472" s="63"/>
      <c r="P472" s="63"/>
      <c r="Q472" s="63"/>
    </row>
    <row r="473" spans="3:17">
      <c r="C473" s="63"/>
      <c r="D473" s="63"/>
      <c r="E473" s="63"/>
      <c r="F473" s="63"/>
      <c r="G473" s="63"/>
      <c r="H473" s="63"/>
      <c r="I473" s="63"/>
      <c r="J473" s="63"/>
      <c r="K473" s="63"/>
      <c r="L473" s="63"/>
      <c r="M473" s="63"/>
      <c r="N473" s="63"/>
      <c r="O473" s="63"/>
      <c r="P473" s="63"/>
      <c r="Q473" s="63"/>
    </row>
    <row r="474" spans="3:17">
      <c r="C474" s="63"/>
      <c r="D474" s="63"/>
      <c r="E474" s="63"/>
      <c r="F474" s="63"/>
      <c r="G474" s="63"/>
      <c r="H474" s="63"/>
      <c r="I474" s="63"/>
      <c r="J474" s="63"/>
      <c r="K474" s="63"/>
      <c r="L474" s="63"/>
      <c r="M474" s="63"/>
      <c r="N474" s="63"/>
      <c r="O474" s="63"/>
      <c r="P474" s="63"/>
      <c r="Q474" s="63"/>
    </row>
    <row r="475" spans="3:17">
      <c r="C475" s="63"/>
      <c r="D475" s="63"/>
      <c r="E475" s="63"/>
      <c r="F475" s="63"/>
      <c r="G475" s="63"/>
      <c r="H475" s="63"/>
      <c r="I475" s="63"/>
      <c r="J475" s="63"/>
      <c r="K475" s="63"/>
      <c r="L475" s="63"/>
      <c r="M475" s="63"/>
      <c r="N475" s="63"/>
      <c r="O475" s="63"/>
      <c r="P475" s="63"/>
      <c r="Q475" s="63"/>
    </row>
    <row r="476" spans="3:17">
      <c r="C476" s="63"/>
      <c r="D476" s="63"/>
      <c r="E476" s="63"/>
      <c r="F476" s="63"/>
      <c r="G476" s="63"/>
      <c r="H476" s="63"/>
      <c r="I476" s="63"/>
      <c r="J476" s="63"/>
      <c r="K476" s="63"/>
      <c r="L476" s="63"/>
      <c r="M476" s="63"/>
      <c r="N476" s="63"/>
      <c r="O476" s="63"/>
      <c r="P476" s="63"/>
      <c r="Q476" s="63"/>
    </row>
    <row r="477" spans="3:17">
      <c r="C477" s="63"/>
      <c r="D477" s="63"/>
      <c r="E477" s="63"/>
      <c r="F477" s="63"/>
      <c r="G477" s="63"/>
      <c r="H477" s="63"/>
      <c r="I477" s="63"/>
      <c r="J477" s="63"/>
      <c r="K477" s="63"/>
      <c r="L477" s="63"/>
      <c r="M477" s="63"/>
      <c r="N477" s="63"/>
      <c r="O477" s="63"/>
      <c r="P477" s="63"/>
      <c r="Q477" s="63"/>
    </row>
    <row r="478" spans="3:17">
      <c r="C478" s="63"/>
      <c r="D478" s="63"/>
      <c r="E478" s="63"/>
      <c r="F478" s="63"/>
      <c r="G478" s="63"/>
      <c r="H478" s="63"/>
      <c r="I478" s="63"/>
      <c r="J478" s="63"/>
      <c r="K478" s="63"/>
      <c r="L478" s="63"/>
      <c r="M478" s="63"/>
      <c r="N478" s="63"/>
      <c r="O478" s="63"/>
      <c r="P478" s="63"/>
      <c r="Q478" s="63"/>
    </row>
    <row r="479" spans="3:17">
      <c r="C479" s="63"/>
      <c r="D479" s="63"/>
      <c r="E479" s="63"/>
      <c r="F479" s="63"/>
      <c r="G479" s="63"/>
      <c r="H479" s="63"/>
      <c r="I479" s="63"/>
      <c r="J479" s="63"/>
      <c r="K479" s="63"/>
      <c r="L479" s="63"/>
      <c r="M479" s="63"/>
      <c r="N479" s="63"/>
      <c r="O479" s="63"/>
      <c r="P479" s="63"/>
      <c r="Q479" s="63"/>
    </row>
    <row r="480" spans="3:17">
      <c r="C480" s="63"/>
      <c r="D480" s="63"/>
      <c r="E480" s="63"/>
      <c r="F480" s="63"/>
      <c r="G480" s="63"/>
      <c r="H480" s="63"/>
      <c r="I480" s="63"/>
      <c r="J480" s="63"/>
      <c r="K480" s="63"/>
      <c r="L480" s="63"/>
      <c r="M480" s="63"/>
      <c r="N480" s="63"/>
      <c r="O480" s="63"/>
      <c r="P480" s="63"/>
      <c r="Q480" s="63"/>
    </row>
    <row r="481" spans="3:17">
      <c r="C481" s="63"/>
      <c r="D481" s="63"/>
      <c r="E481" s="63"/>
      <c r="F481" s="63"/>
      <c r="G481" s="63"/>
      <c r="H481" s="63"/>
      <c r="I481" s="63"/>
      <c r="J481" s="63"/>
      <c r="K481" s="63"/>
      <c r="L481" s="63"/>
      <c r="M481" s="63"/>
      <c r="N481" s="63"/>
      <c r="O481" s="63"/>
      <c r="P481" s="63"/>
      <c r="Q481" s="63"/>
    </row>
    <row r="482" spans="3:17">
      <c r="C482" s="63"/>
      <c r="D482" s="63"/>
      <c r="E482" s="63"/>
      <c r="F482" s="63"/>
      <c r="G482" s="63"/>
      <c r="H482" s="63"/>
      <c r="I482" s="63"/>
      <c r="J482" s="63"/>
      <c r="K482" s="63"/>
      <c r="L482" s="63"/>
      <c r="M482" s="63"/>
      <c r="N482" s="63"/>
      <c r="O482" s="63"/>
      <c r="P482" s="63"/>
      <c r="Q482" s="63"/>
    </row>
    <row r="483" spans="3:17">
      <c r="C483" s="63"/>
      <c r="D483" s="63"/>
      <c r="E483" s="63"/>
      <c r="F483" s="63"/>
      <c r="G483" s="63"/>
      <c r="H483" s="63"/>
      <c r="I483" s="63"/>
      <c r="J483" s="63"/>
      <c r="K483" s="63"/>
      <c r="L483" s="63"/>
      <c r="M483" s="63"/>
      <c r="N483" s="63"/>
      <c r="O483" s="63"/>
      <c r="P483" s="63"/>
      <c r="Q483" s="63"/>
    </row>
    <row r="484" spans="3:17">
      <c r="C484" s="63"/>
      <c r="D484" s="63"/>
      <c r="E484" s="63"/>
      <c r="F484" s="63"/>
      <c r="G484" s="63"/>
      <c r="H484" s="63"/>
      <c r="I484" s="63"/>
      <c r="J484" s="63"/>
      <c r="K484" s="63"/>
      <c r="L484" s="63"/>
      <c r="M484" s="63"/>
      <c r="N484" s="63"/>
      <c r="O484" s="63"/>
      <c r="P484" s="63"/>
      <c r="Q484" s="63"/>
    </row>
    <row r="485" spans="3:17">
      <c r="C485" s="63"/>
      <c r="D485" s="63"/>
      <c r="E485" s="63"/>
      <c r="F485" s="63"/>
      <c r="G485" s="63"/>
      <c r="H485" s="63"/>
      <c r="I485" s="63"/>
      <c r="J485" s="63"/>
      <c r="K485" s="63"/>
      <c r="L485" s="63"/>
      <c r="M485" s="63"/>
      <c r="N485" s="63"/>
      <c r="O485" s="63"/>
      <c r="P485" s="63"/>
      <c r="Q485" s="63"/>
    </row>
    <row r="486" spans="3:17">
      <c r="C486" s="63"/>
      <c r="D486" s="63"/>
      <c r="E486" s="63"/>
      <c r="F486" s="63"/>
      <c r="G486" s="63"/>
      <c r="H486" s="63"/>
      <c r="I486" s="63"/>
      <c r="J486" s="63"/>
      <c r="K486" s="63"/>
      <c r="L486" s="63"/>
      <c r="M486" s="63"/>
      <c r="N486" s="63"/>
      <c r="O486" s="63"/>
      <c r="P486" s="63"/>
      <c r="Q486" s="63"/>
    </row>
    <row r="487" spans="3:17">
      <c r="C487" s="63"/>
      <c r="D487" s="63"/>
      <c r="E487" s="63"/>
      <c r="F487" s="63"/>
      <c r="G487" s="63"/>
      <c r="H487" s="63"/>
      <c r="I487" s="63"/>
      <c r="J487" s="63"/>
      <c r="K487" s="63"/>
      <c r="L487" s="63"/>
      <c r="M487" s="63"/>
      <c r="N487" s="63"/>
      <c r="O487" s="63"/>
      <c r="P487" s="63"/>
      <c r="Q487" s="63"/>
    </row>
    <row r="488" spans="3:17">
      <c r="C488" s="63"/>
      <c r="D488" s="63"/>
      <c r="E488" s="63"/>
      <c r="F488" s="63"/>
      <c r="G488" s="63"/>
      <c r="H488" s="63"/>
      <c r="I488" s="63"/>
      <c r="J488" s="63"/>
      <c r="K488" s="63"/>
      <c r="L488" s="63"/>
      <c r="M488" s="63"/>
      <c r="N488" s="63"/>
      <c r="O488" s="63"/>
      <c r="P488" s="63"/>
      <c r="Q488" s="63"/>
    </row>
    <row r="489" spans="3:17">
      <c r="C489" s="63"/>
      <c r="D489" s="63"/>
      <c r="E489" s="63"/>
      <c r="F489" s="63"/>
      <c r="G489" s="63"/>
      <c r="H489" s="63"/>
      <c r="I489" s="63"/>
      <c r="J489" s="63"/>
      <c r="K489" s="63"/>
      <c r="L489" s="63"/>
      <c r="M489" s="63"/>
      <c r="N489" s="63"/>
      <c r="O489" s="63"/>
      <c r="P489" s="63"/>
      <c r="Q489" s="63"/>
    </row>
    <row r="490" spans="3:17">
      <c r="C490" s="63"/>
      <c r="D490" s="63"/>
      <c r="E490" s="63"/>
      <c r="F490" s="63"/>
      <c r="G490" s="63"/>
      <c r="H490" s="63"/>
      <c r="I490" s="63"/>
      <c r="J490" s="63"/>
      <c r="K490" s="63"/>
      <c r="L490" s="63"/>
      <c r="M490" s="63"/>
      <c r="N490" s="63"/>
      <c r="O490" s="63"/>
      <c r="P490" s="63"/>
      <c r="Q490" s="63"/>
    </row>
    <row r="491" spans="3:17">
      <c r="C491" s="63"/>
      <c r="D491" s="63"/>
      <c r="E491" s="63"/>
      <c r="F491" s="63"/>
      <c r="G491" s="63"/>
      <c r="H491" s="63"/>
      <c r="I491" s="63"/>
      <c r="J491" s="63"/>
      <c r="K491" s="63"/>
      <c r="L491" s="63"/>
      <c r="M491" s="63"/>
      <c r="N491" s="63"/>
      <c r="O491" s="63"/>
      <c r="P491" s="63"/>
      <c r="Q491" s="63"/>
    </row>
    <row r="492" spans="3:17">
      <c r="C492" s="63"/>
      <c r="D492" s="63"/>
      <c r="E492" s="63"/>
      <c r="F492" s="63"/>
      <c r="G492" s="63"/>
      <c r="H492" s="63"/>
      <c r="I492" s="63"/>
      <c r="J492" s="63"/>
      <c r="K492" s="63"/>
      <c r="L492" s="63"/>
      <c r="M492" s="63"/>
      <c r="N492" s="63"/>
      <c r="O492" s="63"/>
      <c r="P492" s="63"/>
      <c r="Q492" s="63"/>
    </row>
    <row r="493" spans="3:17">
      <c r="C493" s="63"/>
      <c r="D493" s="63"/>
      <c r="E493" s="63"/>
      <c r="F493" s="63"/>
      <c r="G493" s="63"/>
      <c r="H493" s="63"/>
      <c r="I493" s="63"/>
      <c r="J493" s="63"/>
      <c r="K493" s="63"/>
      <c r="L493" s="63"/>
      <c r="M493" s="63"/>
      <c r="N493" s="63"/>
      <c r="O493" s="63"/>
      <c r="P493" s="63"/>
      <c r="Q493" s="63"/>
    </row>
    <row r="494" spans="3:17">
      <c r="C494" s="63"/>
      <c r="D494" s="63"/>
      <c r="E494" s="63"/>
      <c r="F494" s="63"/>
      <c r="G494" s="63"/>
      <c r="H494" s="63"/>
      <c r="I494" s="63"/>
      <c r="J494" s="63"/>
      <c r="K494" s="63"/>
      <c r="L494" s="63"/>
      <c r="M494" s="63"/>
      <c r="N494" s="63"/>
      <c r="O494" s="63"/>
      <c r="P494" s="63"/>
      <c r="Q494" s="63"/>
    </row>
    <row r="495" spans="3:17">
      <c r="C495" s="63"/>
      <c r="D495" s="63"/>
      <c r="E495" s="63"/>
      <c r="F495" s="63"/>
      <c r="G495" s="63"/>
      <c r="H495" s="63"/>
      <c r="I495" s="63"/>
      <c r="J495" s="63"/>
      <c r="K495" s="63"/>
      <c r="L495" s="63"/>
      <c r="M495" s="63"/>
      <c r="N495" s="63"/>
      <c r="O495" s="63"/>
      <c r="P495" s="63"/>
      <c r="Q495" s="63"/>
    </row>
    <row r="496" spans="3:17">
      <c r="C496" s="63"/>
      <c r="D496" s="63"/>
      <c r="E496" s="63"/>
      <c r="F496" s="63"/>
      <c r="G496" s="63"/>
      <c r="H496" s="63"/>
      <c r="I496" s="63"/>
      <c r="J496" s="63"/>
      <c r="K496" s="63"/>
      <c r="L496" s="63"/>
      <c r="M496" s="63"/>
      <c r="N496" s="63"/>
      <c r="O496" s="63"/>
      <c r="P496" s="63"/>
      <c r="Q496" s="63"/>
    </row>
    <row r="497" spans="3:17">
      <c r="C497" s="63"/>
      <c r="D497" s="63"/>
      <c r="E497" s="63"/>
      <c r="F497" s="63"/>
      <c r="G497" s="63"/>
      <c r="H497" s="63"/>
      <c r="I497" s="63"/>
      <c r="J497" s="63"/>
      <c r="K497" s="63"/>
      <c r="L497" s="63"/>
      <c r="M497" s="63"/>
      <c r="N497" s="63"/>
      <c r="O497" s="63"/>
      <c r="P497" s="63"/>
      <c r="Q497" s="63"/>
    </row>
    <row r="498" spans="3:17">
      <c r="C498" s="63"/>
      <c r="D498" s="63"/>
      <c r="E498" s="63"/>
      <c r="F498" s="63"/>
      <c r="G498" s="63"/>
      <c r="H498" s="63"/>
      <c r="I498" s="63"/>
      <c r="J498" s="63"/>
      <c r="K498" s="63"/>
      <c r="L498" s="63"/>
      <c r="M498" s="63"/>
      <c r="N498" s="63"/>
      <c r="O498" s="63"/>
      <c r="P498" s="63"/>
      <c r="Q498" s="63"/>
    </row>
    <row r="499" spans="3:17">
      <c r="C499" s="63"/>
      <c r="D499" s="63"/>
      <c r="E499" s="63"/>
      <c r="F499" s="63"/>
      <c r="G499" s="63"/>
      <c r="H499" s="63"/>
      <c r="I499" s="63"/>
      <c r="J499" s="63"/>
      <c r="K499" s="63"/>
      <c r="L499" s="63"/>
      <c r="M499" s="63"/>
      <c r="N499" s="63"/>
      <c r="O499" s="63"/>
      <c r="P499" s="63"/>
      <c r="Q499" s="63"/>
    </row>
    <row r="500" spans="3:17">
      <c r="C500" s="63"/>
      <c r="D500" s="63"/>
      <c r="E500" s="63"/>
      <c r="F500" s="63"/>
      <c r="G500" s="63"/>
      <c r="H500" s="63"/>
      <c r="I500" s="63"/>
      <c r="J500" s="63"/>
      <c r="K500" s="63"/>
      <c r="L500" s="63"/>
      <c r="M500" s="63"/>
      <c r="N500" s="63"/>
      <c r="O500" s="63"/>
      <c r="P500" s="63"/>
      <c r="Q500" s="63"/>
    </row>
  </sheetData>
  <mergeCells count="6">
    <mergeCell ref="C269:L269"/>
    <mergeCell ref="K212:M212"/>
    <mergeCell ref="C276:L276"/>
    <mergeCell ref="C259:L259"/>
    <mergeCell ref="C265:L266"/>
    <mergeCell ref="C267:L268"/>
  </mergeCells>
  <phoneticPr fontId="0" type="noConversion"/>
  <pageMargins left="0.52" right="0.25" top="0.77" bottom="0.75" header="0.5" footer="0.5"/>
  <pageSetup scale="42" fitToHeight="6" orientation="portrait" horizontalDpi="300" verticalDpi="300" r:id="rId1"/>
  <headerFooter alignWithMargins="0">
    <oddHeader xml:space="preserve">&amp;R&amp;"Times New Roman,Regular"
</oddHeader>
  </headerFooter>
  <rowBreaks count="4" manualBreakCount="4">
    <brk id="41" max="12" man="1"/>
    <brk id="99" max="16383" man="1"/>
    <brk id="171" max="12" man="1"/>
    <brk id="215"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70C0"/>
    <pageSetUpPr fitToPage="1"/>
  </sheetPr>
  <dimension ref="A1:Q67"/>
  <sheetViews>
    <sheetView workbookViewId="0">
      <selection activeCell="E9" sqref="E9"/>
    </sheetView>
  </sheetViews>
  <sheetFormatPr defaultRowHeight="12.75"/>
  <cols>
    <col min="1" max="1" width="8.88671875" style="1286"/>
    <col min="2" max="2" width="50" style="1285" customWidth="1"/>
    <col min="3" max="3" width="15.88671875" style="1285" customWidth="1"/>
    <col min="4" max="4" width="13.77734375" style="1285" customWidth="1"/>
    <col min="5" max="5" width="7.77734375" style="1285" customWidth="1"/>
    <col min="6" max="6" width="8.44140625" style="1285" customWidth="1"/>
    <col min="7" max="7" width="10" style="1285" bestFit="1" customWidth="1"/>
    <col min="8" max="8" width="9.88671875" style="1285" bestFit="1" customWidth="1"/>
    <col min="9" max="10" width="8.88671875" style="1285"/>
    <col min="11" max="11" width="10.44140625" style="1285" bestFit="1" customWidth="1"/>
    <col min="12" max="12" width="39.44140625" style="1285" bestFit="1" customWidth="1"/>
    <col min="13" max="16384" width="8.88671875" style="1285"/>
  </cols>
  <sheetData>
    <row r="1" spans="1:17" ht="15">
      <c r="A1" s="1626" t="s">
        <v>830</v>
      </c>
      <c r="B1" s="1627"/>
      <c r="C1" s="1627"/>
      <c r="D1" s="1627"/>
      <c r="E1" s="1627"/>
      <c r="F1" s="1627"/>
      <c r="G1" s="1075"/>
      <c r="J1" s="1075"/>
      <c r="K1" s="1075"/>
      <c r="L1" s="1075"/>
      <c r="M1" s="1075"/>
      <c r="N1" s="1075"/>
      <c r="O1" s="1075"/>
      <c r="P1" s="1075"/>
      <c r="Q1" s="1075"/>
    </row>
    <row r="2" spans="1:17" ht="15.75">
      <c r="A2" s="1627" t="s">
        <v>492</v>
      </c>
      <c r="B2" s="1627"/>
      <c r="C2" s="1627"/>
      <c r="D2" s="1627"/>
      <c r="E2" s="1627"/>
      <c r="F2" s="1627"/>
      <c r="G2" s="1075"/>
      <c r="H2" s="1291" t="s">
        <v>1086</v>
      </c>
      <c r="I2" s="1291"/>
      <c r="J2" s="1075"/>
      <c r="K2" s="1075"/>
      <c r="L2" s="1075"/>
      <c r="M2" s="1075"/>
      <c r="N2" s="1075"/>
      <c r="O2" s="1075"/>
      <c r="P2" s="1075"/>
      <c r="Q2" s="1075"/>
    </row>
    <row r="3" spans="1:17" ht="15">
      <c r="H3" s="1508">
        <v>43829</v>
      </c>
      <c r="I3" s="1307"/>
    </row>
    <row r="4" spans="1:17">
      <c r="A4" s="1306"/>
      <c r="B4" s="1293"/>
      <c r="C4" s="1293"/>
      <c r="D4" s="1293"/>
      <c r="E4" s="1293"/>
      <c r="F4" s="1293"/>
      <c r="G4" s="1293"/>
      <c r="H4" s="1293"/>
      <c r="I4" s="1293"/>
      <c r="J4" s="1293"/>
    </row>
    <row r="5" spans="1:17">
      <c r="A5" s="1334" t="s">
        <v>661</v>
      </c>
      <c r="B5" s="1302"/>
      <c r="C5" s="1302"/>
      <c r="D5" s="1289"/>
      <c r="E5" s="1289"/>
      <c r="F5" s="1289"/>
      <c r="G5" s="1293"/>
      <c r="H5" s="1293"/>
      <c r="I5" s="1293"/>
      <c r="J5" s="1293"/>
    </row>
    <row r="6" spans="1:17" ht="16.5">
      <c r="A6" s="1305"/>
      <c r="B6" s="1302"/>
      <c r="C6" s="1289"/>
      <c r="D6" s="1289"/>
      <c r="E6" s="1289"/>
      <c r="F6" s="1289"/>
      <c r="G6" s="1293"/>
      <c r="H6" s="1293"/>
      <c r="I6" s="1293"/>
      <c r="J6" s="1293"/>
    </row>
    <row r="7" spans="1:17" ht="27.75" customHeight="1">
      <c r="A7" s="1298" t="s">
        <v>662</v>
      </c>
      <c r="B7" s="1289" t="s">
        <v>697</v>
      </c>
      <c r="C7" s="1301"/>
      <c r="D7" s="1300" t="s">
        <v>819</v>
      </c>
      <c r="E7" s="1300" t="s">
        <v>820</v>
      </c>
      <c r="F7" s="1299" t="s">
        <v>818</v>
      </c>
      <c r="G7" s="1299" t="s">
        <v>769</v>
      </c>
      <c r="H7" s="1300" t="s">
        <v>822</v>
      </c>
      <c r="I7" s="1299" t="s">
        <v>21</v>
      </c>
      <c r="J7" s="1293"/>
    </row>
    <row r="8" spans="1:17" ht="18.75" customHeight="1">
      <c r="A8" s="1298"/>
      <c r="B8" s="1289"/>
      <c r="C8" s="1289"/>
      <c r="D8" s="1289"/>
      <c r="E8" s="1289"/>
      <c r="F8" s="1302"/>
      <c r="G8" s="1293"/>
      <c r="H8" s="1293"/>
      <c r="I8" s="1293"/>
      <c r="J8" s="1293"/>
    </row>
    <row r="9" spans="1:17" ht="15">
      <c r="A9" s="1290">
        <v>1</v>
      </c>
      <c r="B9" s="1324" t="s">
        <v>1088</v>
      </c>
      <c r="C9" s="1249"/>
      <c r="D9" s="1258"/>
      <c r="E9" s="1258">
        <f>'2a - Cost Support'!E140*'2a - Cost Support'!E141</f>
        <v>494400</v>
      </c>
      <c r="F9" s="1258"/>
      <c r="G9" s="1325"/>
      <c r="H9" s="1258"/>
      <c r="I9" s="1240">
        <f t="shared" ref="I9:I32" si="0">SUM(D9:H9)</f>
        <v>494400</v>
      </c>
      <c r="J9" s="1293"/>
    </row>
    <row r="10" spans="1:17" ht="15">
      <c r="A10" s="1290">
        <f t="shared" ref="A10:A33" si="1">+A9+1</f>
        <v>2</v>
      </c>
      <c r="B10" s="1324"/>
      <c r="C10" s="1249"/>
      <c r="D10" s="1258"/>
      <c r="E10" s="1258"/>
      <c r="F10" s="1258"/>
      <c r="G10" s="1325"/>
      <c r="H10" s="1258"/>
      <c r="I10" s="1240">
        <f t="shared" si="0"/>
        <v>0</v>
      </c>
      <c r="J10" s="1293"/>
    </row>
    <row r="11" spans="1:17" ht="15">
      <c r="A11" s="1290">
        <f t="shared" si="1"/>
        <v>3</v>
      </c>
      <c r="B11" s="1324"/>
      <c r="C11" s="1249"/>
      <c r="D11" s="1258"/>
      <c r="E11" s="1258"/>
      <c r="F11" s="1258"/>
      <c r="G11" s="1325"/>
      <c r="H11" s="1258"/>
      <c r="I11" s="1240">
        <f t="shared" si="0"/>
        <v>0</v>
      </c>
      <c r="J11" s="1293"/>
    </row>
    <row r="12" spans="1:17" ht="15">
      <c r="A12" s="1290">
        <f t="shared" si="1"/>
        <v>4</v>
      </c>
      <c r="B12" s="1324"/>
      <c r="C12" s="1249"/>
      <c r="D12" s="1258"/>
      <c r="E12" s="1258"/>
      <c r="F12" s="1258"/>
      <c r="G12" s="1325"/>
      <c r="H12" s="1258"/>
      <c r="I12" s="1240">
        <f t="shared" si="0"/>
        <v>0</v>
      </c>
      <c r="J12" s="1293"/>
    </row>
    <row r="13" spans="1:17" ht="15">
      <c r="A13" s="1290">
        <f t="shared" si="1"/>
        <v>5</v>
      </c>
      <c r="B13" s="1324"/>
      <c r="C13" s="1249"/>
      <c r="D13" s="1258"/>
      <c r="E13" s="1258"/>
      <c r="F13" s="1258"/>
      <c r="G13" s="1325"/>
      <c r="H13" s="1258"/>
      <c r="I13" s="1240">
        <f t="shared" si="0"/>
        <v>0</v>
      </c>
      <c r="J13" s="1293"/>
    </row>
    <row r="14" spans="1:17" ht="15">
      <c r="A14" s="1290">
        <f t="shared" si="1"/>
        <v>6</v>
      </c>
      <c r="B14" s="1323"/>
      <c r="C14" s="1249"/>
      <c r="D14" s="1258"/>
      <c r="E14" s="1258"/>
      <c r="F14" s="1258"/>
      <c r="G14" s="1325"/>
      <c r="H14" s="1258"/>
      <c r="I14" s="1240">
        <f t="shared" si="0"/>
        <v>0</v>
      </c>
      <c r="J14" s="1293"/>
    </row>
    <row r="15" spans="1:17" ht="15">
      <c r="A15" s="1290">
        <f t="shared" si="1"/>
        <v>7</v>
      </c>
      <c r="B15" s="1323"/>
      <c r="C15" s="1249"/>
      <c r="D15" s="1258"/>
      <c r="E15" s="1258"/>
      <c r="F15" s="1258"/>
      <c r="G15" s="1325"/>
      <c r="H15" s="1258"/>
      <c r="I15" s="1240">
        <f t="shared" si="0"/>
        <v>0</v>
      </c>
      <c r="J15" s="1293"/>
    </row>
    <row r="16" spans="1:17" ht="15">
      <c r="A16" s="1290">
        <f t="shared" si="1"/>
        <v>8</v>
      </c>
      <c r="B16" s="1323"/>
      <c r="C16" s="1249"/>
      <c r="D16" s="1258"/>
      <c r="E16" s="1258"/>
      <c r="F16" s="1258"/>
      <c r="G16" s="1325"/>
      <c r="H16" s="1258"/>
      <c r="I16" s="1240">
        <f t="shared" si="0"/>
        <v>0</v>
      </c>
      <c r="J16" s="1293"/>
    </row>
    <row r="17" spans="1:10" ht="15">
      <c r="A17" s="1290">
        <f t="shared" si="1"/>
        <v>9</v>
      </c>
      <c r="B17" s="1323"/>
      <c r="C17" s="1249"/>
      <c r="D17" s="1258"/>
      <c r="E17" s="1258"/>
      <c r="F17" s="1258"/>
      <c r="G17" s="1325"/>
      <c r="H17" s="1258"/>
      <c r="I17" s="1240">
        <f t="shared" si="0"/>
        <v>0</v>
      </c>
      <c r="J17" s="1293"/>
    </row>
    <row r="18" spans="1:10" ht="15">
      <c r="A18" s="1290">
        <f t="shared" si="1"/>
        <v>10</v>
      </c>
      <c r="B18" s="1323"/>
      <c r="C18" s="1249"/>
      <c r="D18" s="1258"/>
      <c r="E18" s="1258"/>
      <c r="F18" s="1258"/>
      <c r="G18" s="1325"/>
      <c r="H18" s="1258"/>
      <c r="I18" s="1240">
        <f t="shared" si="0"/>
        <v>0</v>
      </c>
      <c r="J18" s="1293"/>
    </row>
    <row r="19" spans="1:10" ht="15">
      <c r="A19" s="1290">
        <f t="shared" si="1"/>
        <v>11</v>
      </c>
      <c r="B19" s="1323"/>
      <c r="C19" s="1249"/>
      <c r="D19" s="1258"/>
      <c r="E19" s="1258"/>
      <c r="F19" s="1258"/>
      <c r="G19" s="1325"/>
      <c r="H19" s="1258"/>
      <c r="I19" s="1240">
        <f t="shared" si="0"/>
        <v>0</v>
      </c>
      <c r="J19" s="1293"/>
    </row>
    <row r="20" spans="1:10" ht="15">
      <c r="A20" s="1290">
        <f t="shared" si="1"/>
        <v>12</v>
      </c>
      <c r="B20" s="1323"/>
      <c r="C20" s="1249"/>
      <c r="D20" s="1258"/>
      <c r="E20" s="1258"/>
      <c r="F20" s="1258"/>
      <c r="G20" s="1325"/>
      <c r="H20" s="1258"/>
      <c r="I20" s="1240">
        <f t="shared" si="0"/>
        <v>0</v>
      </c>
      <c r="J20" s="1293"/>
    </row>
    <row r="21" spans="1:10" ht="15">
      <c r="A21" s="1290">
        <f t="shared" si="1"/>
        <v>13</v>
      </c>
      <c r="B21" s="1323"/>
      <c r="C21" s="1249"/>
      <c r="D21" s="1258"/>
      <c r="E21" s="1258"/>
      <c r="F21" s="1258"/>
      <c r="G21" s="1325"/>
      <c r="H21" s="1258"/>
      <c r="I21" s="1240">
        <f t="shared" si="0"/>
        <v>0</v>
      </c>
      <c r="J21" s="1293"/>
    </row>
    <row r="22" spans="1:10" ht="15">
      <c r="A22" s="1290">
        <f t="shared" si="1"/>
        <v>14</v>
      </c>
      <c r="B22" s="1323"/>
      <c r="C22" s="1249"/>
      <c r="D22" s="1258"/>
      <c r="E22" s="1258"/>
      <c r="F22" s="1258"/>
      <c r="G22" s="1325"/>
      <c r="H22" s="1258"/>
      <c r="I22" s="1240">
        <f t="shared" si="0"/>
        <v>0</v>
      </c>
      <c r="J22" s="1293"/>
    </row>
    <row r="23" spans="1:10" ht="15">
      <c r="A23" s="1290">
        <f t="shared" si="1"/>
        <v>15</v>
      </c>
      <c r="B23" s="1323"/>
      <c r="C23" s="1249"/>
      <c r="D23" s="1258"/>
      <c r="E23" s="1258"/>
      <c r="F23" s="1258"/>
      <c r="G23" s="1325"/>
      <c r="H23" s="1258"/>
      <c r="I23" s="1240">
        <f t="shared" si="0"/>
        <v>0</v>
      </c>
      <c r="J23" s="1293"/>
    </row>
    <row r="24" spans="1:10" ht="15">
      <c r="A24" s="1290">
        <f t="shared" si="1"/>
        <v>16</v>
      </c>
      <c r="B24" s="1323"/>
      <c r="C24" s="1249"/>
      <c r="D24" s="1258"/>
      <c r="E24" s="1258"/>
      <c r="F24" s="1258"/>
      <c r="G24" s="1329"/>
      <c r="H24" s="1258"/>
      <c r="I24" s="1240">
        <f t="shared" si="0"/>
        <v>0</v>
      </c>
      <c r="J24" s="1293"/>
    </row>
    <row r="25" spans="1:10" ht="15">
      <c r="A25" s="1290">
        <f t="shared" si="1"/>
        <v>17</v>
      </c>
      <c r="B25" s="1323"/>
      <c r="C25" s="1249"/>
      <c r="D25" s="1258"/>
      <c r="E25" s="1258"/>
      <c r="F25" s="1258"/>
      <c r="G25" s="1329"/>
      <c r="H25" s="1258"/>
      <c r="I25" s="1240">
        <f t="shared" si="0"/>
        <v>0</v>
      </c>
      <c r="J25" s="1293"/>
    </row>
    <row r="26" spans="1:10" ht="15">
      <c r="A26" s="1290">
        <f t="shared" si="1"/>
        <v>18</v>
      </c>
      <c r="B26" s="1323"/>
      <c r="C26" s="1249"/>
      <c r="D26" s="1258"/>
      <c r="E26" s="1258"/>
      <c r="F26" s="1258"/>
      <c r="G26" s="1329"/>
      <c r="H26" s="1258"/>
      <c r="I26" s="1240">
        <f t="shared" si="0"/>
        <v>0</v>
      </c>
      <c r="J26" s="1293"/>
    </row>
    <row r="27" spans="1:10" ht="15">
      <c r="A27" s="1290">
        <f t="shared" si="1"/>
        <v>19</v>
      </c>
      <c r="B27" s="1323"/>
      <c r="C27" s="1249"/>
      <c r="D27" s="1258"/>
      <c r="E27" s="1258"/>
      <c r="F27" s="1258"/>
      <c r="G27" s="1329"/>
      <c r="H27" s="1258"/>
      <c r="I27" s="1240">
        <f t="shared" si="0"/>
        <v>0</v>
      </c>
      <c r="J27" s="1293"/>
    </row>
    <row r="28" spans="1:10" ht="15">
      <c r="A28" s="1290">
        <f t="shared" si="1"/>
        <v>20</v>
      </c>
      <c r="B28" s="1323"/>
      <c r="C28" s="1249"/>
      <c r="D28" s="1258"/>
      <c r="E28" s="1258"/>
      <c r="F28" s="1258"/>
      <c r="G28" s="1329"/>
      <c r="H28" s="1258"/>
      <c r="I28" s="1240">
        <f t="shared" si="0"/>
        <v>0</v>
      </c>
      <c r="J28" s="1293"/>
    </row>
    <row r="29" spans="1:10" ht="15">
      <c r="A29" s="1290">
        <f t="shared" si="1"/>
        <v>21</v>
      </c>
      <c r="B29" s="1323"/>
      <c r="C29" s="1249"/>
      <c r="D29" s="1258"/>
      <c r="E29" s="1258"/>
      <c r="F29" s="1258"/>
      <c r="G29" s="1329"/>
      <c r="H29" s="1258"/>
      <c r="I29" s="1240">
        <f t="shared" si="0"/>
        <v>0</v>
      </c>
      <c r="J29" s="1293"/>
    </row>
    <row r="30" spans="1:10" ht="15">
      <c r="A30" s="1290">
        <f t="shared" si="1"/>
        <v>22</v>
      </c>
      <c r="B30" s="1323"/>
      <c r="C30" s="1249"/>
      <c r="D30" s="1258"/>
      <c r="E30" s="1258"/>
      <c r="F30" s="1258"/>
      <c r="G30" s="1329"/>
      <c r="H30" s="1258"/>
      <c r="I30" s="1240">
        <f t="shared" si="0"/>
        <v>0</v>
      </c>
      <c r="J30" s="1293"/>
    </row>
    <row r="31" spans="1:10" ht="15">
      <c r="A31" s="1290">
        <f t="shared" si="1"/>
        <v>23</v>
      </c>
      <c r="B31" s="1323"/>
      <c r="C31" s="1249"/>
      <c r="D31" s="1258"/>
      <c r="E31" s="1258"/>
      <c r="F31" s="1258"/>
      <c r="G31" s="1329"/>
      <c r="H31" s="1258"/>
      <c r="I31" s="1240">
        <f t="shared" si="0"/>
        <v>0</v>
      </c>
      <c r="J31" s="1293"/>
    </row>
    <row r="32" spans="1:10" ht="15">
      <c r="A32" s="1290">
        <f t="shared" si="1"/>
        <v>24</v>
      </c>
      <c r="B32" s="1323"/>
      <c r="C32" s="1249"/>
      <c r="D32" s="1258"/>
      <c r="E32" s="1258"/>
      <c r="F32" s="1258"/>
      <c r="G32" s="1329"/>
      <c r="H32" s="1258"/>
      <c r="I32" s="1240">
        <f t="shared" si="0"/>
        <v>0</v>
      </c>
      <c r="J32" s="1293"/>
    </row>
    <row r="33" spans="1:15" ht="13.5" thickBot="1">
      <c r="A33" s="1290">
        <f t="shared" si="1"/>
        <v>25</v>
      </c>
      <c r="B33" s="1289" t="s">
        <v>21</v>
      </c>
      <c r="C33" s="1289"/>
      <c r="D33" s="1330">
        <f>SUM(D9:D32)</f>
        <v>0</v>
      </c>
      <c r="E33" s="1330">
        <f>SUM(E9:E32)</f>
        <v>494400</v>
      </c>
      <c r="F33" s="1330">
        <f>SUM(F9:F32)</f>
        <v>0</v>
      </c>
      <c r="G33" s="728"/>
      <c r="H33" s="1330">
        <f>SUM(H9:H32)</f>
        <v>0</v>
      </c>
      <c r="I33" s="1330">
        <f>SUM(I9:I32)</f>
        <v>494400</v>
      </c>
      <c r="J33" s="1293"/>
    </row>
    <row r="34" spans="1:15" ht="13.5" thickTop="1">
      <c r="A34" s="1304" t="s">
        <v>8</v>
      </c>
      <c r="B34" s="1289"/>
      <c r="C34" s="1289"/>
      <c r="D34" s="1327"/>
      <c r="E34" s="1327"/>
      <c r="F34" s="1327"/>
      <c r="G34" s="1327"/>
      <c r="H34" s="1327"/>
      <c r="I34" s="1327"/>
      <c r="J34" s="1293"/>
    </row>
    <row r="35" spans="1:15">
      <c r="A35" s="1303" t="s">
        <v>764</v>
      </c>
      <c r="B35" s="1302"/>
      <c r="C35" s="1302"/>
      <c r="D35" s="1289"/>
      <c r="E35" s="1289"/>
      <c r="F35" s="1289"/>
      <c r="G35" s="1293"/>
      <c r="H35" s="1293"/>
      <c r="I35" s="1293"/>
      <c r="J35" s="1293"/>
    </row>
    <row r="36" spans="1:15" ht="16.5">
      <c r="A36" s="1305" t="s">
        <v>926</v>
      </c>
      <c r="B36" s="1289"/>
      <c r="C36" s="1289"/>
      <c r="D36" s="1289"/>
      <c r="E36" s="1289"/>
      <c r="F36" s="1289"/>
      <c r="G36" s="1293"/>
      <c r="H36" s="1293"/>
      <c r="I36" s="1293"/>
      <c r="J36" s="1293"/>
    </row>
    <row r="37" spans="1:15" ht="25.5">
      <c r="A37" s="1300" t="s">
        <v>662</v>
      </c>
      <c r="B37" s="1301" t="s">
        <v>663</v>
      </c>
      <c r="C37" s="1301" t="s">
        <v>664</v>
      </c>
      <c r="D37" s="1300" t="s">
        <v>819</v>
      </c>
      <c r="E37" s="1300" t="s">
        <v>820</v>
      </c>
      <c r="F37" s="1299" t="s">
        <v>818</v>
      </c>
      <c r="G37" s="1299" t="s">
        <v>769</v>
      </c>
      <c r="H37" s="1300" t="s">
        <v>822</v>
      </c>
      <c r="I37" s="1299" t="s">
        <v>21</v>
      </c>
      <c r="J37" s="1293"/>
    </row>
    <row r="38" spans="1:15">
      <c r="A38" s="1298"/>
      <c r="B38" s="1289"/>
      <c r="C38" s="1289"/>
      <c r="D38" s="1289"/>
      <c r="E38" s="1289"/>
      <c r="F38" s="1293"/>
      <c r="G38" s="1289"/>
      <c r="H38" s="1295"/>
      <c r="I38" s="1295"/>
      <c r="J38" s="1295"/>
      <c r="K38" s="1294"/>
      <c r="L38" s="1294"/>
    </row>
    <row r="39" spans="1:15" ht="15">
      <c r="A39" s="1290">
        <f>+A33+1</f>
        <v>26</v>
      </c>
      <c r="B39" s="1292" t="s">
        <v>775</v>
      </c>
      <c r="C39" s="1241">
        <v>560</v>
      </c>
      <c r="D39" s="1258"/>
      <c r="E39" s="1258"/>
      <c r="F39" s="1258"/>
      <c r="G39" s="1325"/>
      <c r="H39" s="1258"/>
      <c r="I39" s="1240">
        <f t="shared" ref="I39:I62" si="2">SUM(D39:H39)</f>
        <v>0</v>
      </c>
      <c r="J39" s="1295"/>
      <c r="K39" s="1232"/>
      <c r="L39" s="1232"/>
      <c r="M39" s="1296"/>
      <c r="N39" s="1296"/>
      <c r="O39" s="1296"/>
    </row>
    <row r="40" spans="1:15" ht="15">
      <c r="A40" s="1290">
        <f t="shared" ref="A40:A63" si="3">+A39+1</f>
        <v>27</v>
      </c>
      <c r="B40" s="1292" t="s">
        <v>776</v>
      </c>
      <c r="C40" s="1241">
        <v>561.1</v>
      </c>
      <c r="D40" s="1258"/>
      <c r="E40" s="1258"/>
      <c r="F40" s="1258"/>
      <c r="G40" s="1325"/>
      <c r="H40" s="1258"/>
      <c r="I40" s="1240">
        <f t="shared" si="2"/>
        <v>0</v>
      </c>
      <c r="J40" s="1295"/>
      <c r="K40" s="1232"/>
      <c r="L40" s="1232"/>
      <c r="M40" s="1296"/>
      <c r="N40" s="1296"/>
      <c r="O40" s="1296"/>
    </row>
    <row r="41" spans="1:15" ht="15">
      <c r="A41" s="1290">
        <f t="shared" si="3"/>
        <v>28</v>
      </c>
      <c r="B41" s="1292" t="s">
        <v>777</v>
      </c>
      <c r="C41" s="1241">
        <v>561.20000000000005</v>
      </c>
      <c r="D41" s="1258"/>
      <c r="E41" s="1258"/>
      <c r="F41" s="1258"/>
      <c r="G41" s="1325"/>
      <c r="H41" s="1258"/>
      <c r="I41" s="1240">
        <f t="shared" si="2"/>
        <v>0</v>
      </c>
      <c r="J41" s="1295"/>
      <c r="K41" s="1232"/>
      <c r="L41" s="1232"/>
      <c r="M41" s="1296"/>
      <c r="N41" s="1296"/>
      <c r="O41" s="1296"/>
    </row>
    <row r="42" spans="1:15" ht="15">
      <c r="A42" s="1290">
        <f t="shared" si="3"/>
        <v>29</v>
      </c>
      <c r="B42" s="1292" t="s">
        <v>778</v>
      </c>
      <c r="C42" s="1241">
        <v>561.29999999999995</v>
      </c>
      <c r="D42" s="1258"/>
      <c r="E42" s="1258"/>
      <c r="F42" s="1258"/>
      <c r="G42" s="1325"/>
      <c r="H42" s="1258"/>
      <c r="I42" s="1240">
        <f t="shared" si="2"/>
        <v>0</v>
      </c>
      <c r="J42" s="1295"/>
      <c r="K42" s="1232"/>
      <c r="L42" s="1232"/>
      <c r="N42" s="1296"/>
      <c r="O42" s="1296"/>
    </row>
    <row r="43" spans="1:15" ht="15">
      <c r="A43" s="1290">
        <f t="shared" si="3"/>
        <v>30</v>
      </c>
      <c r="B43" s="1292" t="s">
        <v>779</v>
      </c>
      <c r="C43" s="1241">
        <v>561.4</v>
      </c>
      <c r="D43" s="1258"/>
      <c r="E43" s="1258"/>
      <c r="F43" s="1258"/>
      <c r="G43" s="1325"/>
      <c r="H43" s="1258"/>
      <c r="I43" s="1240">
        <f t="shared" si="2"/>
        <v>0</v>
      </c>
      <c r="J43" s="1238"/>
      <c r="K43" s="1232"/>
      <c r="L43" s="1294"/>
      <c r="M43" s="1296"/>
      <c r="N43" s="1296"/>
      <c r="O43" s="1296"/>
    </row>
    <row r="44" spans="1:15" ht="15">
      <c r="A44" s="1290">
        <f t="shared" si="3"/>
        <v>31</v>
      </c>
      <c r="B44" s="1292" t="s">
        <v>780</v>
      </c>
      <c r="C44" s="1241">
        <v>561.5</v>
      </c>
      <c r="D44" s="1258"/>
      <c r="E44" s="1258"/>
      <c r="F44" s="1258"/>
      <c r="G44" s="1325"/>
      <c r="H44" s="1258"/>
      <c r="I44" s="1240">
        <f t="shared" si="2"/>
        <v>0</v>
      </c>
      <c r="J44" s="1238"/>
      <c r="K44" s="1232"/>
      <c r="L44" s="1232"/>
      <c r="M44" s="1296"/>
      <c r="N44" s="1296"/>
      <c r="O44" s="1296"/>
    </row>
    <row r="45" spans="1:15" ht="15">
      <c r="A45" s="1290">
        <f t="shared" si="3"/>
        <v>32</v>
      </c>
      <c r="B45" s="1292" t="s">
        <v>781</v>
      </c>
      <c r="C45" s="1241">
        <v>561.6</v>
      </c>
      <c r="D45" s="1258"/>
      <c r="E45" s="1258"/>
      <c r="F45" s="1258"/>
      <c r="G45" s="1325"/>
      <c r="H45" s="1258"/>
      <c r="I45" s="1240">
        <f t="shared" si="2"/>
        <v>0</v>
      </c>
      <c r="J45" s="1238"/>
      <c r="K45" s="1232"/>
      <c r="L45" s="1232"/>
      <c r="M45" s="1296"/>
      <c r="N45" s="1296"/>
      <c r="O45" s="1296"/>
    </row>
    <row r="46" spans="1:15" ht="15">
      <c r="A46" s="1290">
        <f t="shared" si="3"/>
        <v>33</v>
      </c>
      <c r="B46" s="1292" t="s">
        <v>782</v>
      </c>
      <c r="C46" s="1241">
        <v>561.70000000000005</v>
      </c>
      <c r="D46" s="1258"/>
      <c r="E46" s="1258"/>
      <c r="F46" s="1258"/>
      <c r="G46" s="1325"/>
      <c r="H46" s="1258"/>
      <c r="I46" s="1240">
        <f t="shared" si="2"/>
        <v>0</v>
      </c>
      <c r="J46" s="1238"/>
      <c r="K46" s="1232"/>
      <c r="L46" s="1232"/>
      <c r="M46" s="1296"/>
      <c r="N46" s="1296"/>
      <c r="O46" s="1296"/>
    </row>
    <row r="47" spans="1:15" ht="15">
      <c r="A47" s="1290">
        <f t="shared" si="3"/>
        <v>34</v>
      </c>
      <c r="B47" s="1292" t="s">
        <v>783</v>
      </c>
      <c r="C47" s="1241">
        <v>561.79999999999995</v>
      </c>
      <c r="D47" s="1258"/>
      <c r="E47" s="1258"/>
      <c r="F47" s="1258"/>
      <c r="G47" s="1325"/>
      <c r="H47" s="1258"/>
      <c r="I47" s="1240">
        <f t="shared" si="2"/>
        <v>0</v>
      </c>
      <c r="J47" s="1295"/>
      <c r="K47" s="1232"/>
      <c r="L47" s="1232"/>
      <c r="M47" s="1296"/>
      <c r="N47" s="1296"/>
      <c r="O47" s="1296"/>
    </row>
    <row r="48" spans="1:15" ht="15">
      <c r="A48" s="1290">
        <f t="shared" si="3"/>
        <v>35</v>
      </c>
      <c r="B48" s="1292" t="s">
        <v>789</v>
      </c>
      <c r="C48" s="1241">
        <v>562</v>
      </c>
      <c r="D48" s="1258"/>
      <c r="E48" s="1258"/>
      <c r="F48" s="1258"/>
      <c r="G48" s="1325"/>
      <c r="H48" s="1258"/>
      <c r="I48" s="1240">
        <f t="shared" si="2"/>
        <v>0</v>
      </c>
      <c r="J48" s="1295"/>
      <c r="K48" s="1294"/>
      <c r="L48" s="1294"/>
    </row>
    <row r="49" spans="1:12" ht="15">
      <c r="A49" s="1290">
        <f t="shared" si="3"/>
        <v>36</v>
      </c>
      <c r="B49" s="1292" t="s">
        <v>790</v>
      </c>
      <c r="C49" s="1241">
        <v>563</v>
      </c>
      <c r="D49" s="1258"/>
      <c r="E49" s="1258"/>
      <c r="F49" s="1258"/>
      <c r="G49" s="1325"/>
      <c r="H49" s="1258"/>
      <c r="I49" s="1240">
        <f t="shared" si="2"/>
        <v>0</v>
      </c>
      <c r="J49" s="1295"/>
      <c r="K49" s="1294"/>
      <c r="L49" s="1294"/>
    </row>
    <row r="50" spans="1:12" ht="15">
      <c r="A50" s="1290">
        <f t="shared" si="3"/>
        <v>37</v>
      </c>
      <c r="B50" s="1292" t="s">
        <v>791</v>
      </c>
      <c r="C50" s="1241">
        <v>564</v>
      </c>
      <c r="D50" s="1258"/>
      <c r="E50" s="1258"/>
      <c r="F50" s="1258"/>
      <c r="G50" s="1325"/>
      <c r="H50" s="1258"/>
      <c r="I50" s="1240">
        <f t="shared" si="2"/>
        <v>0</v>
      </c>
      <c r="J50" s="1293"/>
    </row>
    <row r="51" spans="1:12" ht="15">
      <c r="A51" s="1290">
        <f t="shared" si="3"/>
        <v>38</v>
      </c>
      <c r="B51" s="1292" t="s">
        <v>792</v>
      </c>
      <c r="C51" s="1241">
        <v>565</v>
      </c>
      <c r="D51" s="1258"/>
      <c r="E51" s="1258"/>
      <c r="F51" s="1258"/>
      <c r="G51" s="1325"/>
      <c r="H51" s="1258"/>
      <c r="I51" s="1240">
        <f t="shared" si="2"/>
        <v>0</v>
      </c>
      <c r="J51" s="1293"/>
    </row>
    <row r="52" spans="1:12" ht="15">
      <c r="A52" s="1290">
        <f t="shared" si="3"/>
        <v>39</v>
      </c>
      <c r="B52" s="1292" t="s">
        <v>793</v>
      </c>
      <c r="C52" s="1241">
        <v>566</v>
      </c>
      <c r="D52" s="1258"/>
      <c r="E52" s="1258"/>
      <c r="F52" s="1258"/>
      <c r="G52" s="1325"/>
      <c r="H52" s="1258"/>
      <c r="I52" s="1240">
        <f t="shared" si="2"/>
        <v>0</v>
      </c>
      <c r="J52" s="1293"/>
    </row>
    <row r="53" spans="1:12" ht="15">
      <c r="A53" s="1290">
        <f t="shared" si="3"/>
        <v>40</v>
      </c>
      <c r="B53" s="1292" t="s">
        <v>784</v>
      </c>
      <c r="C53" s="1241">
        <v>567</v>
      </c>
      <c r="D53" s="1258"/>
      <c r="E53" s="1258"/>
      <c r="F53" s="1258"/>
      <c r="G53" s="1325"/>
      <c r="H53" s="1258"/>
      <c r="I53" s="1240">
        <f t="shared" si="2"/>
        <v>0</v>
      </c>
      <c r="J53" s="1293"/>
    </row>
    <row r="54" spans="1:12" ht="15">
      <c r="A54" s="1290">
        <f t="shared" si="3"/>
        <v>41</v>
      </c>
      <c r="B54" s="1292" t="s">
        <v>794</v>
      </c>
      <c r="C54" s="1241">
        <v>568</v>
      </c>
      <c r="D54" s="1258"/>
      <c r="E54" s="1258"/>
      <c r="F54" s="1258"/>
      <c r="G54" s="1325"/>
      <c r="H54" s="1258"/>
      <c r="I54" s="1240">
        <f t="shared" si="2"/>
        <v>0</v>
      </c>
    </row>
    <row r="55" spans="1:12" ht="15">
      <c r="A55" s="1290">
        <f t="shared" si="3"/>
        <v>42</v>
      </c>
      <c r="B55" s="1292" t="s">
        <v>795</v>
      </c>
      <c r="C55" s="1241">
        <v>569</v>
      </c>
      <c r="D55" s="1258"/>
      <c r="E55" s="1258"/>
      <c r="F55" s="1258"/>
      <c r="G55" s="1325"/>
      <c r="H55" s="1258"/>
      <c r="I55" s="1240">
        <f t="shared" si="2"/>
        <v>0</v>
      </c>
    </row>
    <row r="56" spans="1:12" ht="15">
      <c r="A56" s="1290">
        <f t="shared" si="3"/>
        <v>43</v>
      </c>
      <c r="B56" s="1292" t="s">
        <v>785</v>
      </c>
      <c r="C56" s="1241">
        <v>569.1</v>
      </c>
      <c r="D56" s="1258"/>
      <c r="E56" s="1258"/>
      <c r="F56" s="1258"/>
      <c r="G56" s="1325"/>
      <c r="H56" s="1258"/>
      <c r="I56" s="1240">
        <f t="shared" si="2"/>
        <v>0</v>
      </c>
    </row>
    <row r="57" spans="1:12" ht="15">
      <c r="A57" s="1290">
        <f t="shared" si="3"/>
        <v>44</v>
      </c>
      <c r="B57" s="1292" t="s">
        <v>786</v>
      </c>
      <c r="C57" s="1241">
        <v>569.20000000000005</v>
      </c>
      <c r="D57" s="1258"/>
      <c r="E57" s="1258"/>
      <c r="F57" s="1258"/>
      <c r="G57" s="1325"/>
      <c r="H57" s="1258"/>
      <c r="I57" s="1240">
        <f t="shared" si="2"/>
        <v>0</v>
      </c>
    </row>
    <row r="58" spans="1:12" ht="15">
      <c r="A58" s="1290">
        <f t="shared" si="3"/>
        <v>45</v>
      </c>
      <c r="B58" s="1292" t="s">
        <v>787</v>
      </c>
      <c r="C58" s="1241">
        <v>569.29999999999995</v>
      </c>
      <c r="D58" s="1258"/>
      <c r="E58" s="1258"/>
      <c r="F58" s="1258"/>
      <c r="G58" s="1325"/>
      <c r="H58" s="1258"/>
      <c r="I58" s="1240">
        <f t="shared" si="2"/>
        <v>0</v>
      </c>
    </row>
    <row r="59" spans="1:12" ht="15">
      <c r="A59" s="1290">
        <f t="shared" si="3"/>
        <v>46</v>
      </c>
      <c r="B59" s="1292" t="s">
        <v>788</v>
      </c>
      <c r="C59" s="1241">
        <v>569.4</v>
      </c>
      <c r="D59" s="1258"/>
      <c r="E59" s="1258"/>
      <c r="F59" s="1258"/>
      <c r="G59" s="1325"/>
      <c r="H59" s="1258"/>
      <c r="I59" s="1240">
        <f t="shared" si="2"/>
        <v>0</v>
      </c>
    </row>
    <row r="60" spans="1:12" ht="15">
      <c r="A60" s="1290">
        <f t="shared" si="3"/>
        <v>47</v>
      </c>
      <c r="B60" s="1292" t="s">
        <v>796</v>
      </c>
      <c r="C60" s="1241">
        <v>570</v>
      </c>
      <c r="D60" s="1258"/>
      <c r="E60" s="1258"/>
      <c r="F60" s="1258"/>
      <c r="G60" s="1325"/>
      <c r="H60" s="1258"/>
      <c r="I60" s="1240">
        <f t="shared" si="2"/>
        <v>0</v>
      </c>
    </row>
    <row r="61" spans="1:12" ht="15">
      <c r="A61" s="1290">
        <f t="shared" si="3"/>
        <v>48</v>
      </c>
      <c r="B61" s="1292" t="s">
        <v>797</v>
      </c>
      <c r="C61" s="1241">
        <v>571</v>
      </c>
      <c r="D61" s="1258"/>
      <c r="E61" s="1258"/>
      <c r="F61" s="1258"/>
      <c r="G61" s="1325"/>
      <c r="H61" s="1258"/>
      <c r="I61" s="1240">
        <f t="shared" si="2"/>
        <v>0</v>
      </c>
    </row>
    <row r="62" spans="1:12" ht="15">
      <c r="A62" s="1290">
        <f t="shared" si="3"/>
        <v>49</v>
      </c>
      <c r="B62" s="1292" t="s">
        <v>798</v>
      </c>
      <c r="C62" s="1241">
        <v>572</v>
      </c>
      <c r="D62" s="1258"/>
      <c r="E62" s="1258"/>
      <c r="F62" s="1258"/>
      <c r="G62" s="1325"/>
      <c r="H62" s="1258"/>
      <c r="I62" s="1240">
        <f t="shared" si="2"/>
        <v>0</v>
      </c>
    </row>
    <row r="63" spans="1:12" ht="13.5" thickBot="1">
      <c r="A63" s="1290">
        <f t="shared" si="3"/>
        <v>50</v>
      </c>
      <c r="B63" s="1289" t="s">
        <v>21</v>
      </c>
      <c r="C63" s="1289"/>
      <c r="D63" s="1288">
        <f>SUM(D39:D62)</f>
        <v>0</v>
      </c>
      <c r="E63" s="1288">
        <f>SUM(E39:E62)</f>
        <v>0</v>
      </c>
      <c r="F63" s="1288">
        <f>SUM(F39:F62)</f>
        <v>0</v>
      </c>
      <c r="H63" s="1288">
        <f>SUM(H39:H62)</f>
        <v>0</v>
      </c>
      <c r="I63" s="1288">
        <f>SUM(I39:I62)</f>
        <v>0</v>
      </c>
    </row>
    <row r="64" spans="1:12" ht="13.5" thickTop="1"/>
    <row r="65" spans="2:2">
      <c r="B65" s="1287" t="s">
        <v>799</v>
      </c>
    </row>
    <row r="66" spans="2:2">
      <c r="B66" s="1287" t="s">
        <v>958</v>
      </c>
    </row>
    <row r="67" spans="2:2" ht="14.25">
      <c r="B67" s="1287" t="s">
        <v>821</v>
      </c>
    </row>
  </sheetData>
  <mergeCells count="2">
    <mergeCell ref="A1:F1"/>
    <mergeCell ref="A2:F2"/>
  </mergeCells>
  <pageMargins left="0.25" right="0.25" top="0.75" bottom="0.75" header="0.3" footer="0.3"/>
  <pageSetup scale="5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70C0"/>
    <pageSetUpPr fitToPage="1"/>
  </sheetPr>
  <dimension ref="A1:R61"/>
  <sheetViews>
    <sheetView workbookViewId="0">
      <selection activeCell="I10" sqref="I10"/>
    </sheetView>
  </sheetViews>
  <sheetFormatPr defaultRowHeight="12.75"/>
  <cols>
    <col min="1" max="1" width="3.6640625" style="1285" customWidth="1"/>
    <col min="2" max="2" width="29.109375" style="1285" customWidth="1"/>
    <col min="3" max="3" width="14.33203125" style="1285" customWidth="1"/>
    <col min="4" max="4" width="15.33203125" style="1285" bestFit="1" customWidth="1"/>
    <col min="5" max="5" width="8.6640625" style="1285" customWidth="1"/>
    <col min="6" max="6" width="7.21875" style="1285" bestFit="1" customWidth="1"/>
    <col min="7" max="7" width="8.77734375" style="1285" customWidth="1"/>
    <col min="8" max="8" width="10.109375" style="1285" customWidth="1"/>
    <col min="9" max="9" width="8.88671875" style="854"/>
    <col min="10" max="16384" width="8.88671875" style="1285"/>
  </cols>
  <sheetData>
    <row r="1" spans="1:18" ht="15">
      <c r="A1" s="1626" t="s">
        <v>835</v>
      </c>
      <c r="B1" s="1627"/>
      <c r="C1" s="1627"/>
      <c r="D1" s="1627"/>
      <c r="E1" s="1627"/>
      <c r="F1" s="1627"/>
      <c r="G1" s="1627"/>
      <c r="H1" s="1075"/>
      <c r="I1" s="411"/>
      <c r="J1" s="1075"/>
      <c r="K1" s="1075"/>
      <c r="L1" s="1075"/>
      <c r="M1" s="1075"/>
      <c r="N1" s="1075"/>
      <c r="O1" s="1075"/>
      <c r="P1" s="1075"/>
      <c r="Q1" s="1075"/>
      <c r="R1" s="1075"/>
    </row>
    <row r="2" spans="1:18" ht="15.75">
      <c r="A2" s="1627" t="s">
        <v>492</v>
      </c>
      <c r="B2" s="1627"/>
      <c r="C2" s="1627"/>
      <c r="D2" s="1627"/>
      <c r="E2" s="1627"/>
      <c r="F2" s="1627"/>
      <c r="G2" s="1627"/>
      <c r="H2" s="1291" t="s">
        <v>1086</v>
      </c>
      <c r="I2" s="1326"/>
      <c r="J2" s="1075"/>
      <c r="K2" s="1075"/>
      <c r="L2" s="1075"/>
      <c r="M2" s="1075"/>
      <c r="N2" s="1075"/>
      <c r="O2" s="1075"/>
      <c r="P2" s="1075"/>
      <c r="Q2" s="1075"/>
      <c r="R2" s="1075"/>
    </row>
    <row r="3" spans="1:18" ht="15">
      <c r="H3" s="1508">
        <v>43829</v>
      </c>
      <c r="I3" s="1265"/>
    </row>
    <row r="4" spans="1:18">
      <c r="A4" s="1293"/>
      <c r="B4" s="1293"/>
      <c r="C4" s="1293"/>
      <c r="D4" s="1293"/>
      <c r="E4" s="1293"/>
      <c r="F4" s="1293"/>
      <c r="G4" s="1293"/>
      <c r="H4" s="1293"/>
      <c r="I4" s="1327"/>
      <c r="J4" s="1293"/>
      <c r="K4" s="1293"/>
    </row>
    <row r="5" spans="1:18">
      <c r="A5" s="1293"/>
      <c r="B5" s="1293"/>
      <c r="C5" s="1293"/>
      <c r="D5" s="1293"/>
      <c r="E5" s="1293"/>
      <c r="F5" s="1293"/>
      <c r="G5" s="1293"/>
      <c r="H5" s="1293"/>
      <c r="I5" s="1327"/>
      <c r="J5" s="1293"/>
      <c r="K5" s="1293"/>
    </row>
    <row r="6" spans="1:18">
      <c r="A6" s="1333" t="s">
        <v>815</v>
      </c>
      <c r="B6" s="1302"/>
      <c r="C6" s="1302"/>
      <c r="D6" s="1289"/>
      <c r="E6" s="1289"/>
      <c r="F6" s="1289"/>
      <c r="G6" s="1289"/>
      <c r="H6" s="1293"/>
      <c r="I6" s="1327"/>
      <c r="J6" s="1293"/>
      <c r="K6" s="1293"/>
    </row>
    <row r="7" spans="1:18">
      <c r="A7" s="1289"/>
      <c r="B7" s="1289"/>
      <c r="C7" s="1289"/>
      <c r="D7" s="1289"/>
      <c r="E7" s="1289"/>
      <c r="F7" s="1289"/>
      <c r="G7" s="1289"/>
      <c r="H7" s="1293"/>
      <c r="I7" s="1327"/>
      <c r="J7" s="1293"/>
      <c r="K7" s="1293"/>
    </row>
    <row r="8" spans="1:18">
      <c r="A8" s="1289" t="s">
        <v>662</v>
      </c>
      <c r="B8" s="1289" t="s">
        <v>697</v>
      </c>
      <c r="C8" s="1289"/>
      <c r="D8" s="1289" t="s">
        <v>666</v>
      </c>
      <c r="E8" s="1289" t="s">
        <v>665</v>
      </c>
      <c r="F8" s="1293" t="s">
        <v>768</v>
      </c>
      <c r="G8" s="1293" t="s">
        <v>769</v>
      </c>
      <c r="H8" s="1289" t="s">
        <v>770</v>
      </c>
      <c r="I8" s="1327" t="s">
        <v>21</v>
      </c>
      <c r="J8" s="1293"/>
      <c r="K8" s="1293"/>
    </row>
    <row r="9" spans="1:18">
      <c r="A9" s="1289"/>
      <c r="B9" s="1289"/>
      <c r="C9" s="1289"/>
      <c r="D9" s="1289"/>
      <c r="E9" s="1289"/>
      <c r="F9" s="1293"/>
      <c r="G9" s="1289"/>
      <c r="H9" s="1295"/>
      <c r="I9" s="1238"/>
      <c r="J9" s="1293"/>
      <c r="K9" s="1293"/>
    </row>
    <row r="10" spans="1:18">
      <c r="A10" s="1290">
        <v>1</v>
      </c>
      <c r="B10" s="1258" t="s">
        <v>1087</v>
      </c>
      <c r="C10" s="1259"/>
      <c r="D10" s="1258">
        <v>56490</v>
      </c>
      <c r="E10" s="1326">
        <v>167207</v>
      </c>
      <c r="F10" s="1325"/>
      <c r="G10" s="1325"/>
      <c r="H10" s="1258">
        <f>+'WP1 - O&amp;M detail'!H33*0.5</f>
        <v>0</v>
      </c>
      <c r="I10" s="1240">
        <f>+D10+E10+H10</f>
        <v>223697</v>
      </c>
      <c r="J10" s="1293"/>
      <c r="K10" s="1293"/>
    </row>
    <row r="11" spans="1:18">
      <c r="A11" s="1239">
        <f t="shared" ref="A11:A25" si="0">+A10+1</f>
        <v>2</v>
      </c>
      <c r="B11" s="1297"/>
      <c r="C11" s="1259"/>
      <c r="D11" s="1325"/>
      <c r="E11" s="1326"/>
      <c r="F11" s="1325"/>
      <c r="G11" s="1325"/>
      <c r="H11" s="1325"/>
      <c r="I11" s="1240">
        <f t="shared" ref="I11:I24" si="1">+D11+E11+H11</f>
        <v>0</v>
      </c>
      <c r="J11" s="1293"/>
      <c r="K11" s="1293"/>
    </row>
    <row r="12" spans="1:18">
      <c r="A12" s="1239">
        <f t="shared" si="0"/>
        <v>3</v>
      </c>
      <c r="B12" s="1297"/>
      <c r="C12" s="1259"/>
      <c r="D12" s="1325"/>
      <c r="E12" s="1326"/>
      <c r="F12" s="1325"/>
      <c r="G12" s="1325"/>
      <c r="H12" s="1325"/>
      <c r="I12" s="1240">
        <f t="shared" si="1"/>
        <v>0</v>
      </c>
      <c r="J12" s="1293"/>
      <c r="K12" s="1293"/>
    </row>
    <row r="13" spans="1:18">
      <c r="A13" s="1239">
        <f t="shared" si="0"/>
        <v>4</v>
      </c>
      <c r="B13" s="1297"/>
      <c r="C13" s="1259"/>
      <c r="D13" s="1325"/>
      <c r="E13" s="1326"/>
      <c r="F13" s="1325"/>
      <c r="G13" s="1325"/>
      <c r="H13" s="1325"/>
      <c r="I13" s="1240">
        <f t="shared" si="1"/>
        <v>0</v>
      </c>
      <c r="J13" s="1293"/>
      <c r="K13" s="1293"/>
    </row>
    <row r="14" spans="1:18">
      <c r="A14" s="1239">
        <f t="shared" si="0"/>
        <v>5</v>
      </c>
      <c r="B14" s="1297"/>
      <c r="C14" s="1259"/>
      <c r="D14" s="1325"/>
      <c r="E14" s="1326"/>
      <c r="F14" s="1325"/>
      <c r="G14" s="1325"/>
      <c r="H14" s="1325"/>
      <c r="I14" s="1240">
        <f t="shared" si="1"/>
        <v>0</v>
      </c>
      <c r="J14" s="1293"/>
      <c r="K14" s="1293"/>
    </row>
    <row r="15" spans="1:18">
      <c r="A15" s="1239">
        <f t="shared" si="0"/>
        <v>6</v>
      </c>
      <c r="B15" s="1297"/>
      <c r="C15" s="1259"/>
      <c r="D15" s="1325"/>
      <c r="E15" s="1326"/>
      <c r="F15" s="1325"/>
      <c r="G15" s="1325"/>
      <c r="H15" s="1325"/>
      <c r="I15" s="1240">
        <f t="shared" si="1"/>
        <v>0</v>
      </c>
      <c r="J15" s="1293"/>
      <c r="K15" s="1293"/>
    </row>
    <row r="16" spans="1:18">
      <c r="A16" s="1239">
        <f t="shared" si="0"/>
        <v>7</v>
      </c>
      <c r="B16" s="1297"/>
      <c r="C16" s="1259"/>
      <c r="D16" s="1325"/>
      <c r="E16" s="1326"/>
      <c r="F16" s="1325"/>
      <c r="G16" s="1325"/>
      <c r="H16" s="1325"/>
      <c r="I16" s="1240">
        <f t="shared" si="1"/>
        <v>0</v>
      </c>
      <c r="J16" s="1293"/>
      <c r="K16" s="1293"/>
    </row>
    <row r="17" spans="1:11">
      <c r="A17" s="1239">
        <f t="shared" si="0"/>
        <v>8</v>
      </c>
      <c r="B17" s="1297"/>
      <c r="C17" s="1259"/>
      <c r="D17" s="1325"/>
      <c r="E17" s="1326"/>
      <c r="F17" s="1325"/>
      <c r="G17" s="1325"/>
      <c r="H17" s="1325"/>
      <c r="I17" s="1240">
        <f t="shared" si="1"/>
        <v>0</v>
      </c>
      <c r="J17" s="1293"/>
      <c r="K17" s="1293"/>
    </row>
    <row r="18" spans="1:11">
      <c r="A18" s="1239">
        <f t="shared" si="0"/>
        <v>9</v>
      </c>
      <c r="B18" s="1297"/>
      <c r="C18" s="1259"/>
      <c r="D18" s="1325"/>
      <c r="E18" s="1326"/>
      <c r="F18" s="1325"/>
      <c r="G18" s="1325"/>
      <c r="H18" s="1325"/>
      <c r="I18" s="1240">
        <f t="shared" si="1"/>
        <v>0</v>
      </c>
      <c r="J18" s="1293"/>
      <c r="K18" s="1293"/>
    </row>
    <row r="19" spans="1:11">
      <c r="A19" s="1239">
        <f t="shared" si="0"/>
        <v>10</v>
      </c>
      <c r="B19" s="1297"/>
      <c r="C19" s="1259"/>
      <c r="D19" s="1325"/>
      <c r="E19" s="1326"/>
      <c r="F19" s="1325"/>
      <c r="G19" s="1325"/>
      <c r="H19" s="1325"/>
      <c r="I19" s="1240">
        <f t="shared" si="1"/>
        <v>0</v>
      </c>
      <c r="J19" s="1293"/>
      <c r="K19" s="1293"/>
    </row>
    <row r="20" spans="1:11">
      <c r="A20" s="1239">
        <f t="shared" si="0"/>
        <v>11</v>
      </c>
      <c r="B20" s="1297"/>
      <c r="C20" s="1259"/>
      <c r="D20" s="1325"/>
      <c r="E20" s="1326"/>
      <c r="F20" s="1325"/>
      <c r="G20" s="1325"/>
      <c r="H20" s="1325"/>
      <c r="I20" s="1240">
        <f t="shared" si="1"/>
        <v>0</v>
      </c>
      <c r="J20" s="1293"/>
      <c r="K20" s="1293"/>
    </row>
    <row r="21" spans="1:11">
      <c r="A21" s="1239">
        <f t="shared" si="0"/>
        <v>12</v>
      </c>
      <c r="B21" s="1297"/>
      <c r="C21" s="1259"/>
      <c r="D21" s="1325"/>
      <c r="E21" s="1326"/>
      <c r="F21" s="1325"/>
      <c r="G21" s="1325"/>
      <c r="H21" s="1325"/>
      <c r="I21" s="1240">
        <f t="shared" si="1"/>
        <v>0</v>
      </c>
      <c r="J21" s="1293"/>
      <c r="K21" s="1293"/>
    </row>
    <row r="22" spans="1:11">
      <c r="A22" s="1239">
        <f t="shared" si="0"/>
        <v>13</v>
      </c>
      <c r="B22" s="1297"/>
      <c r="C22" s="1259"/>
      <c r="D22" s="1325"/>
      <c r="E22" s="1326"/>
      <c r="F22" s="1325"/>
      <c r="G22" s="1325"/>
      <c r="H22" s="1325"/>
      <c r="I22" s="1240">
        <f t="shared" si="1"/>
        <v>0</v>
      </c>
      <c r="J22" s="1293"/>
      <c r="K22" s="1293"/>
    </row>
    <row r="23" spans="1:11">
      <c r="A23" s="1239">
        <f t="shared" si="0"/>
        <v>14</v>
      </c>
      <c r="B23" s="1297"/>
      <c r="C23" s="1259"/>
      <c r="D23" s="1325"/>
      <c r="E23" s="1326"/>
      <c r="F23" s="1325"/>
      <c r="G23" s="1325"/>
      <c r="H23" s="1325"/>
      <c r="I23" s="1240">
        <f t="shared" si="1"/>
        <v>0</v>
      </c>
      <c r="J23" s="1293"/>
      <c r="K23" s="1293"/>
    </row>
    <row r="24" spans="1:11">
      <c r="A24" s="1239">
        <f t="shared" si="0"/>
        <v>15</v>
      </c>
      <c r="B24" s="1297"/>
      <c r="C24" s="1259"/>
      <c r="D24" s="1325"/>
      <c r="E24" s="1326"/>
      <c r="F24" s="1325"/>
      <c r="G24" s="1325"/>
      <c r="H24" s="1325"/>
      <c r="I24" s="1240">
        <f t="shared" si="1"/>
        <v>0</v>
      </c>
      <c r="J24" s="1293"/>
      <c r="K24" s="1293"/>
    </row>
    <row r="25" spans="1:11">
      <c r="A25" s="1239">
        <f t="shared" si="0"/>
        <v>16</v>
      </c>
      <c r="B25" s="1308" t="s">
        <v>21</v>
      </c>
      <c r="C25" s="1308"/>
      <c r="D25" s="1328"/>
      <c r="E25" s="1328"/>
      <c r="F25" s="1328"/>
      <c r="G25" s="1327"/>
      <c r="H25" s="1327"/>
      <c r="I25" s="1327">
        <f>SUM(I10:I24)</f>
        <v>223697</v>
      </c>
      <c r="J25" s="1293"/>
      <c r="K25" s="1293"/>
    </row>
    <row r="26" spans="1:11">
      <c r="A26" s="1289"/>
      <c r="B26" s="1289" t="s">
        <v>8</v>
      </c>
      <c r="C26" s="1289"/>
      <c r="D26" s="1289"/>
      <c r="E26" s="1289"/>
      <c r="F26" s="1289"/>
      <c r="G26" s="1289"/>
      <c r="H26" s="1293"/>
      <c r="I26" s="1327"/>
      <c r="J26" s="1293"/>
      <c r="K26" s="1293"/>
    </row>
    <row r="27" spans="1:11">
      <c r="A27" s="1333" t="s">
        <v>831</v>
      </c>
      <c r="B27" s="1302"/>
      <c r="C27" s="1302"/>
      <c r="D27" s="1289"/>
      <c r="E27" s="1289"/>
      <c r="F27" s="1289"/>
      <c r="G27" s="1289"/>
      <c r="H27" s="1293"/>
      <c r="I27" s="1327"/>
      <c r="J27" s="1293"/>
      <c r="K27" s="1293"/>
    </row>
    <row r="28" spans="1:11">
      <c r="A28" s="1289"/>
      <c r="B28" s="1289"/>
      <c r="C28" s="1289"/>
      <c r="D28" s="1289"/>
      <c r="E28" s="1289"/>
      <c r="F28" s="1289"/>
      <c r="G28" s="1289"/>
      <c r="H28" s="1293"/>
      <c r="I28" s="1327"/>
      <c r="J28" s="1293"/>
      <c r="K28" s="1293"/>
    </row>
    <row r="29" spans="1:11">
      <c r="A29" s="1289" t="s">
        <v>662</v>
      </c>
      <c r="B29" s="1289" t="s">
        <v>663</v>
      </c>
      <c r="C29" s="1289" t="s">
        <v>664</v>
      </c>
      <c r="D29" s="1289" t="s">
        <v>666</v>
      </c>
      <c r="E29" s="1289" t="s">
        <v>665</v>
      </c>
      <c r="F29" s="1293" t="s">
        <v>768</v>
      </c>
      <c r="G29" s="1293" t="s">
        <v>769</v>
      </c>
      <c r="H29" s="1289" t="s">
        <v>770</v>
      </c>
      <c r="I29" s="1327" t="s">
        <v>21</v>
      </c>
      <c r="J29" s="1293"/>
      <c r="K29" s="1293"/>
    </row>
    <row r="30" spans="1:11">
      <c r="A30" s="1298"/>
      <c r="B30" s="1289"/>
      <c r="C30" s="1289"/>
      <c r="D30" s="1289"/>
      <c r="E30" s="1289"/>
      <c r="F30" s="1293"/>
      <c r="G30" s="1289"/>
      <c r="H30" s="1295"/>
      <c r="I30" s="1238"/>
      <c r="J30" s="1293"/>
      <c r="K30" s="1293"/>
    </row>
    <row r="31" spans="1:11">
      <c r="A31" s="1239">
        <f>+A25+1</f>
        <v>17</v>
      </c>
      <c r="B31" s="1240" t="s">
        <v>800</v>
      </c>
      <c r="C31" s="1242">
        <v>920</v>
      </c>
      <c r="D31" s="1258"/>
      <c r="E31" s="1258"/>
      <c r="F31" s="1258"/>
      <c r="G31" s="1325"/>
      <c r="H31" s="1258"/>
      <c r="I31" s="1240">
        <f>+D31+E31+F31+H31</f>
        <v>0</v>
      </c>
      <c r="J31" s="1293"/>
      <c r="K31" s="1293"/>
    </row>
    <row r="32" spans="1:11">
      <c r="A32" s="1239">
        <f t="shared" ref="A32:A46" si="2">+A31+1</f>
        <v>18</v>
      </c>
      <c r="B32" s="1302" t="s">
        <v>801</v>
      </c>
      <c r="C32" s="1242">
        <v>921</v>
      </c>
      <c r="D32" s="1325"/>
      <c r="E32" s="1325"/>
      <c r="F32" s="1325"/>
      <c r="G32" s="1325"/>
      <c r="H32" s="1258"/>
      <c r="I32" s="1240">
        <f t="shared" ref="I32:I45" si="3">+D32+E32+F32+H32</f>
        <v>0</v>
      </c>
      <c r="J32" s="1293"/>
      <c r="K32" s="1293"/>
    </row>
    <row r="33" spans="1:11">
      <c r="A33" s="1239">
        <f t="shared" si="2"/>
        <v>19</v>
      </c>
      <c r="B33" s="1302" t="s">
        <v>802</v>
      </c>
      <c r="C33" s="1242">
        <v>922</v>
      </c>
      <c r="D33" s="1325"/>
      <c r="E33" s="1325"/>
      <c r="F33" s="1325"/>
      <c r="G33" s="1325"/>
      <c r="H33" s="1258"/>
      <c r="I33" s="1240">
        <f t="shared" si="3"/>
        <v>0</v>
      </c>
      <c r="J33" s="1293"/>
      <c r="K33" s="1293"/>
    </row>
    <row r="34" spans="1:11">
      <c r="A34" s="1239">
        <f t="shared" si="2"/>
        <v>20</v>
      </c>
      <c r="B34" s="1302" t="s">
        <v>803</v>
      </c>
      <c r="C34" s="1242">
        <v>923</v>
      </c>
      <c r="D34" s="1325"/>
      <c r="E34" s="1325"/>
      <c r="F34" s="1325"/>
      <c r="G34" s="1325"/>
      <c r="H34" s="1258"/>
      <c r="I34" s="1240">
        <f t="shared" si="3"/>
        <v>0</v>
      </c>
      <c r="J34" s="1293"/>
      <c r="K34" s="1293"/>
    </row>
    <row r="35" spans="1:11">
      <c r="A35" s="1239">
        <f t="shared" si="2"/>
        <v>21</v>
      </c>
      <c r="B35" s="1302" t="s">
        <v>804</v>
      </c>
      <c r="C35" s="1242">
        <v>924</v>
      </c>
      <c r="D35" s="1325"/>
      <c r="E35" s="1325"/>
      <c r="F35" s="1325"/>
      <c r="G35" s="1325"/>
      <c r="H35" s="1258"/>
      <c r="I35" s="1240">
        <f t="shared" si="3"/>
        <v>0</v>
      </c>
      <c r="J35" s="1293"/>
      <c r="K35" s="1293"/>
    </row>
    <row r="36" spans="1:11">
      <c r="A36" s="1239">
        <f t="shared" si="2"/>
        <v>22</v>
      </c>
      <c r="B36" s="1302" t="s">
        <v>805</v>
      </c>
      <c r="C36" s="1242">
        <v>925</v>
      </c>
      <c r="D36" s="1325"/>
      <c r="E36" s="1325"/>
      <c r="F36" s="1325"/>
      <c r="G36" s="1325"/>
      <c r="H36" s="1258"/>
      <c r="I36" s="1240">
        <f t="shared" si="3"/>
        <v>0</v>
      </c>
      <c r="J36" s="1293"/>
      <c r="K36" s="1293"/>
    </row>
    <row r="37" spans="1:11">
      <c r="A37" s="1239">
        <f t="shared" si="2"/>
        <v>23</v>
      </c>
      <c r="B37" s="1302" t="s">
        <v>806</v>
      </c>
      <c r="C37" s="1242">
        <v>926</v>
      </c>
      <c r="D37" s="1325"/>
      <c r="E37" s="1325"/>
      <c r="F37" s="1325"/>
      <c r="G37" s="1325"/>
      <c r="H37" s="1258"/>
      <c r="I37" s="1240">
        <f t="shared" si="3"/>
        <v>0</v>
      </c>
      <c r="J37" s="1293"/>
      <c r="K37" s="1293"/>
    </row>
    <row r="38" spans="1:11">
      <c r="A38" s="1239">
        <f t="shared" si="2"/>
        <v>24</v>
      </c>
      <c r="B38" s="1302" t="s">
        <v>807</v>
      </c>
      <c r="C38" s="1242">
        <v>927</v>
      </c>
      <c r="D38" s="1325"/>
      <c r="E38" s="1325"/>
      <c r="F38" s="1325"/>
      <c r="G38" s="1325"/>
      <c r="H38" s="1258"/>
      <c r="I38" s="1240">
        <f t="shared" si="3"/>
        <v>0</v>
      </c>
      <c r="J38" s="1293"/>
      <c r="K38" s="1293"/>
    </row>
    <row r="39" spans="1:11">
      <c r="A39" s="1239">
        <f t="shared" si="2"/>
        <v>25</v>
      </c>
      <c r="B39" s="1302" t="s">
        <v>808</v>
      </c>
      <c r="C39" s="1242">
        <v>928</v>
      </c>
      <c r="D39" s="1325"/>
      <c r="E39" s="1325"/>
      <c r="F39" s="1325"/>
      <c r="G39" s="1325"/>
      <c r="H39" s="1258"/>
      <c r="I39" s="1240">
        <f t="shared" si="3"/>
        <v>0</v>
      </c>
      <c r="J39" s="1293"/>
      <c r="K39" s="1293"/>
    </row>
    <row r="40" spans="1:11">
      <c r="A40" s="1239">
        <f t="shared" si="2"/>
        <v>26</v>
      </c>
      <c r="B40" s="1302" t="s">
        <v>809</v>
      </c>
      <c r="C40" s="1242">
        <v>929</v>
      </c>
      <c r="D40" s="1325"/>
      <c r="E40" s="1325"/>
      <c r="F40" s="1325"/>
      <c r="G40" s="1325"/>
      <c r="H40" s="1258"/>
      <c r="I40" s="1240">
        <f t="shared" si="3"/>
        <v>0</v>
      </c>
      <c r="J40" s="1293"/>
      <c r="K40" s="1293"/>
    </row>
    <row r="41" spans="1:11">
      <c r="A41" s="1239">
        <f t="shared" si="2"/>
        <v>27</v>
      </c>
      <c r="B41" s="1302" t="s">
        <v>810</v>
      </c>
      <c r="C41" s="1242">
        <v>930.1</v>
      </c>
      <c r="D41" s="1325"/>
      <c r="E41" s="1325"/>
      <c r="F41" s="1325"/>
      <c r="G41" s="1325"/>
      <c r="H41" s="1258"/>
      <c r="I41" s="1240">
        <f t="shared" si="3"/>
        <v>0</v>
      </c>
      <c r="J41" s="1293"/>
      <c r="K41" s="1293"/>
    </row>
    <row r="42" spans="1:11">
      <c r="A42" s="1239">
        <f t="shared" si="2"/>
        <v>28</v>
      </c>
      <c r="B42" s="1302" t="s">
        <v>811</v>
      </c>
      <c r="C42" s="1242">
        <v>930.2</v>
      </c>
      <c r="D42" s="1325"/>
      <c r="E42" s="1325"/>
      <c r="F42" s="1325"/>
      <c r="G42" s="1325"/>
      <c r="H42" s="1258"/>
      <c r="I42" s="1240">
        <f t="shared" si="3"/>
        <v>0</v>
      </c>
      <c r="J42" s="1293"/>
      <c r="K42" s="1293"/>
    </row>
    <row r="43" spans="1:11">
      <c r="A43" s="1239">
        <f t="shared" si="2"/>
        <v>29</v>
      </c>
      <c r="B43" s="1302" t="s">
        <v>812</v>
      </c>
      <c r="C43" s="1242">
        <v>931</v>
      </c>
      <c r="D43" s="1325"/>
      <c r="E43" s="1325"/>
      <c r="F43" s="1325"/>
      <c r="G43" s="1325"/>
      <c r="H43" s="1258"/>
      <c r="I43" s="1240">
        <f t="shared" si="3"/>
        <v>0</v>
      </c>
      <c r="J43" s="1293"/>
      <c r="K43" s="1293"/>
    </row>
    <row r="44" spans="1:11">
      <c r="A44" s="1239">
        <f t="shared" si="2"/>
        <v>30</v>
      </c>
      <c r="B44" s="1302" t="s">
        <v>813</v>
      </c>
      <c r="C44" s="1242">
        <v>933</v>
      </c>
      <c r="D44" s="1325"/>
      <c r="E44" s="1325"/>
      <c r="F44" s="1325"/>
      <c r="G44" s="1325"/>
      <c r="H44" s="1258"/>
      <c r="I44" s="1240">
        <f t="shared" si="3"/>
        <v>0</v>
      </c>
      <c r="J44" s="1293"/>
      <c r="K44" s="1293"/>
    </row>
    <row r="45" spans="1:11">
      <c r="A45" s="1239">
        <f t="shared" si="2"/>
        <v>31</v>
      </c>
      <c r="B45" s="1302" t="s">
        <v>814</v>
      </c>
      <c r="C45" s="1242">
        <v>935</v>
      </c>
      <c r="D45" s="1325"/>
      <c r="E45" s="1325"/>
      <c r="F45" s="1325"/>
      <c r="G45" s="1325"/>
      <c r="H45" s="1258"/>
      <c r="I45" s="1240">
        <f t="shared" si="3"/>
        <v>0</v>
      </c>
      <c r="J45" s="1293"/>
      <c r="K45" s="1293"/>
    </row>
    <row r="46" spans="1:11">
      <c r="A46" s="1239">
        <f t="shared" si="2"/>
        <v>32</v>
      </c>
      <c r="B46" s="1302" t="s">
        <v>21</v>
      </c>
      <c r="C46" s="1302"/>
      <c r="D46" s="1327">
        <f>SUM(D31:D45)</f>
        <v>0</v>
      </c>
      <c r="E46" s="1327">
        <f>SUM(E31:E45)</f>
        <v>0</v>
      </c>
      <c r="F46" s="1327">
        <f>SUM(F31:F45)</f>
        <v>0</v>
      </c>
      <c r="G46" s="1328"/>
      <c r="H46" s="1327">
        <f>SUM(H31:H45)</f>
        <v>0</v>
      </c>
      <c r="I46" s="1327">
        <f>SUM(I31:I45)</f>
        <v>0</v>
      </c>
      <c r="J46" s="1293"/>
      <c r="K46" s="1293"/>
    </row>
    <row r="47" spans="1:11">
      <c r="A47" s="1239"/>
      <c r="B47" s="1302"/>
      <c r="C47" s="1302"/>
      <c r="D47" s="1302"/>
      <c r="E47" s="1302"/>
      <c r="F47" s="1302"/>
      <c r="G47" s="1302"/>
      <c r="H47" s="1293"/>
      <c r="I47" s="1327"/>
      <c r="J47" s="1293"/>
      <c r="K47" s="1293"/>
    </row>
    <row r="48" spans="1:11">
      <c r="A48" s="1239"/>
      <c r="B48" s="1628" t="s">
        <v>799</v>
      </c>
      <c r="C48" s="1628"/>
      <c r="D48" s="1628"/>
      <c r="E48" s="1628"/>
      <c r="F48" s="1302"/>
      <c r="G48" s="1302"/>
      <c r="H48" s="1293"/>
      <c r="I48" s="1327"/>
      <c r="J48" s="1293"/>
      <c r="K48" s="1293"/>
    </row>
    <row r="49" spans="1:11">
      <c r="A49" s="1239"/>
      <c r="B49" s="1302"/>
      <c r="C49" s="1302"/>
      <c r="D49" s="1302"/>
      <c r="E49" s="1302"/>
      <c r="F49" s="1302"/>
      <c r="G49" s="1302"/>
      <c r="H49" s="1293"/>
      <c r="I49" s="1327"/>
      <c r="J49" s="1293"/>
      <c r="K49" s="1293"/>
    </row>
    <row r="50" spans="1:11">
      <c r="A50" s="1239"/>
      <c r="B50" s="1302"/>
      <c r="C50" s="1302"/>
      <c r="D50" s="1302"/>
      <c r="E50" s="1302"/>
      <c r="F50" s="1302"/>
      <c r="G50" s="1302"/>
      <c r="H50" s="1293"/>
      <c r="I50" s="1327"/>
      <c r="J50" s="1293"/>
      <c r="K50" s="1293"/>
    </row>
    <row r="51" spans="1:11">
      <c r="A51" s="1289"/>
      <c r="B51" s="1302"/>
      <c r="C51" s="1302"/>
      <c r="D51" s="1302"/>
      <c r="E51" s="1302"/>
      <c r="F51" s="1302"/>
      <c r="G51" s="1302"/>
      <c r="H51" s="1293"/>
      <c r="I51" s="1327"/>
      <c r="J51" s="1293"/>
      <c r="K51" s="1293"/>
    </row>
    <row r="52" spans="1:11">
      <c r="A52" s="1289"/>
      <c r="F52" s="1289"/>
      <c r="G52" s="1289"/>
      <c r="H52" s="1293"/>
      <c r="I52" s="1327"/>
      <c r="J52" s="1293"/>
      <c r="K52" s="1293"/>
    </row>
    <row r="53" spans="1:11">
      <c r="A53" s="1293"/>
      <c r="B53" s="1309"/>
      <c r="C53" s="1308"/>
      <c r="D53" s="1308"/>
      <c r="E53" s="1308"/>
      <c r="F53" s="1293"/>
      <c r="G53" s="1293"/>
      <c r="H53" s="1293"/>
      <c r="I53" s="1327"/>
      <c r="J53" s="1293"/>
      <c r="K53" s="1293"/>
    </row>
    <row r="54" spans="1:11">
      <c r="A54" s="1293"/>
      <c r="B54" s="1309"/>
      <c r="C54" s="1308"/>
      <c r="D54" s="1308"/>
      <c r="E54" s="1308"/>
      <c r="F54" s="1293"/>
      <c r="G54" s="1293"/>
      <c r="H54" s="1293"/>
      <c r="I54" s="1327"/>
      <c r="J54" s="1293"/>
      <c r="K54" s="1293"/>
    </row>
    <row r="55" spans="1:11">
      <c r="A55" s="1293"/>
      <c r="B55" s="1308"/>
      <c r="C55" s="1308"/>
      <c r="D55" s="1308"/>
      <c r="E55" s="1308"/>
      <c r="F55" s="1293"/>
      <c r="G55" s="1293"/>
      <c r="H55" s="1293"/>
      <c r="I55" s="1327"/>
      <c r="J55" s="1293"/>
      <c r="K55" s="1293"/>
    </row>
    <row r="56" spans="1:11">
      <c r="A56" s="1293"/>
      <c r="B56" s="1293"/>
      <c r="C56" s="1293"/>
      <c r="D56" s="1293"/>
      <c r="E56" s="1293"/>
      <c r="F56" s="1293"/>
      <c r="G56" s="1293"/>
      <c r="H56" s="1293"/>
      <c r="I56" s="1327"/>
      <c r="J56" s="1293"/>
      <c r="K56" s="1293"/>
    </row>
    <row r="57" spans="1:11">
      <c r="A57" s="1293"/>
      <c r="B57" s="1293"/>
      <c r="C57" s="1293"/>
      <c r="D57" s="1293"/>
      <c r="E57" s="1293"/>
      <c r="F57" s="1293"/>
      <c r="G57" s="1293"/>
      <c r="H57" s="1293"/>
      <c r="I57" s="1327"/>
      <c r="J57" s="1293"/>
      <c r="K57" s="1293"/>
    </row>
    <row r="58" spans="1:11">
      <c r="A58" s="1293"/>
      <c r="B58" s="1293"/>
      <c r="C58" s="1293"/>
      <c r="D58" s="1293"/>
      <c r="E58" s="1293"/>
      <c r="F58" s="1293"/>
      <c r="G58" s="1293"/>
      <c r="H58" s="1293"/>
      <c r="I58" s="1327"/>
      <c r="J58" s="1293"/>
      <c r="K58" s="1293"/>
    </row>
    <row r="59" spans="1:11">
      <c r="A59" s="1293"/>
      <c r="B59" s="1293"/>
      <c r="C59" s="1293"/>
      <c r="D59" s="1293"/>
      <c r="E59" s="1293"/>
      <c r="F59" s="1293"/>
      <c r="G59" s="1293"/>
      <c r="H59" s="1293"/>
      <c r="I59" s="1327"/>
      <c r="J59" s="1293"/>
      <c r="K59" s="1293"/>
    </row>
    <row r="60" spans="1:11">
      <c r="A60" s="1293"/>
      <c r="B60" s="1293"/>
      <c r="C60" s="1293"/>
      <c r="D60" s="1293"/>
      <c r="E60" s="1293"/>
      <c r="F60" s="1293"/>
      <c r="G60" s="1293"/>
      <c r="H60" s="1293"/>
      <c r="I60" s="1327"/>
      <c r="J60" s="1293"/>
      <c r="K60" s="1293"/>
    </row>
    <row r="61" spans="1:11">
      <c r="A61" s="1293"/>
      <c r="B61" s="1293"/>
      <c r="C61" s="1293"/>
      <c r="D61" s="1293"/>
      <c r="E61" s="1293"/>
      <c r="F61" s="1293"/>
      <c r="G61" s="1293"/>
      <c r="H61" s="1293"/>
      <c r="I61" s="1327"/>
      <c r="J61" s="1293"/>
      <c r="K61" s="1293"/>
    </row>
  </sheetData>
  <mergeCells count="3">
    <mergeCell ref="A1:G1"/>
    <mergeCell ref="A2:G2"/>
    <mergeCell ref="B48:E48"/>
  </mergeCells>
  <pageMargins left="0.7" right="0.7" top="0.75" bottom="0.75" header="0.3" footer="0.3"/>
  <pageSetup paperSize="5" scale="8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70C0"/>
    <pageSetUpPr fitToPage="1"/>
  </sheetPr>
  <dimension ref="A1:O86"/>
  <sheetViews>
    <sheetView view="pageBreakPreview" zoomScale="90" zoomScaleNormal="100" zoomScaleSheetLayoutView="90" workbookViewId="0">
      <selection activeCell="L20" sqref="L20"/>
    </sheetView>
  </sheetViews>
  <sheetFormatPr defaultRowHeight="16.5"/>
  <cols>
    <col min="1" max="1" width="4.21875" style="1341" customWidth="1"/>
    <col min="2" max="2" width="16" style="1340" customWidth="1"/>
    <col min="3" max="3" width="9.33203125" style="1340" bestFit="1" customWidth="1"/>
    <col min="4" max="4" width="12.6640625" style="1340" customWidth="1"/>
    <col min="5" max="5" width="10.21875" style="1340" customWidth="1"/>
    <col min="6" max="6" width="8.21875" style="1340" customWidth="1"/>
    <col min="7" max="7" width="9.5546875" style="1340" customWidth="1"/>
    <col min="8" max="10" width="8.88671875" style="1340"/>
    <col min="11" max="11" width="9.44140625" style="1340" customWidth="1"/>
    <col min="12" max="14" width="8.88671875" style="1340"/>
    <col min="15" max="16384" width="8.88671875" style="1285"/>
  </cols>
  <sheetData>
    <row r="1" spans="1:15">
      <c r="A1" s="1629" t="s">
        <v>1033</v>
      </c>
      <c r="B1" s="1629"/>
      <c r="C1" s="1629"/>
      <c r="D1" s="1629"/>
      <c r="E1" s="1629"/>
      <c r="F1" s="1629"/>
      <c r="G1" s="1629"/>
      <c r="H1" s="1629"/>
      <c r="I1" s="1629"/>
      <c r="J1" s="1629"/>
      <c r="K1" s="1629"/>
      <c r="L1" s="1629"/>
      <c r="M1" s="1629"/>
    </row>
    <row r="2" spans="1:15">
      <c r="A2" s="1629" t="s">
        <v>961</v>
      </c>
      <c r="B2" s="1629"/>
      <c r="C2" s="1629"/>
      <c r="D2" s="1629"/>
      <c r="E2" s="1629"/>
      <c r="F2" s="1629"/>
      <c r="G2" s="1629"/>
      <c r="H2" s="1629"/>
      <c r="I2" s="1629"/>
      <c r="J2" s="1629"/>
      <c r="K2" s="1629"/>
      <c r="L2" s="1629"/>
      <c r="M2" s="1629"/>
    </row>
    <row r="5" spans="1:15">
      <c r="F5" s="1342"/>
      <c r="G5" s="1291" t="s">
        <v>1086</v>
      </c>
      <c r="H5" s="1343"/>
      <c r="O5" s="1293"/>
    </row>
    <row r="6" spans="1:15">
      <c r="B6" s="1344"/>
      <c r="C6" s="1344"/>
      <c r="D6" s="1345"/>
      <c r="E6" s="1345"/>
      <c r="F6" s="1345"/>
      <c r="G6" s="1508">
        <v>43829</v>
      </c>
      <c r="H6" s="1346"/>
      <c r="I6" s="1345"/>
      <c r="J6" s="1345"/>
      <c r="K6" s="1345"/>
      <c r="L6" s="1345"/>
      <c r="M6" s="1345"/>
      <c r="O6" s="1293"/>
    </row>
    <row r="7" spans="1:15">
      <c r="A7" s="1630" t="s">
        <v>832</v>
      </c>
      <c r="B7" s="1630"/>
      <c r="C7" s="1630"/>
      <c r="D7" s="1347"/>
      <c r="E7" s="1347"/>
      <c r="F7" s="1347"/>
      <c r="G7" s="1347"/>
      <c r="H7" s="1347"/>
      <c r="I7" s="1347"/>
      <c r="J7" s="1347"/>
      <c r="K7" s="1347"/>
      <c r="L7" s="1347"/>
      <c r="M7" s="1347"/>
      <c r="N7" s="1348"/>
      <c r="O7" s="1293"/>
    </row>
    <row r="8" spans="1:15">
      <c r="A8" s="1341" t="s">
        <v>662</v>
      </c>
      <c r="B8" s="1344"/>
      <c r="C8" s="1344"/>
      <c r="D8" s="1349" t="s">
        <v>930</v>
      </c>
      <c r="E8" s="1349" t="s">
        <v>601</v>
      </c>
      <c r="F8" s="1349" t="s">
        <v>601</v>
      </c>
      <c r="G8" s="1350" t="s">
        <v>21</v>
      </c>
      <c r="H8" s="1351"/>
      <c r="I8" s="1351"/>
      <c r="J8" s="1351"/>
      <c r="K8" s="1351"/>
      <c r="L8" s="1351"/>
      <c r="M8" s="1351"/>
      <c r="N8" s="1352"/>
      <c r="O8" s="1293"/>
    </row>
    <row r="9" spans="1:15">
      <c r="B9" s="1314" t="s">
        <v>817</v>
      </c>
      <c r="C9" s="1314"/>
      <c r="D9" s="1314"/>
      <c r="E9" s="1314"/>
      <c r="F9" s="1314"/>
      <c r="G9" s="1351"/>
      <c r="H9" s="1351"/>
      <c r="I9" s="1351"/>
      <c r="J9" s="1351"/>
      <c r="K9" s="1351"/>
      <c r="L9" s="1351"/>
      <c r="M9" s="1351"/>
      <c r="N9" s="1352"/>
      <c r="O9" s="1293"/>
    </row>
    <row r="10" spans="1:15">
      <c r="A10" s="1341">
        <v>1</v>
      </c>
      <c r="B10" s="1353" t="s">
        <v>927</v>
      </c>
      <c r="C10" s="1353"/>
      <c r="D10" s="1353"/>
      <c r="E10" s="1353"/>
      <c r="F10" s="1353"/>
      <c r="G10" s="1087">
        <f>+D10+E10+F10</f>
        <v>0</v>
      </c>
      <c r="H10" s="1351"/>
      <c r="I10" s="1351"/>
      <c r="J10" s="1351"/>
      <c r="K10" s="1351"/>
      <c r="L10" s="1351"/>
      <c r="M10" s="1351"/>
      <c r="N10" s="1352"/>
      <c r="O10" s="1293"/>
    </row>
    <row r="11" spans="1:15">
      <c r="A11" s="1341" t="s">
        <v>313</v>
      </c>
      <c r="B11" s="1353" t="s">
        <v>928</v>
      </c>
      <c r="C11" s="1354"/>
      <c r="D11" s="1355"/>
      <c r="E11" s="1355"/>
      <c r="F11" s="1355"/>
      <c r="G11" s="1087">
        <f t="shared" ref="G11:G25" si="0">+D11+E11+F11</f>
        <v>0</v>
      </c>
      <c r="H11" s="1347"/>
      <c r="I11" s="1347"/>
      <c r="J11" s="1347"/>
      <c r="K11" s="1347"/>
      <c r="L11" s="1347"/>
      <c r="M11" s="1351"/>
      <c r="N11" s="1356"/>
      <c r="O11" s="1293"/>
    </row>
    <row r="12" spans="1:15">
      <c r="A12" s="1341" t="s">
        <v>882</v>
      </c>
      <c r="B12" s="1353" t="s">
        <v>929</v>
      </c>
      <c r="C12" s="1357"/>
      <c r="D12" s="1358"/>
      <c r="E12" s="1358"/>
      <c r="F12" s="1358"/>
      <c r="G12" s="1087">
        <f t="shared" si="0"/>
        <v>0</v>
      </c>
      <c r="H12" s="1359"/>
      <c r="I12" s="1359"/>
      <c r="J12" s="1359"/>
      <c r="K12" s="1359"/>
      <c r="L12" s="1359"/>
      <c r="M12" s="1351"/>
      <c r="N12" s="1356"/>
      <c r="O12" s="1293"/>
    </row>
    <row r="13" spans="1:15">
      <c r="A13" s="1341" t="s">
        <v>883</v>
      </c>
      <c r="B13" s="1353" t="s">
        <v>931</v>
      </c>
      <c r="C13" s="1357"/>
      <c r="D13" s="1353"/>
      <c r="E13" s="1353"/>
      <c r="F13" s="1353"/>
      <c r="G13" s="1087">
        <f t="shared" si="0"/>
        <v>0</v>
      </c>
      <c r="H13" s="1351"/>
      <c r="I13" s="1351"/>
      <c r="J13" s="1351"/>
      <c r="K13" s="1351"/>
      <c r="L13" s="1351"/>
      <c r="M13" s="1351"/>
      <c r="N13" s="1356"/>
      <c r="O13" s="1293"/>
    </row>
    <row r="14" spans="1:15">
      <c r="A14" s="1341" t="s">
        <v>382</v>
      </c>
      <c r="B14" s="1353" t="s">
        <v>932</v>
      </c>
      <c r="C14" s="1357"/>
      <c r="D14" s="1353"/>
      <c r="E14" s="1353"/>
      <c r="F14" s="1353"/>
      <c r="G14" s="1087">
        <f t="shared" si="0"/>
        <v>0</v>
      </c>
      <c r="H14" s="1351"/>
      <c r="I14" s="1351"/>
      <c r="J14" s="1351"/>
      <c r="K14" s="1351"/>
      <c r="L14" s="1351"/>
      <c r="M14" s="1351"/>
      <c r="N14" s="1356"/>
      <c r="O14" s="1293"/>
    </row>
    <row r="15" spans="1:15">
      <c r="A15" s="1341" t="s">
        <v>382</v>
      </c>
      <c r="B15" s="1353"/>
      <c r="C15" s="1357"/>
      <c r="D15" s="1353"/>
      <c r="E15" s="1353"/>
      <c r="F15" s="1353"/>
      <c r="G15" s="1087">
        <f t="shared" si="0"/>
        <v>0</v>
      </c>
      <c r="H15" s="1351"/>
      <c r="I15" s="1351"/>
      <c r="J15" s="1351"/>
      <c r="K15" s="1351"/>
      <c r="L15" s="1351"/>
      <c r="M15" s="1351"/>
      <c r="N15" s="1356"/>
      <c r="O15" s="1293"/>
    </row>
    <row r="16" spans="1:15">
      <c r="A16" s="1341" t="s">
        <v>382</v>
      </c>
      <c r="B16" s="1353"/>
      <c r="C16" s="1357"/>
      <c r="D16" s="1353"/>
      <c r="E16" s="1353"/>
      <c r="F16" s="1353"/>
      <c r="G16" s="1087">
        <f t="shared" si="0"/>
        <v>0</v>
      </c>
      <c r="H16" s="1351"/>
      <c r="I16" s="1351"/>
      <c r="J16" s="1351"/>
      <c r="K16" s="1351"/>
      <c r="L16" s="1351"/>
      <c r="M16" s="1351"/>
      <c r="N16" s="1356"/>
      <c r="O16" s="1293"/>
    </row>
    <row r="17" spans="1:15">
      <c r="A17" s="1341" t="s">
        <v>382</v>
      </c>
      <c r="B17" s="1353"/>
      <c r="C17" s="1357"/>
      <c r="D17" s="1353"/>
      <c r="E17" s="1353"/>
      <c r="F17" s="1353"/>
      <c r="G17" s="1087">
        <f t="shared" si="0"/>
        <v>0</v>
      </c>
      <c r="H17" s="1351"/>
      <c r="I17" s="1351"/>
      <c r="J17" s="1351"/>
      <c r="K17" s="1351"/>
      <c r="L17" s="1351"/>
      <c r="M17" s="1351"/>
      <c r="N17" s="1356"/>
      <c r="O17" s="1293"/>
    </row>
    <row r="18" spans="1:15">
      <c r="A18" s="1341" t="s">
        <v>382</v>
      </c>
      <c r="B18" s="1353"/>
      <c r="C18" s="1357"/>
      <c r="D18" s="1353"/>
      <c r="E18" s="1353"/>
      <c r="F18" s="1353"/>
      <c r="G18" s="1087">
        <f t="shared" si="0"/>
        <v>0</v>
      </c>
      <c r="H18" s="1351"/>
      <c r="I18" s="1351"/>
      <c r="J18" s="1351"/>
      <c r="K18" s="1351"/>
      <c r="L18" s="1351"/>
      <c r="M18" s="1351"/>
      <c r="N18" s="1356"/>
      <c r="O18" s="1293"/>
    </row>
    <row r="19" spans="1:15">
      <c r="A19" s="1341" t="s">
        <v>382</v>
      </c>
      <c r="B19" s="1353"/>
      <c r="C19" s="1357"/>
      <c r="D19" s="1353"/>
      <c r="E19" s="1353"/>
      <c r="F19" s="1353"/>
      <c r="G19" s="1087">
        <f t="shared" si="0"/>
        <v>0</v>
      </c>
      <c r="H19" s="1351"/>
      <c r="I19" s="1351"/>
      <c r="J19" s="1351"/>
      <c r="K19" s="1351"/>
      <c r="L19" s="1351"/>
      <c r="M19" s="1351"/>
      <c r="N19" s="1356"/>
      <c r="O19" s="1293"/>
    </row>
    <row r="20" spans="1:15">
      <c r="A20" s="1341" t="s">
        <v>382</v>
      </c>
      <c r="B20" s="1353"/>
      <c r="C20" s="1357"/>
      <c r="D20" s="1353"/>
      <c r="E20" s="1353"/>
      <c r="F20" s="1353"/>
      <c r="G20" s="1087">
        <f t="shared" si="0"/>
        <v>0</v>
      </c>
      <c r="H20" s="1351"/>
      <c r="I20" s="1351"/>
      <c r="J20" s="1351"/>
      <c r="K20" s="1351"/>
      <c r="L20" s="1351"/>
      <c r="M20" s="1351"/>
      <c r="N20" s="1356"/>
      <c r="O20" s="1293"/>
    </row>
    <row r="21" spans="1:15">
      <c r="A21" s="1341" t="s">
        <v>382</v>
      </c>
      <c r="B21" s="1353"/>
      <c r="C21" s="1357"/>
      <c r="D21" s="1353"/>
      <c r="E21" s="1353"/>
      <c r="F21" s="1353"/>
      <c r="G21" s="1087">
        <f t="shared" si="0"/>
        <v>0</v>
      </c>
      <c r="H21" s="1351"/>
      <c r="I21" s="1351"/>
      <c r="J21" s="1351"/>
      <c r="K21" s="1351"/>
      <c r="L21" s="1351"/>
      <c r="M21" s="1351"/>
      <c r="N21" s="1356"/>
      <c r="O21" s="1293"/>
    </row>
    <row r="22" spans="1:15">
      <c r="A22" s="1341" t="s">
        <v>382</v>
      </c>
      <c r="B22" s="1353"/>
      <c r="C22" s="1357"/>
      <c r="D22" s="1353"/>
      <c r="E22" s="1353"/>
      <c r="F22" s="1353"/>
      <c r="G22" s="1087">
        <f t="shared" si="0"/>
        <v>0</v>
      </c>
      <c r="H22" s="1351"/>
      <c r="I22" s="1351"/>
      <c r="J22" s="1351"/>
      <c r="K22" s="1351"/>
      <c r="L22" s="1351"/>
      <c r="M22" s="1351"/>
      <c r="N22" s="1356"/>
      <c r="O22" s="1293"/>
    </row>
    <row r="23" spans="1:15">
      <c r="A23" s="1341" t="s">
        <v>382</v>
      </c>
      <c r="B23" s="1353"/>
      <c r="C23" s="1357"/>
      <c r="D23" s="1353"/>
      <c r="E23" s="1353"/>
      <c r="F23" s="1353"/>
      <c r="G23" s="1087">
        <f t="shared" si="0"/>
        <v>0</v>
      </c>
      <c r="H23" s="1351"/>
      <c r="I23" s="1351"/>
      <c r="J23" s="1351"/>
      <c r="K23" s="1351"/>
      <c r="L23" s="1351"/>
      <c r="M23" s="1351"/>
      <c r="N23" s="1356"/>
      <c r="O23" s="1293"/>
    </row>
    <row r="24" spans="1:15">
      <c r="B24" s="1353"/>
      <c r="C24" s="1357"/>
      <c r="D24" s="1353"/>
      <c r="E24" s="1353"/>
      <c r="F24" s="1353"/>
      <c r="G24" s="1087">
        <f t="shared" si="0"/>
        <v>0</v>
      </c>
      <c r="H24" s="1351"/>
      <c r="I24" s="1351"/>
      <c r="J24" s="1351"/>
      <c r="K24" s="1351"/>
      <c r="L24" s="1351"/>
      <c r="M24" s="1351"/>
      <c r="N24" s="1356"/>
      <c r="O24" s="1293"/>
    </row>
    <row r="25" spans="1:15">
      <c r="A25" s="1341" t="s">
        <v>316</v>
      </c>
      <c r="B25" s="1353"/>
      <c r="C25" s="1357"/>
      <c r="D25" s="1353"/>
      <c r="E25" s="1353"/>
      <c r="F25" s="1353"/>
      <c r="G25" s="1087">
        <f t="shared" si="0"/>
        <v>0</v>
      </c>
      <c r="H25" s="1351"/>
      <c r="I25" s="1351"/>
      <c r="J25" s="1351"/>
      <c r="K25" s="1351"/>
      <c r="L25" s="1351"/>
      <c r="M25" s="1351"/>
      <c r="N25" s="1356"/>
      <c r="O25" s="1293"/>
    </row>
    <row r="26" spans="1:15">
      <c r="A26" s="1341">
        <v>2</v>
      </c>
      <c r="B26" s="1360" t="s">
        <v>959</v>
      </c>
      <c r="C26" s="1361"/>
      <c r="D26" s="1087"/>
      <c r="E26" s="1087"/>
      <c r="F26" s="1087"/>
      <c r="G26" s="1087">
        <f>SUM(G9:G25)</f>
        <v>0</v>
      </c>
      <c r="H26" s="1351"/>
      <c r="I26" s="1351"/>
      <c r="J26" s="1351"/>
      <c r="K26" s="1351"/>
      <c r="L26" s="1351"/>
      <c r="M26" s="1351"/>
      <c r="N26" s="1356"/>
      <c r="O26" s="1293"/>
    </row>
    <row r="27" spans="1:15">
      <c r="B27" s="1344"/>
      <c r="C27" s="1362"/>
      <c r="D27" s="1351"/>
      <c r="E27" s="1351"/>
      <c r="F27" s="1351"/>
      <c r="G27" s="1351"/>
      <c r="H27" s="1351"/>
      <c r="I27" s="1351"/>
      <c r="J27" s="1351"/>
      <c r="K27" s="1351"/>
      <c r="L27" s="1351"/>
      <c r="M27" s="1351"/>
      <c r="N27" s="1356"/>
      <c r="O27" s="1293"/>
    </row>
    <row r="28" spans="1:15">
      <c r="B28" s="1344"/>
      <c r="C28" s="1362"/>
      <c r="D28" s="1351"/>
      <c r="E28" s="1351"/>
      <c r="F28" s="1351"/>
      <c r="G28" s="1351"/>
      <c r="H28" s="1351"/>
      <c r="I28" s="1351"/>
      <c r="J28" s="1351"/>
      <c r="K28" s="1351"/>
      <c r="L28" s="1351"/>
      <c r="M28" s="1351"/>
      <c r="N28" s="1356"/>
      <c r="O28" s="1293"/>
    </row>
    <row r="29" spans="1:15">
      <c r="B29" s="1344" t="s">
        <v>816</v>
      </c>
      <c r="C29" s="1344"/>
      <c r="D29" s="1344"/>
      <c r="E29" s="1344"/>
      <c r="F29" s="1344"/>
      <c r="G29" s="1344"/>
      <c r="H29" s="1344"/>
      <c r="I29" s="1344"/>
      <c r="J29" s="1344"/>
      <c r="K29" s="1344"/>
      <c r="L29" s="1344"/>
      <c r="M29" s="1344"/>
      <c r="O29" s="1293"/>
    </row>
    <row r="30" spans="1:15">
      <c r="B30" s="1344"/>
      <c r="C30" s="1344"/>
      <c r="D30" s="1344"/>
      <c r="E30" s="1344"/>
      <c r="F30" s="1344"/>
      <c r="G30" s="1344"/>
      <c r="H30" s="1344"/>
      <c r="I30" s="1344"/>
      <c r="J30" s="1344"/>
      <c r="K30" s="1344"/>
      <c r="L30" s="1344"/>
      <c r="M30" s="1344"/>
      <c r="O30" s="1293"/>
    </row>
    <row r="31" spans="1:15">
      <c r="B31" s="1344"/>
      <c r="C31" s="1344"/>
      <c r="D31" s="1344"/>
      <c r="E31" s="1344"/>
      <c r="F31" s="1344"/>
      <c r="G31" s="1344"/>
      <c r="H31" s="1344"/>
      <c r="I31" s="1344"/>
      <c r="J31" s="1344"/>
      <c r="K31" s="1344"/>
      <c r="L31" s="1344"/>
      <c r="M31" s="1344"/>
      <c r="O31" s="1293"/>
    </row>
    <row r="32" spans="1:15">
      <c r="A32" s="1631" t="s">
        <v>668</v>
      </c>
      <c r="B32" s="1631"/>
      <c r="C32" s="1631"/>
      <c r="D32" s="1344"/>
      <c r="E32" s="1344"/>
      <c r="F32" s="1344"/>
      <c r="G32" s="1344"/>
      <c r="H32" s="1344"/>
      <c r="I32" s="1344"/>
      <c r="J32" s="1344"/>
      <c r="K32" s="1344"/>
      <c r="L32" s="1344"/>
      <c r="M32" s="1344"/>
      <c r="O32" s="1293"/>
    </row>
    <row r="33" spans="1:15">
      <c r="B33" s="1344"/>
      <c r="C33" s="1344"/>
      <c r="D33" s="1344"/>
      <c r="E33" s="1344"/>
      <c r="F33" s="1344"/>
      <c r="G33" s="1344"/>
      <c r="H33" s="1344"/>
      <c r="I33" s="1344"/>
      <c r="J33" s="1344"/>
      <c r="K33" s="1344"/>
      <c r="L33" s="1344"/>
      <c r="M33" s="1344"/>
      <c r="O33" s="1293"/>
    </row>
    <row r="34" spans="1:15">
      <c r="B34" s="1344"/>
      <c r="C34" s="1344"/>
      <c r="D34" s="1344"/>
      <c r="E34" s="1344"/>
      <c r="F34" s="1344"/>
      <c r="G34" s="1344"/>
      <c r="H34" s="1344"/>
      <c r="I34" s="1344"/>
      <c r="J34" s="1344"/>
      <c r="K34" s="1344"/>
      <c r="L34" s="1344"/>
      <c r="M34" s="1344"/>
      <c r="O34" s="1293"/>
    </row>
    <row r="35" spans="1:15">
      <c r="B35" s="1344" t="s">
        <v>601</v>
      </c>
      <c r="C35" s="1363">
        <v>350</v>
      </c>
      <c r="D35" s="1363">
        <v>352</v>
      </c>
      <c r="E35" s="1363">
        <v>352</v>
      </c>
      <c r="F35" s="1363">
        <v>353</v>
      </c>
      <c r="G35" s="1363">
        <v>354</v>
      </c>
      <c r="H35" s="1363">
        <v>355</v>
      </c>
      <c r="I35" s="1363">
        <v>356</v>
      </c>
      <c r="J35" s="1363">
        <v>357</v>
      </c>
      <c r="K35" s="1363">
        <v>358</v>
      </c>
      <c r="L35" s="1363">
        <v>359</v>
      </c>
      <c r="M35" s="1364"/>
      <c r="O35" s="1293"/>
    </row>
    <row r="36" spans="1:15" ht="49.5">
      <c r="B36" s="1344"/>
      <c r="C36" s="1365" t="s">
        <v>669</v>
      </c>
      <c r="D36" s="1365" t="s">
        <v>670</v>
      </c>
      <c r="E36" s="1365" t="s">
        <v>671</v>
      </c>
      <c r="F36" s="1365" t="s">
        <v>672</v>
      </c>
      <c r="G36" s="1365" t="s">
        <v>673</v>
      </c>
      <c r="H36" s="1365" t="s">
        <v>674</v>
      </c>
      <c r="I36" s="1365" t="s">
        <v>675</v>
      </c>
      <c r="J36" s="1365" t="s">
        <v>676</v>
      </c>
      <c r="K36" s="1365" t="s">
        <v>677</v>
      </c>
      <c r="L36" s="1365" t="s">
        <v>678</v>
      </c>
      <c r="M36" s="1365" t="s">
        <v>21</v>
      </c>
      <c r="O36" s="1293"/>
    </row>
    <row r="37" spans="1:15">
      <c r="A37" s="1341">
        <v>3</v>
      </c>
      <c r="B37" s="1344" t="s">
        <v>930</v>
      </c>
      <c r="C37" s="1358"/>
      <c r="D37" s="1358"/>
      <c r="E37" s="1358"/>
      <c r="F37" s="1358"/>
      <c r="G37" s="1358"/>
      <c r="H37" s="1358"/>
      <c r="I37" s="1358"/>
      <c r="J37" s="1358"/>
      <c r="K37" s="1358"/>
      <c r="L37" s="1358"/>
      <c r="M37" s="1356">
        <f t="shared" ref="M37:M53" si="1">SUM(C37:L37)</f>
        <v>0</v>
      </c>
      <c r="O37" s="1293"/>
    </row>
    <row r="38" spans="1:15">
      <c r="A38" s="1341" t="s">
        <v>884</v>
      </c>
      <c r="B38" s="1344" t="s">
        <v>667</v>
      </c>
      <c r="C38" s="1353"/>
      <c r="D38" s="1353"/>
      <c r="E38" s="1353"/>
      <c r="F38" s="1353"/>
      <c r="G38" s="1353"/>
      <c r="H38" s="1353"/>
      <c r="I38" s="1353"/>
      <c r="J38" s="1353"/>
      <c r="K38" s="1353"/>
      <c r="L38" s="1353"/>
      <c r="M38" s="1356">
        <f t="shared" si="1"/>
        <v>0</v>
      </c>
      <c r="O38" s="1293"/>
    </row>
    <row r="39" spans="1:15">
      <c r="A39" s="1341" t="s">
        <v>885</v>
      </c>
      <c r="B39" s="1344"/>
      <c r="C39" s="1353"/>
      <c r="D39" s="1353"/>
      <c r="E39" s="1353"/>
      <c r="F39" s="1353"/>
      <c r="G39" s="1353"/>
      <c r="H39" s="1353"/>
      <c r="I39" s="1353"/>
      <c r="J39" s="1353"/>
      <c r="K39" s="1353"/>
      <c r="L39" s="1353"/>
      <c r="M39" s="1356">
        <f t="shared" si="1"/>
        <v>0</v>
      </c>
      <c r="O39" s="1293"/>
    </row>
    <row r="40" spans="1:15">
      <c r="A40" s="1341" t="s">
        <v>886</v>
      </c>
      <c r="B40" s="1344"/>
      <c r="C40" s="1353"/>
      <c r="D40" s="1353"/>
      <c r="E40" s="1353"/>
      <c r="F40" s="1353"/>
      <c r="G40" s="1353"/>
      <c r="H40" s="1353"/>
      <c r="I40" s="1353"/>
      <c r="J40" s="1353"/>
      <c r="K40" s="1353"/>
      <c r="L40" s="1353"/>
      <c r="M40" s="1356">
        <f t="shared" si="1"/>
        <v>0</v>
      </c>
      <c r="O40" s="1293"/>
    </row>
    <row r="41" spans="1:15">
      <c r="A41" s="1341" t="s">
        <v>382</v>
      </c>
      <c r="B41" s="1344"/>
      <c r="C41" s="1353"/>
      <c r="D41" s="1353"/>
      <c r="E41" s="1353"/>
      <c r="F41" s="1353"/>
      <c r="G41" s="1353"/>
      <c r="H41" s="1353"/>
      <c r="I41" s="1353"/>
      <c r="J41" s="1353"/>
      <c r="K41" s="1353"/>
      <c r="L41" s="1353"/>
      <c r="M41" s="1356">
        <f t="shared" si="1"/>
        <v>0</v>
      </c>
      <c r="O41" s="1293"/>
    </row>
    <row r="42" spans="1:15">
      <c r="A42" s="1341" t="s">
        <v>382</v>
      </c>
      <c r="B42" s="1344"/>
      <c r="C42" s="1353"/>
      <c r="D42" s="1353"/>
      <c r="E42" s="1353"/>
      <c r="F42" s="1353"/>
      <c r="G42" s="1353"/>
      <c r="H42" s="1353"/>
      <c r="I42" s="1353"/>
      <c r="J42" s="1353"/>
      <c r="K42" s="1353"/>
      <c r="L42" s="1353"/>
      <c r="M42" s="1356">
        <f t="shared" si="1"/>
        <v>0</v>
      </c>
      <c r="O42" s="1293"/>
    </row>
    <row r="43" spans="1:15">
      <c r="A43" s="1341" t="s">
        <v>382</v>
      </c>
      <c r="B43" s="1344"/>
      <c r="C43" s="1353"/>
      <c r="D43" s="1353"/>
      <c r="E43" s="1353"/>
      <c r="F43" s="1353"/>
      <c r="G43" s="1353"/>
      <c r="H43" s="1353"/>
      <c r="I43" s="1353"/>
      <c r="J43" s="1353"/>
      <c r="K43" s="1353"/>
      <c r="L43" s="1353"/>
      <c r="M43" s="1356">
        <f t="shared" si="1"/>
        <v>0</v>
      </c>
      <c r="O43" s="1293"/>
    </row>
    <row r="44" spans="1:15">
      <c r="A44" s="1341" t="s">
        <v>382</v>
      </c>
      <c r="B44" s="1344"/>
      <c r="C44" s="1353"/>
      <c r="D44" s="1353"/>
      <c r="E44" s="1353"/>
      <c r="F44" s="1353"/>
      <c r="G44" s="1353"/>
      <c r="H44" s="1353"/>
      <c r="I44" s="1353"/>
      <c r="J44" s="1353"/>
      <c r="K44" s="1353"/>
      <c r="L44" s="1353"/>
      <c r="M44" s="1356">
        <f t="shared" si="1"/>
        <v>0</v>
      </c>
      <c r="O44" s="1293"/>
    </row>
    <row r="45" spans="1:15">
      <c r="A45" s="1341" t="s">
        <v>382</v>
      </c>
      <c r="B45" s="1344"/>
      <c r="C45" s="1353"/>
      <c r="D45" s="1353"/>
      <c r="E45" s="1353"/>
      <c r="F45" s="1353"/>
      <c r="G45" s="1353"/>
      <c r="H45" s="1353"/>
      <c r="I45" s="1353"/>
      <c r="J45" s="1353"/>
      <c r="K45" s="1353"/>
      <c r="L45" s="1353"/>
      <c r="M45" s="1356">
        <f t="shared" si="1"/>
        <v>0</v>
      </c>
      <c r="O45" s="1293"/>
    </row>
    <row r="46" spans="1:15">
      <c r="A46" s="1341" t="s">
        <v>382</v>
      </c>
      <c r="B46" s="1344"/>
      <c r="C46" s="1353"/>
      <c r="D46" s="1353"/>
      <c r="E46" s="1353"/>
      <c r="F46" s="1353"/>
      <c r="G46" s="1353"/>
      <c r="H46" s="1353"/>
      <c r="I46" s="1353"/>
      <c r="J46" s="1353"/>
      <c r="K46" s="1353"/>
      <c r="L46" s="1353"/>
      <c r="M46" s="1356">
        <f t="shared" si="1"/>
        <v>0</v>
      </c>
      <c r="O46" s="1293"/>
    </row>
    <row r="47" spans="1:15">
      <c r="A47" s="1341" t="s">
        <v>382</v>
      </c>
      <c r="B47" s="1344"/>
      <c r="C47" s="1353"/>
      <c r="D47" s="1353"/>
      <c r="E47" s="1353"/>
      <c r="F47" s="1353"/>
      <c r="G47" s="1353"/>
      <c r="H47" s="1353"/>
      <c r="I47" s="1353"/>
      <c r="J47" s="1353"/>
      <c r="K47" s="1353"/>
      <c r="L47" s="1353"/>
      <c r="M47" s="1356">
        <f t="shared" si="1"/>
        <v>0</v>
      </c>
      <c r="O47" s="1293"/>
    </row>
    <row r="48" spans="1:15">
      <c r="A48" s="1341" t="s">
        <v>382</v>
      </c>
      <c r="B48" s="1344"/>
      <c r="C48" s="1353"/>
      <c r="D48" s="1353"/>
      <c r="E48" s="1353"/>
      <c r="F48" s="1353"/>
      <c r="G48" s="1353"/>
      <c r="H48" s="1353"/>
      <c r="I48" s="1353"/>
      <c r="J48" s="1353"/>
      <c r="K48" s="1353"/>
      <c r="L48" s="1353"/>
      <c r="M48" s="1356">
        <f t="shared" si="1"/>
        <v>0</v>
      </c>
      <c r="O48" s="1293"/>
    </row>
    <row r="49" spans="1:15">
      <c r="A49" s="1341" t="s">
        <v>382</v>
      </c>
      <c r="B49" s="1344"/>
      <c r="C49" s="1353"/>
      <c r="D49" s="1353"/>
      <c r="E49" s="1353"/>
      <c r="F49" s="1353"/>
      <c r="G49" s="1353"/>
      <c r="H49" s="1353"/>
      <c r="I49" s="1353"/>
      <c r="J49" s="1353"/>
      <c r="K49" s="1353"/>
      <c r="L49" s="1353"/>
      <c r="M49" s="1356">
        <f t="shared" si="1"/>
        <v>0</v>
      </c>
      <c r="O49" s="1293"/>
    </row>
    <row r="50" spans="1:15">
      <c r="B50" s="1344"/>
      <c r="C50" s="1353"/>
      <c r="D50" s="1353"/>
      <c r="E50" s="1353"/>
      <c r="F50" s="1353"/>
      <c r="G50" s="1353"/>
      <c r="H50" s="1353"/>
      <c r="I50" s="1353"/>
      <c r="J50" s="1353"/>
      <c r="K50" s="1353"/>
      <c r="L50" s="1353"/>
      <c r="M50" s="1356">
        <f t="shared" si="1"/>
        <v>0</v>
      </c>
      <c r="O50" s="1293"/>
    </row>
    <row r="51" spans="1:15">
      <c r="B51" s="1344"/>
      <c r="C51" s="1353"/>
      <c r="D51" s="1353"/>
      <c r="E51" s="1353"/>
      <c r="F51" s="1353"/>
      <c r="G51" s="1353"/>
      <c r="H51" s="1353"/>
      <c r="I51" s="1353"/>
      <c r="J51" s="1353"/>
      <c r="K51" s="1353"/>
      <c r="L51" s="1353"/>
      <c r="M51" s="1356">
        <f t="shared" si="1"/>
        <v>0</v>
      </c>
      <c r="O51" s="1293"/>
    </row>
    <row r="52" spans="1:15">
      <c r="B52" s="1344"/>
      <c r="C52" s="1353"/>
      <c r="D52" s="1353"/>
      <c r="E52" s="1353"/>
      <c r="F52" s="1353"/>
      <c r="G52" s="1353"/>
      <c r="H52" s="1353"/>
      <c r="I52" s="1353"/>
      <c r="J52" s="1353"/>
      <c r="K52" s="1353"/>
      <c r="L52" s="1353"/>
      <c r="M52" s="1356">
        <f t="shared" si="1"/>
        <v>0</v>
      </c>
      <c r="O52" s="1293"/>
    </row>
    <row r="53" spans="1:15">
      <c r="A53" s="1341" t="s">
        <v>887</v>
      </c>
      <c r="B53" s="1344"/>
      <c r="C53" s="1353"/>
      <c r="D53" s="1353"/>
      <c r="E53" s="1353"/>
      <c r="F53" s="1353"/>
      <c r="G53" s="1353"/>
      <c r="H53" s="1353"/>
      <c r="I53" s="1353"/>
      <c r="J53" s="1353"/>
      <c r="K53" s="1353"/>
      <c r="L53" s="1353"/>
      <c r="M53" s="1356">
        <f t="shared" si="1"/>
        <v>0</v>
      </c>
      <c r="O53" s="1293"/>
    </row>
    <row r="54" spans="1:15">
      <c r="A54" s="1341">
        <v>4</v>
      </c>
      <c r="B54" s="1340" t="s">
        <v>960</v>
      </c>
      <c r="C54" s="1360"/>
      <c r="D54" s="1360"/>
      <c r="E54" s="1360"/>
      <c r="F54" s="1360"/>
      <c r="G54" s="1360"/>
      <c r="H54" s="1360"/>
      <c r="I54" s="1360"/>
      <c r="J54" s="1360"/>
      <c r="K54" s="1360"/>
      <c r="L54" s="1360"/>
      <c r="M54" s="1360">
        <f>SUM(M37:M53)</f>
        <v>0</v>
      </c>
      <c r="O54" s="1293"/>
    </row>
    <row r="55" spans="1:15">
      <c r="C55" s="1360"/>
      <c r="D55" s="1360"/>
      <c r="E55" s="1360"/>
      <c r="F55" s="1360"/>
      <c r="G55" s="1360"/>
      <c r="H55" s="1360"/>
      <c r="I55" s="1360"/>
      <c r="J55" s="1360"/>
      <c r="K55" s="1360"/>
      <c r="L55" s="1360"/>
      <c r="M55" s="1360"/>
      <c r="O55" s="1293"/>
    </row>
    <row r="56" spans="1:15">
      <c r="C56" s="1360"/>
      <c r="D56" s="1360"/>
      <c r="E56" s="1360"/>
      <c r="F56" s="1360"/>
      <c r="G56" s="1360"/>
      <c r="H56" s="1360"/>
      <c r="I56" s="1360"/>
      <c r="J56" s="1360"/>
      <c r="K56" s="1360"/>
      <c r="L56" s="1360"/>
      <c r="M56" s="1360"/>
      <c r="O56" s="1293"/>
    </row>
    <row r="57" spans="1:15">
      <c r="O57" s="1293"/>
    </row>
    <row r="58" spans="1:15">
      <c r="O58" s="1293"/>
    </row>
    <row r="59" spans="1:15">
      <c r="O59" s="1293"/>
    </row>
    <row r="60" spans="1:15">
      <c r="O60" s="1293"/>
    </row>
    <row r="61" spans="1:15">
      <c r="O61" s="1293"/>
    </row>
    <row r="62" spans="1:15">
      <c r="O62" s="1293"/>
    </row>
    <row r="63" spans="1:15">
      <c r="O63" s="1293"/>
    </row>
    <row r="64" spans="1:15">
      <c r="O64" s="1293"/>
    </row>
    <row r="65" spans="15:15">
      <c r="O65" s="1293"/>
    </row>
    <row r="66" spans="15:15">
      <c r="O66" s="1293"/>
    </row>
    <row r="67" spans="15:15">
      <c r="O67" s="1293"/>
    </row>
    <row r="68" spans="15:15">
      <c r="O68" s="1293"/>
    </row>
    <row r="69" spans="15:15">
      <c r="O69" s="1293"/>
    </row>
    <row r="70" spans="15:15">
      <c r="O70" s="1293"/>
    </row>
    <row r="71" spans="15:15">
      <c r="O71" s="1293"/>
    </row>
    <row r="72" spans="15:15">
      <c r="O72" s="1293"/>
    </row>
    <row r="73" spans="15:15">
      <c r="O73" s="1293"/>
    </row>
    <row r="74" spans="15:15">
      <c r="O74" s="1293"/>
    </row>
    <row r="75" spans="15:15">
      <c r="O75" s="1293"/>
    </row>
    <row r="76" spans="15:15">
      <c r="O76" s="1293"/>
    </row>
    <row r="77" spans="15:15">
      <c r="O77" s="1293"/>
    </row>
    <row r="78" spans="15:15">
      <c r="O78" s="1293"/>
    </row>
    <row r="79" spans="15:15">
      <c r="O79" s="1293"/>
    </row>
    <row r="80" spans="15:15">
      <c r="O80" s="1293"/>
    </row>
    <row r="81" spans="15:15">
      <c r="O81" s="1293"/>
    </row>
    <row r="82" spans="15:15">
      <c r="O82" s="1293"/>
    </row>
    <row r="83" spans="15:15">
      <c r="O83" s="1293"/>
    </row>
    <row r="84" spans="15:15">
      <c r="O84" s="1293"/>
    </row>
    <row r="85" spans="15:15">
      <c r="O85" s="1293"/>
    </row>
    <row r="86" spans="15:15">
      <c r="O86" s="1293"/>
    </row>
  </sheetData>
  <mergeCells count="4">
    <mergeCell ref="A1:M1"/>
    <mergeCell ref="A2:M2"/>
    <mergeCell ref="A7:C7"/>
    <mergeCell ref="A32:C32"/>
  </mergeCells>
  <pageMargins left="0.7" right="0.7" top="0.75" bottom="0.75" header="0.3" footer="0.3"/>
  <pageSetup paperSize="5" scale="5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70C0"/>
    <pageSetUpPr fitToPage="1"/>
  </sheetPr>
  <dimension ref="A1:S18"/>
  <sheetViews>
    <sheetView view="pageBreakPreview" zoomScale="60" zoomScaleNormal="100" workbookViewId="0">
      <selection activeCell="B10" sqref="B10"/>
    </sheetView>
  </sheetViews>
  <sheetFormatPr defaultRowHeight="12.75"/>
  <cols>
    <col min="1" max="1" width="6" style="1285" customWidth="1"/>
    <col min="2" max="2" width="32.109375" style="1285" customWidth="1"/>
    <col min="3" max="5" width="10.88671875" style="1285" bestFit="1" customWidth="1"/>
    <col min="6" max="6" width="11.33203125" style="1285" bestFit="1" customWidth="1"/>
    <col min="7" max="7" width="10.88671875" style="1285" bestFit="1" customWidth="1"/>
    <col min="8" max="16384" width="8.88671875" style="1285"/>
  </cols>
  <sheetData>
    <row r="1" spans="1:19" ht="15">
      <c r="B1" s="1626" t="s">
        <v>833</v>
      </c>
      <c r="C1" s="1627"/>
      <c r="D1" s="1627"/>
      <c r="E1" s="1627"/>
      <c r="F1" s="1627"/>
      <c r="G1" s="1627"/>
      <c r="H1" s="1627"/>
      <c r="I1" s="1075"/>
      <c r="J1" s="1075"/>
      <c r="K1" s="1075"/>
      <c r="L1" s="1075"/>
      <c r="M1" s="1075"/>
      <c r="N1" s="1075"/>
      <c r="O1" s="1075"/>
      <c r="P1" s="1075"/>
      <c r="Q1" s="1075"/>
      <c r="R1" s="1075"/>
      <c r="S1" s="1075"/>
    </row>
    <row r="2" spans="1:19" ht="15.75">
      <c r="B2" s="1627" t="s">
        <v>492</v>
      </c>
      <c r="C2" s="1627"/>
      <c r="D2" s="1627"/>
      <c r="E2" s="1627"/>
      <c r="F2" s="1627"/>
      <c r="G2" s="1627"/>
      <c r="H2" s="1627"/>
      <c r="I2" s="1075"/>
      <c r="J2" s="1075"/>
      <c r="K2" s="1075"/>
      <c r="L2" s="1075"/>
      <c r="M2" s="1075"/>
      <c r="N2" s="1075"/>
      <c r="O2" s="1075"/>
      <c r="P2" s="1075"/>
      <c r="Q2" s="1075"/>
      <c r="R2" s="1075"/>
      <c r="S2" s="1075"/>
    </row>
    <row r="3" spans="1:19">
      <c r="F3" s="1291" t="s">
        <v>1086</v>
      </c>
      <c r="G3" s="1291"/>
    </row>
    <row r="4" spans="1:19" ht="15">
      <c r="B4" s="1320"/>
      <c r="F4" s="1508">
        <v>43829</v>
      </c>
      <c r="G4" s="1307"/>
    </row>
    <row r="5" spans="1:19" ht="15.75" thickBot="1">
      <c r="B5" s="1292" t="s">
        <v>834</v>
      </c>
      <c r="C5" s="1632"/>
      <c r="D5" s="1632"/>
      <c r="E5" s="1632"/>
      <c r="F5" s="1632"/>
      <c r="G5" s="1632"/>
    </row>
    <row r="6" spans="1:19" ht="15">
      <c r="A6" s="1285" t="s">
        <v>662</v>
      </c>
      <c r="B6" s="1292" t="s">
        <v>679</v>
      </c>
      <c r="C6" s="1332"/>
      <c r="D6" s="1332"/>
      <c r="E6" s="1331"/>
      <c r="F6" s="1331"/>
      <c r="G6" s="1318"/>
    </row>
    <row r="7" spans="1:19" ht="30">
      <c r="B7" s="1292"/>
      <c r="C7" s="1319" t="s">
        <v>680</v>
      </c>
      <c r="D7" s="1319" t="s">
        <v>680</v>
      </c>
      <c r="E7" s="1319" t="s">
        <v>680</v>
      </c>
      <c r="F7" s="1319" t="s">
        <v>680</v>
      </c>
      <c r="G7" s="1318" t="s">
        <v>21</v>
      </c>
    </row>
    <row r="8" spans="1:19" ht="23.25">
      <c r="B8" s="1292"/>
      <c r="C8" s="1292"/>
      <c r="D8" s="1317"/>
      <c r="E8" s="1292"/>
      <c r="F8" s="1292"/>
      <c r="G8" s="1292"/>
    </row>
    <row r="9" spans="1:19" ht="23.25">
      <c r="B9" s="1315"/>
      <c r="C9" s="1315"/>
      <c r="D9" s="1316"/>
      <c r="E9" s="1315"/>
      <c r="F9" s="1315"/>
      <c r="G9" s="1315"/>
    </row>
    <row r="10" spans="1:19" ht="16.5">
      <c r="A10" s="1285">
        <v>1</v>
      </c>
      <c r="B10" s="1314"/>
      <c r="C10" s="1313"/>
      <c r="D10" s="1313"/>
      <c r="E10" s="1313"/>
      <c r="F10" s="1313"/>
      <c r="G10" s="1312"/>
    </row>
    <row r="11" spans="1:19" ht="16.5">
      <c r="A11" s="1285">
        <v>2</v>
      </c>
      <c r="B11" s="1314"/>
      <c r="C11" s="1313"/>
      <c r="D11" s="1313"/>
      <c r="E11" s="1313"/>
      <c r="F11" s="1313"/>
      <c r="G11" s="1312"/>
    </row>
    <row r="12" spans="1:19" ht="16.5">
      <c r="A12" s="1285">
        <v>3</v>
      </c>
      <c r="B12" s="1314"/>
      <c r="C12" s="1313"/>
      <c r="D12" s="1313"/>
      <c r="E12" s="1313"/>
      <c r="F12" s="1313"/>
      <c r="G12" s="1312"/>
    </row>
    <row r="13" spans="1:19" ht="16.5">
      <c r="A13" s="1285">
        <v>4</v>
      </c>
      <c r="B13" s="1314"/>
      <c r="C13" s="1313"/>
      <c r="D13" s="1313"/>
      <c r="E13" s="1313"/>
      <c r="F13" s="1313"/>
      <c r="G13" s="1312"/>
    </row>
    <row r="14" spans="1:19" ht="16.5">
      <c r="A14" s="1285">
        <v>5</v>
      </c>
      <c r="B14" s="1314"/>
      <c r="C14" s="1313"/>
      <c r="D14" s="1313"/>
      <c r="E14" s="1313"/>
      <c r="F14" s="1313"/>
      <c r="G14" s="1312"/>
    </row>
    <row r="15" spans="1:19" ht="16.5">
      <c r="A15" s="1285">
        <v>6</v>
      </c>
      <c r="B15" s="1314"/>
      <c r="C15" s="1313"/>
      <c r="D15" s="1313"/>
      <c r="E15" s="1313"/>
      <c r="F15" s="1313"/>
      <c r="G15" s="1312"/>
    </row>
    <row r="16" spans="1:19" ht="16.5">
      <c r="A16" s="1285">
        <v>7</v>
      </c>
      <c r="B16" s="1314"/>
      <c r="C16" s="1313"/>
      <c r="D16" s="1313"/>
      <c r="E16" s="1313"/>
      <c r="F16" s="1313"/>
      <c r="G16" s="1312"/>
    </row>
    <row r="17" spans="1:7" ht="15">
      <c r="B17" s="1292"/>
      <c r="C17" s="1311"/>
      <c r="D17" s="1311"/>
      <c r="E17" s="1311"/>
      <c r="F17" s="1311"/>
      <c r="G17" s="1311"/>
    </row>
    <row r="18" spans="1:7" ht="15">
      <c r="A18" s="1285">
        <v>8</v>
      </c>
      <c r="B18" s="1292" t="s">
        <v>21</v>
      </c>
      <c r="C18" s="1310">
        <f>SUM(C10:C16)</f>
        <v>0</v>
      </c>
      <c r="D18" s="1310">
        <f>SUM(D10:D16)</f>
        <v>0</v>
      </c>
      <c r="E18" s="1310">
        <f>SUM(E10:E16)</f>
        <v>0</v>
      </c>
      <c r="F18" s="1310">
        <f>SUM(F10:F16)</f>
        <v>0</v>
      </c>
      <c r="G18" s="1310">
        <f>SUM(G10:G16)</f>
        <v>0</v>
      </c>
    </row>
  </sheetData>
  <mergeCells count="3">
    <mergeCell ref="B1:H1"/>
    <mergeCell ref="B2:H2"/>
    <mergeCell ref="C5:G5"/>
  </mergeCells>
  <printOptions horizontalCentered="1"/>
  <pageMargins left="0.5" right="0.5" top="1" bottom="0.5" header="0.5" footer="0.5"/>
  <pageSetup scale="78" fitToHeight="0" orientation="portrait" r:id="rId1"/>
  <headerFooter alignWithMargins="0"/>
  <rowBreaks count="1" manualBreakCount="1">
    <brk id="1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H264"/>
  <sheetViews>
    <sheetView view="pageBreakPreview" topLeftCell="A13" zoomScale="75" zoomScaleNormal="100" zoomScaleSheetLayoutView="75" workbookViewId="0">
      <selection activeCell="B17" sqref="B17"/>
    </sheetView>
  </sheetViews>
  <sheetFormatPr defaultColWidth="8.88671875" defaultRowHeight="15"/>
  <cols>
    <col min="1" max="1" width="7.33203125" style="170" customWidth="1"/>
    <col min="2" max="2" width="57.77734375" style="170" customWidth="1"/>
    <col min="3" max="3" width="28.33203125" style="170" customWidth="1"/>
    <col min="4" max="4" width="10.88671875" style="191" bestFit="1" customWidth="1"/>
    <col min="5" max="5" width="9.33203125" style="170" bestFit="1" customWidth="1"/>
    <col min="6" max="16384" width="8.88671875" style="170"/>
  </cols>
  <sheetData>
    <row r="1" spans="1:7" ht="18">
      <c r="A1" s="1517" t="s">
        <v>487</v>
      </c>
      <c r="B1" s="1517"/>
      <c r="C1" s="1517"/>
      <c r="D1" s="1517"/>
    </row>
    <row r="2" spans="1:7" ht="18">
      <c r="A2" s="1517" t="str">
        <f>'Appendix III'!$E$8</f>
        <v>MidAmerican Central California Transco, LLC</v>
      </c>
      <c r="B2" s="1517"/>
      <c r="C2" s="1517"/>
      <c r="D2" s="1517"/>
    </row>
    <row r="3" spans="1:7">
      <c r="A3" s="199"/>
      <c r="B3" s="199"/>
      <c r="C3" s="199"/>
      <c r="D3" s="1169"/>
    </row>
    <row r="4" spans="1:7">
      <c r="A4" s="199"/>
      <c r="B4" s="199"/>
      <c r="C4" s="199"/>
      <c r="D4" s="1169"/>
    </row>
    <row r="5" spans="1:7" ht="15.75">
      <c r="A5" s="1166"/>
      <c r="B5" s="1167" t="s">
        <v>183</v>
      </c>
      <c r="C5" s="1168" t="s">
        <v>441</v>
      </c>
      <c r="D5" s="1169"/>
      <c r="E5" s="1177"/>
    </row>
    <row r="6" spans="1:7">
      <c r="A6" s="1166">
        <v>1</v>
      </c>
      <c r="B6" s="1170" t="s">
        <v>294</v>
      </c>
      <c r="C6" s="1168" t="s">
        <v>942</v>
      </c>
      <c r="D6" s="1175">
        <f>+C45</f>
        <v>0</v>
      </c>
      <c r="E6" s="1177"/>
    </row>
    <row r="7" spans="1:7">
      <c r="A7" s="1166"/>
      <c r="B7" s="199"/>
      <c r="C7" s="1170"/>
      <c r="D7" s="1172"/>
      <c r="E7" s="1176"/>
      <c r="G7" s="201"/>
    </row>
    <row r="8" spans="1:7" ht="15.75">
      <c r="A8" s="1166"/>
      <c r="B8" s="386" t="s">
        <v>319</v>
      </c>
      <c r="C8" s="1168" t="s">
        <v>441</v>
      </c>
      <c r="D8" s="1169"/>
      <c r="E8" s="1176"/>
      <c r="G8" s="200"/>
    </row>
    <row r="9" spans="1:7">
      <c r="A9" s="1173">
        <f>+A6+1</f>
        <v>2</v>
      </c>
      <c r="B9" s="1170" t="s">
        <v>295</v>
      </c>
      <c r="C9" s="1170"/>
      <c r="D9" s="1171">
        <v>0</v>
      </c>
      <c r="E9" s="1176"/>
      <c r="G9" s="200"/>
    </row>
    <row r="10" spans="1:7">
      <c r="A10" s="1173">
        <v>3</v>
      </c>
      <c r="B10" s="1170" t="s">
        <v>439</v>
      </c>
      <c r="C10" s="1170"/>
      <c r="D10" s="1171">
        <v>0</v>
      </c>
      <c r="E10" s="1176"/>
      <c r="G10" s="200"/>
    </row>
    <row r="11" spans="1:7">
      <c r="A11" s="1173">
        <v>4</v>
      </c>
      <c r="B11" s="1170" t="s">
        <v>182</v>
      </c>
      <c r="C11" s="1174"/>
      <c r="D11" s="1171">
        <v>0</v>
      </c>
      <c r="E11" s="1176"/>
      <c r="F11" s="171"/>
      <c r="G11" s="198"/>
    </row>
    <row r="12" spans="1:7">
      <c r="A12" s="1173">
        <f>+A11+1</f>
        <v>5</v>
      </c>
      <c r="B12" s="1170" t="s">
        <v>440</v>
      </c>
      <c r="C12" s="1166"/>
      <c r="D12" s="1171">
        <v>0</v>
      </c>
      <c r="E12" s="1176"/>
    </row>
    <row r="13" spans="1:7">
      <c r="A13" s="1173">
        <f>+A12+1</f>
        <v>6</v>
      </c>
      <c r="B13" s="1170" t="s">
        <v>839</v>
      </c>
      <c r="C13" s="1166"/>
      <c r="D13" s="1175">
        <f>+'10 Lease O&amp;M, Other Tax and 413'!D55</f>
        <v>0</v>
      </c>
      <c r="E13" s="1176"/>
    </row>
    <row r="14" spans="1:7">
      <c r="A14" s="1166"/>
      <c r="B14" s="1170"/>
      <c r="C14" s="1168"/>
      <c r="D14" s="827"/>
      <c r="E14" s="1176"/>
    </row>
    <row r="15" spans="1:7">
      <c r="A15" s="1166">
        <f>+A13+1</f>
        <v>7</v>
      </c>
      <c r="B15" s="1170" t="s">
        <v>181</v>
      </c>
      <c r="C15" s="1168" t="str">
        <f>"Sum lines "&amp;A9&amp;"-"&amp;A13&amp;" + line "&amp;A6&amp;""</f>
        <v>Sum lines 2-6 + line 1</v>
      </c>
      <c r="D15" s="1175">
        <f>SUM(D9:D14)+D6</f>
        <v>0</v>
      </c>
      <c r="E15" s="1176"/>
    </row>
    <row r="16" spans="1:7">
      <c r="A16" s="1166"/>
      <c r="B16" s="1168"/>
      <c r="C16" s="1166"/>
      <c r="D16" s="1175"/>
      <c r="E16" s="1176"/>
    </row>
    <row r="17" spans="1:8">
      <c r="A17" s="188"/>
      <c r="C17" s="199"/>
      <c r="D17" s="1179"/>
      <c r="E17" s="1178"/>
    </row>
    <row r="18" spans="1:8" s="195" customFormat="1" ht="12.75">
      <c r="A18" s="171"/>
      <c r="B18" s="188"/>
      <c r="C18" s="188"/>
      <c r="D18" s="197"/>
      <c r="E18" s="196"/>
    </row>
    <row r="19" spans="1:8" ht="87" customHeight="1">
      <c r="A19" s="434" t="s">
        <v>180</v>
      </c>
      <c r="B19" s="1518" t="s">
        <v>505</v>
      </c>
      <c r="C19" s="1518"/>
      <c r="D19" s="1518"/>
      <c r="E19" s="1518"/>
      <c r="F19" s="1518"/>
    </row>
    <row r="20" spans="1:8" ht="38.25" customHeight="1">
      <c r="A20" s="434" t="s">
        <v>179</v>
      </c>
      <c r="B20" s="1518" t="s">
        <v>1006</v>
      </c>
      <c r="C20" s="1518"/>
      <c r="D20" s="1518"/>
      <c r="E20" s="1518"/>
      <c r="F20" s="1518"/>
    </row>
    <row r="21" spans="1:8" ht="15.75">
      <c r="A21" s="434" t="s">
        <v>442</v>
      </c>
      <c r="B21" s="434" t="s">
        <v>178</v>
      </c>
      <c r="C21" s="434"/>
      <c r="D21" s="1199"/>
      <c r="E21" s="1200"/>
      <c r="F21" s="1200"/>
    </row>
    <row r="22" spans="1:8" ht="12.75">
      <c r="A22" s="450"/>
      <c r="B22" s="450"/>
      <c r="C22" s="450"/>
      <c r="D22" s="450"/>
      <c r="E22" s="450"/>
      <c r="F22" s="450"/>
      <c r="G22" s="450"/>
      <c r="H22" s="450"/>
    </row>
    <row r="23" spans="1:8">
      <c r="A23" s="1180" t="s">
        <v>304</v>
      </c>
      <c r="B23" s="1181"/>
      <c r="C23" s="1181"/>
      <c r="D23" s="1181"/>
      <c r="E23" s="1181"/>
      <c r="F23" s="1182"/>
      <c r="G23" s="452"/>
      <c r="H23" s="452"/>
    </row>
    <row r="24" spans="1:8">
      <c r="A24" s="1183">
        <v>1</v>
      </c>
      <c r="B24" s="1166" t="s">
        <v>1</v>
      </c>
      <c r="C24" s="1184" t="s">
        <v>305</v>
      </c>
      <c r="D24" s="1184" t="s">
        <v>480</v>
      </c>
      <c r="E24" s="1184" t="s">
        <v>311</v>
      </c>
      <c r="F24" s="1184" t="s">
        <v>312</v>
      </c>
    </row>
    <row r="25" spans="1:8">
      <c r="A25" s="1183" t="s">
        <v>313</v>
      </c>
      <c r="B25" s="1185" t="s">
        <v>306</v>
      </c>
      <c r="C25" s="1186">
        <f>SUM(D25:F25)</f>
        <v>0</v>
      </c>
      <c r="D25" s="1187">
        <v>0</v>
      </c>
      <c r="E25" s="1187">
        <v>0</v>
      </c>
      <c r="F25" s="1187">
        <v>0</v>
      </c>
    </row>
    <row r="26" spans="1:8">
      <c r="A26" s="1183" t="s">
        <v>316</v>
      </c>
      <c r="B26" s="1185" t="s">
        <v>307</v>
      </c>
      <c r="C26" s="1186">
        <f>SUM(D26:F26)</f>
        <v>0</v>
      </c>
      <c r="D26" s="1187">
        <v>0</v>
      </c>
      <c r="E26" s="1187">
        <v>0</v>
      </c>
      <c r="F26" s="1187">
        <v>0</v>
      </c>
    </row>
    <row r="27" spans="1:8">
      <c r="A27" s="1183">
        <v>2</v>
      </c>
      <c r="B27" s="1185" t="s">
        <v>308</v>
      </c>
      <c r="C27" s="1188">
        <f>SUM(D27:F27)</f>
        <v>0</v>
      </c>
      <c r="D27" s="1187">
        <v>0</v>
      </c>
      <c r="E27" s="1187">
        <v>0</v>
      </c>
      <c r="F27" s="1187">
        <v>0</v>
      </c>
    </row>
    <row r="28" spans="1:8">
      <c r="A28" s="1183">
        <v>3</v>
      </c>
      <c r="B28" s="1185" t="s">
        <v>21</v>
      </c>
      <c r="C28" s="1189">
        <f>SUM(C25:C27)</f>
        <v>0</v>
      </c>
      <c r="D28" s="1189">
        <f>SUM(D25:D27)</f>
        <v>0</v>
      </c>
      <c r="E28" s="1189">
        <f>SUM(E25:E27)</f>
        <v>0</v>
      </c>
      <c r="F28" s="1189">
        <f>SUM(F25:F27)</f>
        <v>0</v>
      </c>
    </row>
    <row r="29" spans="1:8">
      <c r="A29" s="1183">
        <v>4</v>
      </c>
      <c r="B29" s="1185" t="s">
        <v>309</v>
      </c>
      <c r="C29" s="1185"/>
      <c r="D29" s="1185"/>
      <c r="E29" s="1185"/>
      <c r="F29" s="1185"/>
    </row>
    <row r="30" spans="1:8">
      <c r="A30" s="1183">
        <v>5</v>
      </c>
      <c r="B30" s="1185" t="s">
        <v>315</v>
      </c>
      <c r="C30" s="1190">
        <f>SUM(D30:F30)</f>
        <v>0</v>
      </c>
      <c r="D30" s="1191">
        <v>0</v>
      </c>
      <c r="E30" s="1191">
        <v>0</v>
      </c>
      <c r="F30" s="1191">
        <v>0</v>
      </c>
    </row>
    <row r="31" spans="1:8">
      <c r="A31" s="1183">
        <v>6</v>
      </c>
      <c r="B31" s="1185" t="s">
        <v>488</v>
      </c>
      <c r="C31" s="1192">
        <f>SUM(D31:F31)</f>
        <v>0</v>
      </c>
      <c r="D31" s="1191">
        <v>0</v>
      </c>
      <c r="E31" s="1191">
        <v>0</v>
      </c>
      <c r="F31" s="1191">
        <v>0</v>
      </c>
    </row>
    <row r="32" spans="1:8" ht="15.75">
      <c r="A32" s="1183">
        <v>7</v>
      </c>
      <c r="B32" s="1193" t="s">
        <v>310</v>
      </c>
      <c r="C32" s="1192">
        <f>+C28-C30-C31</f>
        <v>0</v>
      </c>
      <c r="D32" s="1192">
        <f>+D28-D30-D31</f>
        <v>0</v>
      </c>
      <c r="E32" s="1192">
        <f>+E28-E30-E31</f>
        <v>0</v>
      </c>
      <c r="F32" s="1192">
        <f>+F28-F30-F31</f>
        <v>0</v>
      </c>
    </row>
    <row r="33" spans="1:8">
      <c r="A33" s="1183">
        <v>8</v>
      </c>
      <c r="B33" s="1185" t="s">
        <v>314</v>
      </c>
      <c r="C33" s="1191">
        <v>0</v>
      </c>
      <c r="D33" s="1191">
        <v>0</v>
      </c>
      <c r="E33" s="1191">
        <v>0</v>
      </c>
      <c r="F33" s="1191">
        <v>0</v>
      </c>
    </row>
    <row r="34" spans="1:8">
      <c r="A34" s="1194">
        <v>9</v>
      </c>
      <c r="B34" s="1168" t="str">
        <f>+B45</f>
        <v>Total</v>
      </c>
      <c r="C34" s="1195">
        <f>SUM(C32:C33)</f>
        <v>0</v>
      </c>
      <c r="D34" s="1169"/>
      <c r="E34" s="1168"/>
      <c r="F34" s="1168"/>
      <c r="G34" s="199"/>
      <c r="H34" s="199"/>
    </row>
    <row r="35" spans="1:8">
      <c r="A35" s="1194"/>
      <c r="B35" s="1168"/>
      <c r="C35" s="1168"/>
      <c r="D35" s="1169"/>
      <c r="E35" s="1168"/>
      <c r="F35" s="1168"/>
      <c r="G35" s="199"/>
      <c r="H35" s="199"/>
    </row>
    <row r="36" spans="1:8">
      <c r="A36" s="1196">
        <v>10</v>
      </c>
      <c r="B36" s="1166" t="s">
        <v>177</v>
      </c>
      <c r="C36" s="1197" t="s">
        <v>62</v>
      </c>
      <c r="D36" s="1168"/>
      <c r="E36" s="1168"/>
      <c r="F36" s="1168"/>
      <c r="G36" s="199"/>
      <c r="H36" s="199"/>
    </row>
    <row r="37" spans="1:8">
      <c r="A37" s="1196" t="s">
        <v>515</v>
      </c>
      <c r="B37" s="1166" t="s">
        <v>176</v>
      </c>
      <c r="C37" s="1171">
        <v>0</v>
      </c>
      <c r="D37" s="1168"/>
      <c r="E37" s="1168"/>
      <c r="F37" s="1168"/>
      <c r="G37" s="199"/>
      <c r="H37" s="199"/>
    </row>
    <row r="38" spans="1:8">
      <c r="A38" s="1196" t="s">
        <v>516</v>
      </c>
      <c r="B38" s="1166" t="s">
        <v>184</v>
      </c>
      <c r="C38" s="1171">
        <v>0</v>
      </c>
      <c r="D38" s="1168"/>
      <c r="E38" s="1168"/>
      <c r="F38" s="1168"/>
      <c r="G38" s="199"/>
      <c r="H38" s="199"/>
    </row>
    <row r="39" spans="1:8">
      <c r="A39" s="1196" t="s">
        <v>517</v>
      </c>
      <c r="B39" s="1166" t="s">
        <v>175</v>
      </c>
      <c r="C39" s="1171">
        <v>0</v>
      </c>
      <c r="D39" s="1168"/>
      <c r="E39" s="1168"/>
      <c r="F39" s="1168"/>
      <c r="G39" s="199"/>
      <c r="H39" s="199"/>
    </row>
    <row r="40" spans="1:8">
      <c r="A40" s="1196" t="s">
        <v>518</v>
      </c>
      <c r="B40" s="1166" t="s">
        <v>174</v>
      </c>
      <c r="C40" s="1171">
        <v>0</v>
      </c>
      <c r="D40" s="1168"/>
      <c r="E40" s="1168"/>
      <c r="F40" s="1168"/>
      <c r="G40" s="199"/>
      <c r="H40" s="199"/>
    </row>
    <row r="41" spans="1:8">
      <c r="A41" s="1196" t="s">
        <v>519</v>
      </c>
      <c r="B41" s="1166" t="s">
        <v>173</v>
      </c>
      <c r="C41" s="1171">
        <v>0</v>
      </c>
      <c r="D41" s="1168"/>
      <c r="E41" s="1168"/>
      <c r="F41" s="1168"/>
      <c r="G41" s="199"/>
      <c r="H41" s="199"/>
    </row>
    <row r="42" spans="1:8">
      <c r="A42" s="1196" t="s">
        <v>520</v>
      </c>
      <c r="B42" s="1166" t="s">
        <v>172</v>
      </c>
      <c r="C42" s="1171">
        <v>0</v>
      </c>
      <c r="D42" s="1168"/>
      <c r="E42" s="1168"/>
      <c r="F42" s="1168"/>
      <c r="G42" s="199"/>
      <c r="H42" s="199"/>
    </row>
    <row r="43" spans="1:8">
      <c r="A43" s="1196" t="s">
        <v>521</v>
      </c>
      <c r="B43" s="1166" t="s">
        <v>171</v>
      </c>
      <c r="C43" s="1171">
        <v>0</v>
      </c>
      <c r="D43" s="1168"/>
      <c r="E43" s="1168"/>
      <c r="F43" s="1168"/>
      <c r="G43" s="199"/>
      <c r="H43" s="199"/>
    </row>
    <row r="44" spans="1:8">
      <c r="A44" s="1196" t="s">
        <v>522</v>
      </c>
      <c r="B44" s="1166" t="s">
        <v>170</v>
      </c>
      <c r="C44" s="1171">
        <v>0</v>
      </c>
      <c r="D44" s="1168"/>
      <c r="E44" s="1168"/>
      <c r="F44" s="1168"/>
      <c r="G44" s="199"/>
      <c r="H44" s="199"/>
    </row>
    <row r="45" spans="1:8">
      <c r="A45" s="1196">
        <v>11</v>
      </c>
      <c r="B45" s="1166" t="s">
        <v>21</v>
      </c>
      <c r="C45" s="1198">
        <f>SUM(C37:C44)</f>
        <v>0</v>
      </c>
      <c r="D45" s="1168"/>
      <c r="E45" s="1168"/>
      <c r="F45" s="1168"/>
      <c r="G45" s="199"/>
      <c r="H45" s="199"/>
    </row>
    <row r="46" spans="1:8" ht="12.75">
      <c r="A46" s="199"/>
      <c r="B46" s="199"/>
      <c r="C46" s="199"/>
      <c r="D46" s="451"/>
      <c r="E46" s="199"/>
      <c r="F46" s="199"/>
      <c r="G46" s="199"/>
      <c r="H46" s="199"/>
    </row>
    <row r="47" spans="1:8" ht="99" customHeight="1">
      <c r="A47" s="435"/>
      <c r="B47" s="1516"/>
      <c r="C47" s="1516"/>
      <c r="D47" s="1516"/>
      <c r="E47" s="1516"/>
      <c r="F47" s="1516"/>
    </row>
    <row r="122" spans="4:4">
      <c r="D122" s="194"/>
    </row>
    <row r="228" spans="8:8">
      <c r="H228" s="872">
        <v>0.112</v>
      </c>
    </row>
    <row r="241" spans="3:7" ht="15.75">
      <c r="C241" s="192"/>
      <c r="D241" s="193"/>
      <c r="E241" s="192"/>
      <c r="F241" s="192"/>
      <c r="G241" s="192"/>
    </row>
    <row r="242" spans="3:7" ht="99.75" customHeight="1">
      <c r="C242" s="192"/>
      <c r="D242" s="193"/>
      <c r="E242" s="192"/>
      <c r="F242" s="192"/>
      <c r="G242" s="192"/>
    </row>
    <row r="243" spans="3:7" ht="15.75">
      <c r="C243" s="192"/>
      <c r="D243" s="193"/>
      <c r="E243" s="192"/>
      <c r="F243" s="192"/>
      <c r="G243" s="192"/>
    </row>
    <row r="244" spans="3:7" ht="15.75">
      <c r="C244" s="192"/>
      <c r="D244" s="193"/>
      <c r="E244" s="192"/>
      <c r="F244" s="192"/>
      <c r="G244" s="192"/>
    </row>
    <row r="245" spans="3:7" ht="15.75">
      <c r="C245" s="192"/>
      <c r="D245" s="193"/>
      <c r="E245" s="192"/>
      <c r="F245" s="192"/>
      <c r="G245" s="192"/>
    </row>
    <row r="246" spans="3:7" ht="15.75">
      <c r="C246" s="192"/>
      <c r="D246" s="193"/>
      <c r="E246" s="192"/>
      <c r="F246" s="192"/>
      <c r="G246" s="192"/>
    </row>
    <row r="247" spans="3:7" ht="15.75">
      <c r="C247" s="192"/>
      <c r="D247" s="193"/>
      <c r="E247" s="192"/>
      <c r="F247" s="192"/>
      <c r="G247" s="192"/>
    </row>
    <row r="248" spans="3:7" ht="15.75">
      <c r="C248" s="192"/>
      <c r="D248" s="193"/>
      <c r="E248" s="192"/>
      <c r="F248" s="192"/>
      <c r="G248" s="192"/>
    </row>
    <row r="249" spans="3:7" ht="15.75">
      <c r="C249" s="192"/>
      <c r="D249" s="193"/>
      <c r="E249" s="192"/>
      <c r="F249" s="192"/>
      <c r="G249" s="192"/>
    </row>
    <row r="250" spans="3:7" ht="15.75">
      <c r="C250" s="192"/>
      <c r="D250" s="193"/>
      <c r="E250" s="192"/>
      <c r="F250" s="192"/>
      <c r="G250" s="192"/>
    </row>
    <row r="251" spans="3:7" ht="15.75">
      <c r="C251" s="192"/>
      <c r="D251" s="193"/>
      <c r="E251" s="192"/>
      <c r="F251" s="192"/>
      <c r="G251" s="192"/>
    </row>
    <row r="252" spans="3:7" ht="15.75">
      <c r="C252" s="192"/>
      <c r="D252" s="193"/>
      <c r="E252" s="192"/>
      <c r="F252" s="192"/>
      <c r="G252" s="192"/>
    </row>
    <row r="253" spans="3:7" ht="15.75">
      <c r="C253" s="192"/>
      <c r="D253" s="193"/>
      <c r="E253" s="192"/>
      <c r="F253" s="192"/>
      <c r="G253" s="192"/>
    </row>
    <row r="254" spans="3:7" ht="15.75">
      <c r="C254" s="192"/>
      <c r="D254" s="193"/>
      <c r="E254" s="192"/>
      <c r="F254" s="192"/>
      <c r="G254" s="192"/>
    </row>
    <row r="255" spans="3:7" ht="15.75">
      <c r="C255" s="192"/>
      <c r="D255" s="193"/>
      <c r="E255" s="192"/>
      <c r="F255" s="192"/>
      <c r="G255" s="192"/>
    </row>
    <row r="256" spans="3:7" ht="15.75">
      <c r="C256" s="192"/>
      <c r="D256" s="193"/>
      <c r="E256" s="192"/>
      <c r="F256" s="192"/>
      <c r="G256" s="192"/>
    </row>
    <row r="257" spans="3:7" ht="15.75">
      <c r="C257" s="192"/>
      <c r="D257" s="193"/>
      <c r="E257" s="192"/>
      <c r="F257" s="192"/>
      <c r="G257" s="192"/>
    </row>
    <row r="258" spans="3:7" ht="15.75">
      <c r="C258" s="192"/>
      <c r="D258" s="193"/>
      <c r="E258" s="192"/>
      <c r="F258" s="192"/>
      <c r="G258" s="192"/>
    </row>
    <row r="259" spans="3:7" ht="15.75">
      <c r="C259" s="192"/>
      <c r="D259" s="193"/>
      <c r="E259" s="192"/>
      <c r="F259" s="192"/>
      <c r="G259" s="192"/>
    </row>
    <row r="260" spans="3:7" ht="15.75">
      <c r="C260" s="192"/>
      <c r="D260" s="193"/>
      <c r="E260" s="192"/>
      <c r="F260" s="192"/>
      <c r="G260" s="192"/>
    </row>
    <row r="261" spans="3:7" ht="15.75">
      <c r="C261" s="192"/>
      <c r="D261" s="193"/>
      <c r="E261" s="192"/>
      <c r="F261" s="192"/>
      <c r="G261" s="192"/>
    </row>
    <row r="262" spans="3:7" ht="15.75">
      <c r="C262" s="192"/>
      <c r="D262" s="193"/>
      <c r="E262" s="192"/>
      <c r="F262" s="192"/>
      <c r="G262" s="192"/>
    </row>
    <row r="263" spans="3:7" ht="40.5" customHeight="1">
      <c r="C263" s="192"/>
      <c r="D263" s="193"/>
      <c r="E263" s="192"/>
      <c r="F263" s="192"/>
      <c r="G263" s="192"/>
    </row>
    <row r="264" spans="3:7" ht="15.75">
      <c r="C264" s="192"/>
      <c r="D264" s="193"/>
      <c r="E264" s="192"/>
      <c r="F264" s="192"/>
      <c r="G264" s="192"/>
    </row>
  </sheetData>
  <mergeCells count="5">
    <mergeCell ref="B47:F47"/>
    <mergeCell ref="A1:D1"/>
    <mergeCell ref="A2:D2"/>
    <mergeCell ref="B19:F19"/>
    <mergeCell ref="B20:F20"/>
  </mergeCells>
  <phoneticPr fontId="0" type="noConversion"/>
  <pageMargins left="0.75" right="0.75" top="1.28" bottom="1" header="0.5" footer="0.5"/>
  <pageSetup scale="61" orientation="portrait" r:id="rId1"/>
  <headerFooter alignWithMargins="0"/>
  <rowBreaks count="1" manualBreakCount="1">
    <brk id="6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N162"/>
  <sheetViews>
    <sheetView view="pageBreakPreview" zoomScale="85" zoomScaleNormal="75" zoomScaleSheetLayoutView="85" workbookViewId="0">
      <selection activeCell="F116" sqref="F116"/>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13" ht="22.5" customHeight="1">
      <c r="A1" s="1524" t="s">
        <v>391</v>
      </c>
      <c r="B1" s="1524"/>
      <c r="C1" s="1524"/>
      <c r="D1" s="1524"/>
      <c r="E1" s="1524"/>
      <c r="F1" s="1524"/>
      <c r="G1" s="745"/>
      <c r="H1" s="745"/>
      <c r="I1" s="745"/>
      <c r="J1" s="745"/>
      <c r="K1" s="745"/>
      <c r="L1" s="745"/>
      <c r="M1" s="745"/>
    </row>
    <row r="2" spans="1:13" ht="18">
      <c r="A2" s="1524" t="str">
        <f>'Appendix III'!$E$8</f>
        <v>MidAmerican Central California Transco, LLC</v>
      </c>
      <c r="B2" s="1524"/>
      <c r="C2" s="1524"/>
      <c r="D2" s="1524"/>
      <c r="E2" s="1524"/>
      <c r="F2" s="1524"/>
      <c r="G2" s="745"/>
      <c r="H2" s="745"/>
      <c r="I2" s="745"/>
      <c r="J2" s="745"/>
      <c r="K2" s="745"/>
      <c r="L2" s="745"/>
      <c r="M2" s="745"/>
    </row>
    <row r="4" spans="1:13" ht="13.5" thickBot="1">
      <c r="A4" s="220" t="s">
        <v>169</v>
      </c>
    </row>
    <row r="5" spans="1:13">
      <c r="A5" s="1521" t="s">
        <v>296</v>
      </c>
      <c r="B5" s="1522"/>
      <c r="C5" s="1522"/>
      <c r="D5" s="1522"/>
      <c r="E5" s="1522"/>
      <c r="F5" s="1523"/>
      <c r="G5" s="738"/>
      <c r="H5" s="738"/>
      <c r="I5" s="738"/>
      <c r="J5" s="1519"/>
      <c r="K5" s="1520"/>
      <c r="L5" s="1520"/>
      <c r="M5" s="1520"/>
    </row>
    <row r="6" spans="1:13">
      <c r="A6" s="209">
        <v>1</v>
      </c>
      <c r="B6" s="211"/>
      <c r="C6" s="217" t="s">
        <v>168</v>
      </c>
      <c r="D6" s="213" t="s">
        <v>145</v>
      </c>
      <c r="E6" s="210" t="s">
        <v>135</v>
      </c>
      <c r="F6" s="337" t="s">
        <v>130</v>
      </c>
      <c r="G6" s="739"/>
      <c r="H6" s="213"/>
      <c r="I6" s="213"/>
      <c r="J6" s="212"/>
      <c r="K6" s="212"/>
      <c r="L6" s="212"/>
      <c r="M6" s="212"/>
    </row>
    <row r="7" spans="1:13">
      <c r="A7" s="209">
        <f t="shared" ref="A7:A20" si="0">+A6+1</f>
        <v>2</v>
      </c>
      <c r="B7" s="208"/>
      <c r="C7" s="208" t="s">
        <v>146</v>
      </c>
      <c r="D7" s="253" t="s">
        <v>511</v>
      </c>
      <c r="E7" s="1506">
        <v>2018</v>
      </c>
      <c r="F7" s="189">
        <v>0</v>
      </c>
      <c r="G7" s="740"/>
      <c r="H7" s="210"/>
      <c r="I7" s="214"/>
      <c r="J7" s="212"/>
      <c r="K7" s="212"/>
      <c r="L7" s="212"/>
      <c r="M7" s="212"/>
    </row>
    <row r="8" spans="1:13">
      <c r="A8" s="209">
        <f t="shared" si="0"/>
        <v>3</v>
      </c>
      <c r="B8" s="211"/>
      <c r="C8" s="225" t="s">
        <v>156</v>
      </c>
      <c r="D8" s="213" t="s">
        <v>147</v>
      </c>
      <c r="E8" s="1506">
        <v>2019</v>
      </c>
      <c r="F8" s="189">
        <v>0</v>
      </c>
      <c r="G8" s="741"/>
      <c r="H8" s="213"/>
      <c r="I8" s="213"/>
      <c r="J8" s="212"/>
      <c r="K8" s="212"/>
      <c r="L8" s="212"/>
      <c r="M8" s="212"/>
    </row>
    <row r="9" spans="1:13">
      <c r="A9" s="209">
        <f t="shared" si="0"/>
        <v>4</v>
      </c>
      <c r="B9" s="323"/>
      <c r="C9" s="226" t="s">
        <v>155</v>
      </c>
      <c r="D9" s="213" t="s">
        <v>147</v>
      </c>
      <c r="E9" s="1506">
        <f>+$E$8</f>
        <v>2019</v>
      </c>
      <c r="F9" s="189">
        <v>0</v>
      </c>
      <c r="G9" s="740"/>
      <c r="H9" s="210"/>
      <c r="I9" s="210"/>
      <c r="J9" s="212"/>
      <c r="K9" s="212"/>
      <c r="L9" s="212"/>
      <c r="M9" s="212"/>
    </row>
    <row r="10" spans="1:13">
      <c r="A10" s="209">
        <f t="shared" si="0"/>
        <v>5</v>
      </c>
      <c r="B10" s="323"/>
      <c r="C10" s="226" t="s">
        <v>154</v>
      </c>
      <c r="D10" s="213" t="s">
        <v>147</v>
      </c>
      <c r="E10" s="1506">
        <f t="shared" ref="E10:E19" si="1">+$E$8</f>
        <v>2019</v>
      </c>
      <c r="F10" s="189">
        <v>0</v>
      </c>
      <c r="G10" s="740"/>
      <c r="H10" s="210"/>
      <c r="I10" s="210"/>
      <c r="J10" s="212"/>
      <c r="K10" s="212"/>
      <c r="L10" s="212"/>
      <c r="M10" s="212"/>
    </row>
    <row r="11" spans="1:13">
      <c r="A11" s="209">
        <f t="shared" si="0"/>
        <v>6</v>
      </c>
      <c r="B11" s="213"/>
      <c r="C11" s="225" t="s">
        <v>134</v>
      </c>
      <c r="D11" s="213" t="s">
        <v>147</v>
      </c>
      <c r="E11" s="1506">
        <f t="shared" si="1"/>
        <v>2019</v>
      </c>
      <c r="F11" s="189">
        <v>0</v>
      </c>
      <c r="G11" s="740"/>
      <c r="H11" s="210"/>
      <c r="I11" s="210"/>
      <c r="J11" s="212"/>
      <c r="K11" s="212"/>
      <c r="L11" s="212"/>
      <c r="M11" s="212"/>
    </row>
    <row r="12" spans="1:13">
      <c r="A12" s="209">
        <f t="shared" si="0"/>
        <v>7</v>
      </c>
      <c r="B12" s="211"/>
      <c r="C12" s="226" t="s">
        <v>131</v>
      </c>
      <c r="D12" s="213" t="s">
        <v>147</v>
      </c>
      <c r="E12" s="1506">
        <f t="shared" si="1"/>
        <v>2019</v>
      </c>
      <c r="F12" s="189">
        <v>0</v>
      </c>
      <c r="G12" s="232"/>
      <c r="H12" s="213"/>
      <c r="I12" s="213"/>
      <c r="J12" s="213"/>
      <c r="K12" s="213"/>
      <c r="L12" s="213"/>
      <c r="M12" s="213"/>
    </row>
    <row r="13" spans="1:13">
      <c r="A13" s="209">
        <f t="shared" si="0"/>
        <v>8</v>
      </c>
      <c r="B13" s="213"/>
      <c r="C13" s="226" t="s">
        <v>153</v>
      </c>
      <c r="D13" s="213" t="s">
        <v>147</v>
      </c>
      <c r="E13" s="1506">
        <f t="shared" si="1"/>
        <v>2019</v>
      </c>
      <c r="F13" s="189">
        <v>0</v>
      </c>
      <c r="G13" s="740"/>
      <c r="H13" s="210"/>
      <c r="I13" s="214"/>
      <c r="J13" s="212"/>
      <c r="K13" s="212"/>
      <c r="L13" s="212"/>
      <c r="M13" s="212"/>
    </row>
    <row r="14" spans="1:13">
      <c r="A14" s="209">
        <f t="shared" si="0"/>
        <v>9</v>
      </c>
      <c r="B14" s="211"/>
      <c r="C14" s="225" t="s">
        <v>152</v>
      </c>
      <c r="D14" s="213" t="s">
        <v>147</v>
      </c>
      <c r="E14" s="1506">
        <f t="shared" si="1"/>
        <v>2019</v>
      </c>
      <c r="F14" s="189">
        <v>0</v>
      </c>
      <c r="G14" s="741"/>
      <c r="H14" s="213"/>
      <c r="I14" s="213"/>
      <c r="J14" s="212"/>
      <c r="K14" s="212"/>
      <c r="L14" s="212"/>
      <c r="M14" s="212"/>
    </row>
    <row r="15" spans="1:13">
      <c r="A15" s="209">
        <f t="shared" si="0"/>
        <v>10</v>
      </c>
      <c r="B15" s="323"/>
      <c r="C15" s="226" t="s">
        <v>151</v>
      </c>
      <c r="D15" s="213" t="s">
        <v>147</v>
      </c>
      <c r="E15" s="1506">
        <f t="shared" si="1"/>
        <v>2019</v>
      </c>
      <c r="F15" s="189">
        <v>0</v>
      </c>
      <c r="G15" s="740"/>
      <c r="H15" s="210"/>
      <c r="I15" s="210"/>
      <c r="J15" s="212"/>
      <c r="K15" s="212"/>
      <c r="L15" s="212"/>
      <c r="M15" s="212"/>
    </row>
    <row r="16" spans="1:13">
      <c r="A16" s="209">
        <f t="shared" si="0"/>
        <v>11</v>
      </c>
      <c r="B16" s="323"/>
      <c r="C16" s="226" t="s">
        <v>150</v>
      </c>
      <c r="D16" s="213" t="s">
        <v>147</v>
      </c>
      <c r="E16" s="1506">
        <f t="shared" si="1"/>
        <v>2019</v>
      </c>
      <c r="F16" s="189">
        <v>0</v>
      </c>
      <c r="G16" s="740"/>
      <c r="H16" s="210"/>
      <c r="I16" s="210"/>
      <c r="J16" s="212"/>
      <c r="K16" s="212"/>
      <c r="L16" s="212"/>
      <c r="M16" s="212"/>
    </row>
    <row r="17" spans="1:13">
      <c r="A17" s="209">
        <f t="shared" si="0"/>
        <v>12</v>
      </c>
      <c r="B17" s="213"/>
      <c r="C17" s="225" t="s">
        <v>149</v>
      </c>
      <c r="D17" s="213" t="s">
        <v>147</v>
      </c>
      <c r="E17" s="1506">
        <f t="shared" si="1"/>
        <v>2019</v>
      </c>
      <c r="F17" s="189">
        <v>0</v>
      </c>
      <c r="G17" s="740"/>
      <c r="H17" s="210"/>
      <c r="I17" s="210"/>
      <c r="J17" s="212"/>
      <c r="K17" s="212"/>
      <c r="L17" s="212"/>
      <c r="M17" s="212"/>
    </row>
    <row r="18" spans="1:13">
      <c r="A18" s="209">
        <f t="shared" si="0"/>
        <v>13</v>
      </c>
      <c r="B18" s="213"/>
      <c r="C18" s="225" t="s">
        <v>148</v>
      </c>
      <c r="D18" s="213" t="s">
        <v>147</v>
      </c>
      <c r="E18" s="1506">
        <f t="shared" si="1"/>
        <v>2019</v>
      </c>
      <c r="F18" s="189">
        <v>0</v>
      </c>
      <c r="G18" s="740"/>
      <c r="H18" s="210"/>
      <c r="I18" s="210"/>
      <c r="J18" s="212"/>
      <c r="K18" s="212"/>
      <c r="L18" s="212"/>
      <c r="M18" s="212"/>
    </row>
    <row r="19" spans="1:13">
      <c r="A19" s="209">
        <f t="shared" si="0"/>
        <v>14</v>
      </c>
      <c r="B19" s="211"/>
      <c r="C19" s="223" t="s">
        <v>146</v>
      </c>
      <c r="D19" s="718" t="s">
        <v>512</v>
      </c>
      <c r="E19" s="1507">
        <f t="shared" si="1"/>
        <v>2019</v>
      </c>
      <c r="F19" s="190">
        <v>0</v>
      </c>
      <c r="G19" s="742"/>
      <c r="H19" s="334"/>
      <c r="I19" s="213"/>
      <c r="J19" s="213"/>
      <c r="K19" s="213"/>
      <c r="L19" s="213"/>
      <c r="M19" s="213"/>
    </row>
    <row r="20" spans="1:13">
      <c r="A20" s="209">
        <f t="shared" si="0"/>
        <v>15</v>
      </c>
      <c r="B20" s="213"/>
      <c r="C20" s="257" t="s">
        <v>187</v>
      </c>
      <c r="D20" s="213" t="str">
        <f>"(sum lines "&amp;A7&amp;"-"&amp;A19&amp;") /13"</f>
        <v>(sum lines 2-14) /13</v>
      </c>
      <c r="E20" s="255"/>
      <c r="F20" s="332">
        <f>SUM(F7:F19)/13</f>
        <v>0</v>
      </c>
      <c r="G20" s="743"/>
      <c r="H20" s="213"/>
      <c r="I20" s="213"/>
      <c r="J20" s="212"/>
      <c r="K20" s="212"/>
      <c r="L20" s="212"/>
      <c r="M20" s="212"/>
    </row>
    <row r="21" spans="1:13">
      <c r="A21" s="209"/>
      <c r="B21" s="323"/>
      <c r="C21" s="226"/>
      <c r="D21" s="213"/>
      <c r="E21" s="598"/>
      <c r="F21" s="333"/>
      <c r="G21" s="740"/>
      <c r="H21" s="210"/>
      <c r="I21" s="210"/>
      <c r="J21" s="212"/>
      <c r="K21" s="212"/>
      <c r="L21" s="212"/>
      <c r="M21" s="212"/>
    </row>
    <row r="22" spans="1:13">
      <c r="A22" s="209">
        <f>+A20+1</f>
        <v>16</v>
      </c>
      <c r="B22" s="211"/>
      <c r="C22" s="217" t="s">
        <v>167</v>
      </c>
      <c r="D22" s="213" t="s">
        <v>145</v>
      </c>
      <c r="E22" s="599"/>
      <c r="F22" s="325"/>
      <c r="G22" s="232"/>
      <c r="H22" s="213"/>
      <c r="I22" s="213"/>
      <c r="J22" s="212"/>
      <c r="K22" s="212"/>
      <c r="L22" s="212"/>
      <c r="M22" s="212"/>
    </row>
    <row r="23" spans="1:13">
      <c r="A23" s="209">
        <f>+A22+1</f>
        <v>17</v>
      </c>
      <c r="B23" s="208"/>
      <c r="C23" s="208" t="s">
        <v>146</v>
      </c>
      <c r="D23" s="253" t="s">
        <v>275</v>
      </c>
      <c r="E23" s="1506">
        <f>+$E$7</f>
        <v>2018</v>
      </c>
      <c r="F23" s="189">
        <v>0</v>
      </c>
      <c r="G23" s="740"/>
      <c r="H23" s="208"/>
      <c r="I23" s="208"/>
      <c r="J23" s="212"/>
      <c r="K23" s="212"/>
      <c r="L23" s="212"/>
      <c r="M23" s="212"/>
    </row>
    <row r="24" spans="1:13">
      <c r="A24" s="209">
        <f t="shared" ref="A24:A35" si="2">+A23+1</f>
        <v>18</v>
      </c>
      <c r="B24" s="208"/>
      <c r="C24" s="225" t="s">
        <v>156</v>
      </c>
      <c r="D24" s="213" t="s">
        <v>147</v>
      </c>
      <c r="E24" s="1506">
        <f>+$E$8</f>
        <v>2019</v>
      </c>
      <c r="F24" s="189">
        <v>0</v>
      </c>
      <c r="G24" s="740"/>
      <c r="H24" s="208"/>
      <c r="I24" s="208"/>
      <c r="J24" s="212"/>
      <c r="K24" s="212"/>
      <c r="L24" s="212"/>
      <c r="M24" s="212"/>
    </row>
    <row r="25" spans="1:13">
      <c r="A25" s="209">
        <f t="shared" si="2"/>
        <v>19</v>
      </c>
      <c r="B25" s="208"/>
      <c r="C25" s="226" t="s">
        <v>155</v>
      </c>
      <c r="D25" s="213" t="s">
        <v>147</v>
      </c>
      <c r="E25" s="1506">
        <f t="shared" ref="E25:E35" si="3">+$E$8</f>
        <v>2019</v>
      </c>
      <c r="F25" s="189">
        <v>0</v>
      </c>
      <c r="G25" s="740"/>
      <c r="H25" s="208"/>
      <c r="I25" s="208"/>
      <c r="J25" s="212"/>
      <c r="K25" s="212"/>
      <c r="L25" s="212"/>
      <c r="M25" s="212"/>
    </row>
    <row r="26" spans="1:13">
      <c r="A26" s="209">
        <f t="shared" si="2"/>
        <v>20</v>
      </c>
      <c r="B26" s="208"/>
      <c r="C26" s="226" t="s">
        <v>154</v>
      </c>
      <c r="D26" s="213" t="s">
        <v>147</v>
      </c>
      <c r="E26" s="1506">
        <f t="shared" si="3"/>
        <v>2019</v>
      </c>
      <c r="F26" s="189">
        <v>0</v>
      </c>
      <c r="G26" s="740"/>
      <c r="H26" s="208"/>
      <c r="I26" s="208"/>
      <c r="J26" s="212"/>
      <c r="K26" s="212"/>
      <c r="L26" s="212"/>
      <c r="M26" s="212"/>
    </row>
    <row r="27" spans="1:13">
      <c r="A27" s="209">
        <f t="shared" si="2"/>
        <v>21</v>
      </c>
      <c r="B27" s="208"/>
      <c r="C27" s="225" t="s">
        <v>134</v>
      </c>
      <c r="D27" s="213" t="s">
        <v>147</v>
      </c>
      <c r="E27" s="1506">
        <f t="shared" si="3"/>
        <v>2019</v>
      </c>
      <c r="F27" s="189">
        <v>0</v>
      </c>
      <c r="G27" s="740"/>
      <c r="H27" s="208"/>
      <c r="I27" s="208"/>
      <c r="J27" s="212"/>
      <c r="K27" s="212"/>
      <c r="L27" s="212"/>
      <c r="M27" s="212"/>
    </row>
    <row r="28" spans="1:13">
      <c r="A28" s="209">
        <f t="shared" si="2"/>
        <v>22</v>
      </c>
      <c r="B28" s="208"/>
      <c r="C28" s="226" t="s">
        <v>131</v>
      </c>
      <c r="D28" s="213" t="s">
        <v>147</v>
      </c>
      <c r="E28" s="1506">
        <f t="shared" si="3"/>
        <v>2019</v>
      </c>
      <c r="F28" s="189">
        <v>0</v>
      </c>
      <c r="G28" s="740"/>
      <c r="H28" s="208"/>
      <c r="I28" s="208"/>
      <c r="J28" s="212"/>
      <c r="K28" s="212"/>
      <c r="L28" s="212"/>
      <c r="M28" s="212"/>
    </row>
    <row r="29" spans="1:13">
      <c r="A29" s="209">
        <f t="shared" si="2"/>
        <v>23</v>
      </c>
      <c r="B29" s="208"/>
      <c r="C29" s="226" t="s">
        <v>153</v>
      </c>
      <c r="D29" s="213" t="s">
        <v>147</v>
      </c>
      <c r="E29" s="1506">
        <f t="shared" si="3"/>
        <v>2019</v>
      </c>
      <c r="F29" s="189">
        <v>0</v>
      </c>
      <c r="G29" s="740"/>
      <c r="H29" s="208"/>
      <c r="I29" s="208"/>
      <c r="J29" s="212"/>
      <c r="K29" s="212"/>
      <c r="L29" s="212"/>
      <c r="M29" s="212"/>
    </row>
    <row r="30" spans="1:13">
      <c r="A30" s="209">
        <f t="shared" si="2"/>
        <v>24</v>
      </c>
      <c r="B30" s="208"/>
      <c r="C30" s="225" t="s">
        <v>152</v>
      </c>
      <c r="D30" s="213" t="s">
        <v>147</v>
      </c>
      <c r="E30" s="1506">
        <f t="shared" si="3"/>
        <v>2019</v>
      </c>
      <c r="F30" s="189">
        <v>0</v>
      </c>
      <c r="G30" s="740"/>
      <c r="H30" s="208"/>
      <c r="I30" s="208"/>
      <c r="J30" s="212"/>
      <c r="K30" s="212"/>
      <c r="L30" s="212"/>
      <c r="M30" s="212"/>
    </row>
    <row r="31" spans="1:13">
      <c r="A31" s="209">
        <f t="shared" si="2"/>
        <v>25</v>
      </c>
      <c r="B31" s="208"/>
      <c r="C31" s="226" t="s">
        <v>151</v>
      </c>
      <c r="D31" s="213" t="s">
        <v>147</v>
      </c>
      <c r="E31" s="1506">
        <f t="shared" si="3"/>
        <v>2019</v>
      </c>
      <c r="F31" s="189">
        <v>0</v>
      </c>
      <c r="G31" s="740"/>
      <c r="H31" s="208"/>
      <c r="I31" s="208"/>
      <c r="J31" s="212"/>
      <c r="K31" s="212"/>
      <c r="L31" s="212"/>
      <c r="M31" s="212"/>
    </row>
    <row r="32" spans="1:13">
      <c r="A32" s="209">
        <f t="shared" si="2"/>
        <v>26</v>
      </c>
      <c r="B32" s="208"/>
      <c r="C32" s="226" t="s">
        <v>150</v>
      </c>
      <c r="D32" s="213" t="s">
        <v>147</v>
      </c>
      <c r="E32" s="1506">
        <f t="shared" si="3"/>
        <v>2019</v>
      </c>
      <c r="F32" s="189">
        <v>0</v>
      </c>
      <c r="G32" s="740"/>
      <c r="H32" s="208"/>
      <c r="I32" s="208"/>
      <c r="J32" s="212"/>
      <c r="K32" s="212"/>
      <c r="L32" s="212"/>
      <c r="M32" s="212"/>
    </row>
    <row r="33" spans="1:13">
      <c r="A33" s="209">
        <f t="shared" si="2"/>
        <v>27</v>
      </c>
      <c r="B33" s="208"/>
      <c r="C33" s="225" t="s">
        <v>161</v>
      </c>
      <c r="D33" s="213" t="s">
        <v>147</v>
      </c>
      <c r="E33" s="1506">
        <f t="shared" si="3"/>
        <v>2019</v>
      </c>
      <c r="F33" s="189">
        <v>0</v>
      </c>
      <c r="G33" s="740"/>
      <c r="H33" s="208"/>
      <c r="I33" s="208"/>
      <c r="J33" s="212"/>
      <c r="K33" s="212"/>
      <c r="L33" s="212"/>
      <c r="M33" s="212"/>
    </row>
    <row r="34" spans="1:13">
      <c r="A34" s="209">
        <f t="shared" si="2"/>
        <v>28</v>
      </c>
      <c r="B34" s="208"/>
      <c r="C34" s="225" t="s">
        <v>148</v>
      </c>
      <c r="D34" s="213" t="s">
        <v>147</v>
      </c>
      <c r="E34" s="1506">
        <f t="shared" si="3"/>
        <v>2019</v>
      </c>
      <c r="F34" s="189">
        <v>0</v>
      </c>
      <c r="G34" s="740"/>
      <c r="H34" s="208"/>
      <c r="I34" s="208"/>
      <c r="J34" s="212"/>
      <c r="K34" s="212"/>
      <c r="L34" s="212"/>
      <c r="M34" s="212"/>
    </row>
    <row r="35" spans="1:13">
      <c r="A35" s="209">
        <f t="shared" si="2"/>
        <v>29</v>
      </c>
      <c r="B35" s="211"/>
      <c r="C35" s="223" t="s">
        <v>146</v>
      </c>
      <c r="D35" s="718" t="s">
        <v>276</v>
      </c>
      <c r="E35" s="1507">
        <f t="shared" si="3"/>
        <v>2019</v>
      </c>
      <c r="F35" s="190">
        <v>0</v>
      </c>
      <c r="G35" s="742"/>
      <c r="H35" s="210"/>
      <c r="I35" s="213"/>
      <c r="J35" s="213"/>
      <c r="K35" s="213"/>
      <c r="L35" s="213"/>
      <c r="M35" s="213"/>
    </row>
    <row r="36" spans="1:13">
      <c r="A36" s="209">
        <f>+A35+1</f>
        <v>30</v>
      </c>
      <c r="B36" s="213"/>
      <c r="C36" s="257" t="s">
        <v>166</v>
      </c>
      <c r="D36" s="213" t="str">
        <f>"(sum lines "&amp;A23&amp;" - "&amp;A35&amp;") /13"</f>
        <v>(sum lines 17 - 29) /13</v>
      </c>
      <c r="E36" s="598"/>
      <c r="F36" s="332">
        <f>SUM(F23:F35)/13</f>
        <v>0</v>
      </c>
      <c r="G36" s="743"/>
      <c r="H36" s="213"/>
      <c r="I36" s="330"/>
      <c r="J36" s="212"/>
      <c r="K36" s="212"/>
      <c r="L36" s="212"/>
      <c r="M36" s="212"/>
    </row>
    <row r="37" spans="1:13">
      <c r="A37" s="209"/>
      <c r="B37" s="213"/>
      <c r="C37" s="225"/>
      <c r="D37" s="213"/>
      <c r="E37" s="600"/>
      <c r="F37" s="336"/>
      <c r="G37" s="740"/>
      <c r="H37" s="210"/>
      <c r="I37" s="210"/>
      <c r="J37" s="212"/>
      <c r="K37" s="212"/>
      <c r="L37" s="212"/>
      <c r="M37" s="212"/>
    </row>
    <row r="38" spans="1:13">
      <c r="A38" s="209">
        <f>+A36+1</f>
        <v>31</v>
      </c>
      <c r="B38" s="211"/>
      <c r="C38" s="217" t="s">
        <v>165</v>
      </c>
      <c r="D38" s="213" t="s">
        <v>145</v>
      </c>
      <c r="E38" s="599"/>
      <c r="F38" s="325"/>
      <c r="G38" s="232"/>
      <c r="H38" s="213"/>
      <c r="I38" s="213"/>
      <c r="J38" s="212"/>
      <c r="K38" s="212"/>
      <c r="L38" s="212"/>
      <c r="M38" s="212"/>
    </row>
    <row r="39" spans="1:13">
      <c r="A39" s="209">
        <f>+A38+1</f>
        <v>32</v>
      </c>
      <c r="B39" s="208"/>
      <c r="C39" s="208" t="s">
        <v>146</v>
      </c>
      <c r="D39" s="253" t="s">
        <v>513</v>
      </c>
      <c r="E39" s="1506">
        <f>+$E$7</f>
        <v>2018</v>
      </c>
      <c r="F39" s="189">
        <v>0</v>
      </c>
      <c r="G39" s="740"/>
      <c r="H39" s="210"/>
      <c r="I39" s="214"/>
      <c r="J39" s="212"/>
      <c r="K39" s="212"/>
      <c r="L39" s="212"/>
      <c r="M39" s="212"/>
    </row>
    <row r="40" spans="1:13">
      <c r="A40" s="209">
        <f t="shared" ref="A40:A50" si="4">+A39+1</f>
        <v>33</v>
      </c>
      <c r="B40" s="208"/>
      <c r="C40" s="225" t="s">
        <v>156</v>
      </c>
      <c r="D40" s="213" t="s">
        <v>147</v>
      </c>
      <c r="E40" s="1506">
        <f>+$E$8</f>
        <v>2019</v>
      </c>
      <c r="F40" s="189">
        <v>0</v>
      </c>
      <c r="G40" s="740"/>
      <c r="H40" s="210"/>
      <c r="I40" s="214"/>
      <c r="J40" s="212"/>
      <c r="K40" s="212"/>
      <c r="L40" s="212"/>
      <c r="M40" s="212"/>
    </row>
    <row r="41" spans="1:13">
      <c r="A41" s="209">
        <f t="shared" si="4"/>
        <v>34</v>
      </c>
      <c r="B41" s="208"/>
      <c r="C41" s="226" t="s">
        <v>155</v>
      </c>
      <c r="D41" s="213" t="s">
        <v>147</v>
      </c>
      <c r="E41" s="1506">
        <f t="shared" ref="E41:E51" si="5">+$E$8</f>
        <v>2019</v>
      </c>
      <c r="F41" s="189">
        <v>0</v>
      </c>
      <c r="G41" s="740"/>
      <c r="H41" s="210"/>
      <c r="I41" s="214"/>
      <c r="J41" s="212"/>
      <c r="K41" s="212"/>
      <c r="L41" s="212"/>
      <c r="M41" s="212"/>
    </row>
    <row r="42" spans="1:13">
      <c r="A42" s="209">
        <f t="shared" si="4"/>
        <v>35</v>
      </c>
      <c r="B42" s="208"/>
      <c r="C42" s="226" t="s">
        <v>154</v>
      </c>
      <c r="D42" s="213" t="s">
        <v>147</v>
      </c>
      <c r="E42" s="1506">
        <f t="shared" si="5"/>
        <v>2019</v>
      </c>
      <c r="F42" s="189">
        <v>0</v>
      </c>
      <c r="G42" s="740"/>
      <c r="H42" s="210"/>
      <c r="I42" s="214"/>
      <c r="J42" s="212"/>
      <c r="K42" s="212"/>
      <c r="L42" s="212"/>
      <c r="M42" s="212"/>
    </row>
    <row r="43" spans="1:13">
      <c r="A43" s="209">
        <f t="shared" si="4"/>
        <v>36</v>
      </c>
      <c r="B43" s="208"/>
      <c r="C43" s="225" t="s">
        <v>134</v>
      </c>
      <c r="D43" s="213" t="s">
        <v>147</v>
      </c>
      <c r="E43" s="1506">
        <f t="shared" si="5"/>
        <v>2019</v>
      </c>
      <c r="F43" s="189">
        <v>0</v>
      </c>
      <c r="G43" s="740"/>
      <c r="H43" s="210"/>
      <c r="I43" s="214"/>
      <c r="J43" s="212"/>
      <c r="K43" s="212"/>
      <c r="L43" s="212"/>
      <c r="M43" s="212"/>
    </row>
    <row r="44" spans="1:13">
      <c r="A44" s="209">
        <f t="shared" si="4"/>
        <v>37</v>
      </c>
      <c r="B44" s="208"/>
      <c r="C44" s="226" t="s">
        <v>131</v>
      </c>
      <c r="D44" s="213" t="s">
        <v>147</v>
      </c>
      <c r="E44" s="1506">
        <f t="shared" si="5"/>
        <v>2019</v>
      </c>
      <c r="F44" s="189">
        <v>0</v>
      </c>
      <c r="G44" s="740"/>
      <c r="H44" s="210"/>
      <c r="I44" s="214"/>
      <c r="J44" s="212"/>
      <c r="K44" s="212"/>
      <c r="L44" s="212"/>
      <c r="M44" s="212"/>
    </row>
    <row r="45" spans="1:13">
      <c r="A45" s="209">
        <f t="shared" si="4"/>
        <v>38</v>
      </c>
      <c r="B45" s="208"/>
      <c r="C45" s="226" t="s">
        <v>153</v>
      </c>
      <c r="D45" s="213" t="s">
        <v>147</v>
      </c>
      <c r="E45" s="1506">
        <f t="shared" si="5"/>
        <v>2019</v>
      </c>
      <c r="F45" s="189">
        <v>0</v>
      </c>
      <c r="G45" s="740"/>
      <c r="H45" s="210"/>
      <c r="I45" s="214"/>
      <c r="J45" s="212"/>
      <c r="K45" s="212"/>
      <c r="L45" s="212"/>
      <c r="M45" s="212"/>
    </row>
    <row r="46" spans="1:13">
      <c r="A46" s="209">
        <f t="shared" si="4"/>
        <v>39</v>
      </c>
      <c r="B46" s="208"/>
      <c r="C46" s="225" t="s">
        <v>152</v>
      </c>
      <c r="D46" s="213" t="s">
        <v>147</v>
      </c>
      <c r="E46" s="1506">
        <f t="shared" si="5"/>
        <v>2019</v>
      </c>
      <c r="F46" s="189">
        <v>0</v>
      </c>
      <c r="G46" s="740"/>
      <c r="H46" s="210"/>
      <c r="I46" s="214"/>
      <c r="J46" s="212"/>
      <c r="K46" s="212"/>
      <c r="L46" s="212"/>
      <c r="M46" s="212"/>
    </row>
    <row r="47" spans="1:13">
      <c r="A47" s="209">
        <f t="shared" si="4"/>
        <v>40</v>
      </c>
      <c r="B47" s="208"/>
      <c r="C47" s="226" t="s">
        <v>151</v>
      </c>
      <c r="D47" s="213" t="s">
        <v>147</v>
      </c>
      <c r="E47" s="1506">
        <f t="shared" si="5"/>
        <v>2019</v>
      </c>
      <c r="F47" s="189">
        <v>0</v>
      </c>
      <c r="G47" s="740"/>
      <c r="H47" s="210"/>
      <c r="I47" s="214"/>
      <c r="J47" s="212"/>
      <c r="K47" s="212"/>
      <c r="L47" s="212"/>
      <c r="M47" s="212"/>
    </row>
    <row r="48" spans="1:13">
      <c r="A48" s="209">
        <f t="shared" si="4"/>
        <v>41</v>
      </c>
      <c r="B48" s="208"/>
      <c r="C48" s="226" t="s">
        <v>150</v>
      </c>
      <c r="D48" s="213" t="s">
        <v>147</v>
      </c>
      <c r="E48" s="1506">
        <f t="shared" si="5"/>
        <v>2019</v>
      </c>
      <c r="F48" s="189">
        <v>0</v>
      </c>
      <c r="G48" s="740"/>
      <c r="H48" s="210"/>
      <c r="I48" s="214"/>
      <c r="J48" s="212"/>
      <c r="K48" s="212"/>
      <c r="L48" s="212"/>
      <c r="M48" s="212"/>
    </row>
    <row r="49" spans="1:14">
      <c r="A49" s="209">
        <f t="shared" si="4"/>
        <v>42</v>
      </c>
      <c r="B49" s="208"/>
      <c r="C49" s="225" t="s">
        <v>161</v>
      </c>
      <c r="D49" s="213" t="s">
        <v>147</v>
      </c>
      <c r="E49" s="1506">
        <f t="shared" si="5"/>
        <v>2019</v>
      </c>
      <c r="F49" s="189">
        <v>0</v>
      </c>
      <c r="G49" s="740"/>
      <c r="H49" s="210"/>
      <c r="I49" s="214"/>
      <c r="J49" s="212"/>
      <c r="K49" s="212"/>
      <c r="L49" s="212"/>
      <c r="M49" s="212"/>
    </row>
    <row r="50" spans="1:14">
      <c r="A50" s="209">
        <f t="shared" si="4"/>
        <v>43</v>
      </c>
      <c r="B50" s="208"/>
      <c r="C50" s="225" t="s">
        <v>148</v>
      </c>
      <c r="D50" s="213" t="s">
        <v>147</v>
      </c>
      <c r="E50" s="1506">
        <f t="shared" si="5"/>
        <v>2019</v>
      </c>
      <c r="F50" s="189">
        <v>0</v>
      </c>
      <c r="G50" s="740"/>
      <c r="H50" s="210"/>
      <c r="I50" s="214"/>
      <c r="J50" s="212"/>
      <c r="K50" s="212"/>
      <c r="L50" s="212"/>
      <c r="M50" s="212"/>
    </row>
    <row r="51" spans="1:14">
      <c r="A51" s="209">
        <f>+A50+1</f>
        <v>44</v>
      </c>
      <c r="B51" s="211"/>
      <c r="C51" s="223" t="s">
        <v>146</v>
      </c>
      <c r="D51" s="718" t="s">
        <v>514</v>
      </c>
      <c r="E51" s="1507">
        <f t="shared" si="5"/>
        <v>2019</v>
      </c>
      <c r="F51" s="190">
        <v>0</v>
      </c>
      <c r="G51" s="742"/>
      <c r="H51" s="334"/>
      <c r="I51" s="213"/>
      <c r="J51" s="213"/>
      <c r="K51" s="213"/>
      <c r="L51" s="213"/>
      <c r="M51" s="213"/>
    </row>
    <row r="52" spans="1:14">
      <c r="A52" s="209">
        <f>+A51+1</f>
        <v>45</v>
      </c>
      <c r="B52" s="213"/>
      <c r="C52" s="257" t="s">
        <v>164</v>
      </c>
      <c r="D52" s="213" t="str">
        <f>"(sum lines "&amp;A39&amp;" - "&amp;A51&amp;") /13"</f>
        <v>(sum lines 32 - 44) /13</v>
      </c>
      <c r="E52" s="598"/>
      <c r="F52" s="332">
        <f>SUM(F39:F51)/13</f>
        <v>0</v>
      </c>
      <c r="G52" s="743"/>
      <c r="H52" s="213"/>
      <c r="I52" s="330"/>
      <c r="J52" s="212"/>
      <c r="K52" s="212"/>
      <c r="L52" s="212"/>
      <c r="M52" s="212"/>
    </row>
    <row r="53" spans="1:14">
      <c r="A53" s="209"/>
      <c r="B53" s="213"/>
      <c r="C53" s="226"/>
      <c r="D53" s="213"/>
      <c r="E53" s="269"/>
      <c r="F53" s="333"/>
      <c r="G53" s="740"/>
      <c r="H53" s="210"/>
      <c r="I53" s="214"/>
      <c r="J53" s="212"/>
      <c r="K53" s="212"/>
      <c r="L53" s="212"/>
      <c r="M53" s="212"/>
    </row>
    <row r="54" spans="1:14">
      <c r="A54" s="209">
        <f>+A52+1</f>
        <v>46</v>
      </c>
      <c r="B54" s="211"/>
      <c r="C54" s="328" t="s">
        <v>188</v>
      </c>
      <c r="D54" s="253" t="str">
        <f>"(sum lines "&amp;A20&amp;", "&amp;A36&amp;", and "&amp;A52&amp;")"</f>
        <v>(sum lines 15, 30, and 45)</v>
      </c>
      <c r="E54" s="291"/>
      <c r="F54" s="331">
        <f>F20+F36+F52</f>
        <v>0</v>
      </c>
      <c r="G54" s="215"/>
      <c r="H54" s="330"/>
      <c r="I54" s="330"/>
      <c r="J54" s="213"/>
      <c r="K54" s="213"/>
      <c r="L54" s="213"/>
      <c r="M54" s="213"/>
    </row>
    <row r="55" spans="1:14" ht="13.5" thickBot="1">
      <c r="A55" s="244"/>
      <c r="B55" s="283"/>
      <c r="C55" s="289"/>
      <c r="D55" s="324"/>
      <c r="E55" s="290"/>
      <c r="F55" s="292"/>
      <c r="G55" s="215"/>
      <c r="H55" s="210"/>
      <c r="I55" s="210"/>
      <c r="J55" s="212"/>
      <c r="K55" s="212"/>
      <c r="L55" s="212"/>
      <c r="M55" s="212"/>
    </row>
    <row r="56" spans="1:14">
      <c r="A56" s="235"/>
      <c r="B56" s="323"/>
      <c r="C56" s="226"/>
      <c r="D56" s="213"/>
      <c r="E56" s="269"/>
      <c r="F56" s="333"/>
      <c r="G56" s="329"/>
      <c r="H56" s="210"/>
      <c r="I56" s="210"/>
      <c r="J56" s="212"/>
      <c r="K56" s="212"/>
      <c r="L56" s="212"/>
      <c r="M56" s="212"/>
      <c r="N56" s="208"/>
    </row>
    <row r="57" spans="1:14" ht="13.5" thickBot="1">
      <c r="A57" s="744" t="s">
        <v>163</v>
      </c>
      <c r="B57" s="208"/>
      <c r="C57" s="208"/>
      <c r="D57" s="208"/>
      <c r="E57" s="208"/>
      <c r="F57" s="207"/>
      <c r="G57" s="208"/>
      <c r="H57" s="208"/>
      <c r="I57" s="208"/>
      <c r="J57" s="208"/>
      <c r="K57" s="208"/>
      <c r="L57" s="208"/>
      <c r="M57" s="208"/>
    </row>
    <row r="58" spans="1:14">
      <c r="A58" s="1521" t="s">
        <v>296</v>
      </c>
      <c r="B58" s="1522"/>
      <c r="C58" s="1522"/>
      <c r="D58" s="1522"/>
      <c r="E58" s="1522"/>
      <c r="F58" s="1523"/>
      <c r="G58" s="738"/>
      <c r="H58" s="738"/>
      <c r="I58" s="738"/>
      <c r="J58" s="1519"/>
      <c r="K58" s="1520"/>
      <c r="L58" s="1520"/>
      <c r="M58" s="1520"/>
    </row>
    <row r="59" spans="1:14">
      <c r="A59" s="209">
        <f>+A54+1</f>
        <v>47</v>
      </c>
      <c r="B59" s="211"/>
      <c r="C59" s="217" t="s">
        <v>162</v>
      </c>
      <c r="D59" s="213" t="s">
        <v>145</v>
      </c>
      <c r="E59" s="210" t="s">
        <v>135</v>
      </c>
      <c r="F59" s="337" t="s">
        <v>130</v>
      </c>
      <c r="G59" s="739"/>
      <c r="H59" s="213"/>
      <c r="I59" s="213"/>
      <c r="J59" s="212"/>
      <c r="K59" s="212"/>
      <c r="L59" s="212"/>
      <c r="M59" s="212"/>
    </row>
    <row r="60" spans="1:14" ht="15">
      <c r="A60" s="209">
        <f t="shared" ref="A60:A73" si="6">+A59+1</f>
        <v>48</v>
      </c>
      <c r="B60" s="208"/>
      <c r="C60" s="208" t="s">
        <v>146</v>
      </c>
      <c r="D60" s="172" t="s">
        <v>450</v>
      </c>
      <c r="E60" s="1506">
        <f>+$E$7</f>
        <v>2018</v>
      </c>
      <c r="F60" s="189">
        <v>0</v>
      </c>
      <c r="G60" s="740"/>
      <c r="H60" s="210"/>
      <c r="I60" s="214"/>
      <c r="J60" s="212"/>
      <c r="K60" s="212"/>
      <c r="L60" s="212"/>
      <c r="M60" s="212"/>
    </row>
    <row r="61" spans="1:14">
      <c r="A61" s="209">
        <f t="shared" si="6"/>
        <v>49</v>
      </c>
      <c r="B61" s="211"/>
      <c r="C61" s="225" t="s">
        <v>156</v>
      </c>
      <c r="D61" s="213" t="s">
        <v>147</v>
      </c>
      <c r="E61" s="1506">
        <f>+$E$8</f>
        <v>2019</v>
      </c>
      <c r="F61" s="189">
        <v>0</v>
      </c>
      <c r="G61" s="741"/>
      <c r="H61" s="213"/>
      <c r="I61" s="213"/>
      <c r="J61" s="212"/>
      <c r="K61" s="212"/>
      <c r="L61" s="212"/>
      <c r="M61" s="212"/>
    </row>
    <row r="62" spans="1:14">
      <c r="A62" s="209">
        <f t="shared" si="6"/>
        <v>50</v>
      </c>
      <c r="B62" s="323"/>
      <c r="C62" s="226" t="s">
        <v>155</v>
      </c>
      <c r="D62" s="213" t="s">
        <v>147</v>
      </c>
      <c r="E62" s="1506">
        <f t="shared" ref="E62:E72" si="7">+$E$8</f>
        <v>2019</v>
      </c>
      <c r="F62" s="189">
        <v>0</v>
      </c>
      <c r="G62" s="740"/>
      <c r="H62" s="210"/>
      <c r="I62" s="210"/>
      <c r="J62" s="212"/>
      <c r="K62" s="212"/>
      <c r="L62" s="212"/>
      <c r="M62" s="212"/>
    </row>
    <row r="63" spans="1:14">
      <c r="A63" s="209">
        <f t="shared" si="6"/>
        <v>51</v>
      </c>
      <c r="B63" s="323"/>
      <c r="C63" s="226" t="s">
        <v>154</v>
      </c>
      <c r="D63" s="213" t="s">
        <v>147</v>
      </c>
      <c r="E63" s="1506">
        <f t="shared" si="7"/>
        <v>2019</v>
      </c>
      <c r="F63" s="189">
        <v>0</v>
      </c>
      <c r="G63" s="740"/>
      <c r="H63" s="210"/>
      <c r="I63" s="210"/>
      <c r="J63" s="212"/>
      <c r="K63" s="212"/>
      <c r="L63" s="212"/>
      <c r="M63" s="212"/>
    </row>
    <row r="64" spans="1:14">
      <c r="A64" s="209">
        <f t="shared" si="6"/>
        <v>52</v>
      </c>
      <c r="B64" s="213"/>
      <c r="C64" s="225" t="s">
        <v>134</v>
      </c>
      <c r="D64" s="213" t="s">
        <v>147</v>
      </c>
      <c r="E64" s="1506">
        <f t="shared" si="7"/>
        <v>2019</v>
      </c>
      <c r="F64" s="189">
        <v>0</v>
      </c>
      <c r="G64" s="740"/>
      <c r="H64" s="210"/>
      <c r="I64" s="210"/>
      <c r="J64" s="212"/>
      <c r="K64" s="212"/>
      <c r="L64" s="212"/>
      <c r="M64" s="212"/>
    </row>
    <row r="65" spans="1:13">
      <c r="A65" s="209">
        <f t="shared" si="6"/>
        <v>53</v>
      </c>
      <c r="B65" s="211"/>
      <c r="C65" s="226" t="s">
        <v>131</v>
      </c>
      <c r="D65" s="213" t="s">
        <v>147</v>
      </c>
      <c r="E65" s="1506">
        <f t="shared" si="7"/>
        <v>2019</v>
      </c>
      <c r="F65" s="189">
        <v>0</v>
      </c>
      <c r="G65" s="232"/>
      <c r="H65" s="213"/>
      <c r="I65" s="213"/>
      <c r="J65" s="213"/>
      <c r="K65" s="213"/>
      <c r="L65" s="213"/>
      <c r="M65" s="213"/>
    </row>
    <row r="66" spans="1:13">
      <c r="A66" s="209">
        <f t="shared" si="6"/>
        <v>54</v>
      </c>
      <c r="B66" s="213"/>
      <c r="C66" s="226" t="s">
        <v>153</v>
      </c>
      <c r="D66" s="213" t="s">
        <v>147</v>
      </c>
      <c r="E66" s="1506">
        <f t="shared" si="7"/>
        <v>2019</v>
      </c>
      <c r="F66" s="189">
        <v>0</v>
      </c>
      <c r="G66" s="740"/>
      <c r="H66" s="210"/>
      <c r="I66" s="214"/>
      <c r="J66" s="212"/>
      <c r="K66" s="212"/>
      <c r="L66" s="212"/>
      <c r="M66" s="212"/>
    </row>
    <row r="67" spans="1:13">
      <c r="A67" s="209">
        <f t="shared" si="6"/>
        <v>55</v>
      </c>
      <c r="B67" s="211"/>
      <c r="C67" s="225" t="s">
        <v>152</v>
      </c>
      <c r="D67" s="213" t="s">
        <v>147</v>
      </c>
      <c r="E67" s="1506">
        <f t="shared" si="7"/>
        <v>2019</v>
      </c>
      <c r="F67" s="189">
        <v>0</v>
      </c>
      <c r="G67" s="741"/>
      <c r="H67" s="213"/>
      <c r="I67" s="213"/>
      <c r="J67" s="212"/>
      <c r="K67" s="212"/>
      <c r="L67" s="212"/>
      <c r="M67" s="212"/>
    </row>
    <row r="68" spans="1:13">
      <c r="A68" s="209">
        <f t="shared" si="6"/>
        <v>56</v>
      </c>
      <c r="B68" s="323"/>
      <c r="C68" s="226" t="s">
        <v>151</v>
      </c>
      <c r="D68" s="213" t="s">
        <v>147</v>
      </c>
      <c r="E68" s="1506">
        <f t="shared" si="7"/>
        <v>2019</v>
      </c>
      <c r="F68" s="189">
        <v>0</v>
      </c>
      <c r="G68" s="740"/>
      <c r="H68" s="210"/>
      <c r="I68" s="210"/>
      <c r="J68" s="212"/>
      <c r="K68" s="212"/>
      <c r="L68" s="212"/>
      <c r="M68" s="212"/>
    </row>
    <row r="69" spans="1:13">
      <c r="A69" s="209">
        <f t="shared" si="6"/>
        <v>57</v>
      </c>
      <c r="B69" s="323"/>
      <c r="C69" s="226" t="s">
        <v>150</v>
      </c>
      <c r="D69" s="213" t="s">
        <v>147</v>
      </c>
      <c r="E69" s="1506">
        <f t="shared" si="7"/>
        <v>2019</v>
      </c>
      <c r="F69" s="189">
        <v>0</v>
      </c>
      <c r="G69" s="740"/>
      <c r="H69" s="210"/>
      <c r="I69" s="210"/>
      <c r="J69" s="212"/>
      <c r="K69" s="212"/>
      <c r="L69" s="212"/>
      <c r="M69" s="212"/>
    </row>
    <row r="70" spans="1:13">
      <c r="A70" s="209">
        <f t="shared" si="6"/>
        <v>58</v>
      </c>
      <c r="B70" s="213"/>
      <c r="C70" s="225" t="s">
        <v>161</v>
      </c>
      <c r="D70" s="213" t="s">
        <v>147</v>
      </c>
      <c r="E70" s="1506">
        <f t="shared" si="7"/>
        <v>2019</v>
      </c>
      <c r="F70" s="189">
        <v>0</v>
      </c>
      <c r="G70" s="740"/>
      <c r="H70" s="210"/>
      <c r="I70" s="210"/>
      <c r="J70" s="212"/>
      <c r="K70" s="212"/>
      <c r="L70" s="212"/>
      <c r="M70" s="212"/>
    </row>
    <row r="71" spans="1:13">
      <c r="A71" s="209">
        <f t="shared" si="6"/>
        <v>59</v>
      </c>
      <c r="B71" s="213"/>
      <c r="C71" s="225" t="s">
        <v>148</v>
      </c>
      <c r="D71" s="213" t="s">
        <v>147</v>
      </c>
      <c r="E71" s="1506">
        <f t="shared" si="7"/>
        <v>2019</v>
      </c>
      <c r="F71" s="189">
        <v>0</v>
      </c>
      <c r="G71" s="232"/>
      <c r="H71" s="210"/>
      <c r="I71" s="210"/>
      <c r="J71" s="212"/>
      <c r="K71" s="212"/>
      <c r="L71" s="212"/>
      <c r="M71" s="212"/>
    </row>
    <row r="72" spans="1:13" ht="15">
      <c r="A72" s="209">
        <f t="shared" si="6"/>
        <v>60</v>
      </c>
      <c r="B72" s="211"/>
      <c r="C72" s="223" t="s">
        <v>146</v>
      </c>
      <c r="D72" s="173" t="s">
        <v>451</v>
      </c>
      <c r="E72" s="1507">
        <f t="shared" si="7"/>
        <v>2019</v>
      </c>
      <c r="F72" s="190">
        <v>0</v>
      </c>
      <c r="G72" s="743"/>
      <c r="H72" s="213"/>
      <c r="I72" s="213"/>
      <c r="J72" s="213"/>
      <c r="K72" s="213"/>
      <c r="L72" s="213"/>
      <c r="M72" s="213"/>
    </row>
    <row r="73" spans="1:13">
      <c r="A73" s="209">
        <f t="shared" si="6"/>
        <v>61</v>
      </c>
      <c r="B73" s="213"/>
      <c r="C73" s="257" t="s">
        <v>160</v>
      </c>
      <c r="D73" s="213" t="str">
        <f>"(sum lines "&amp;A60&amp;"-"&amp;A72&amp;") /13"</f>
        <v>(sum lines 48-60) /13</v>
      </c>
      <c r="E73" s="598"/>
      <c r="F73" s="332">
        <f>SUM(F60:F72)/13</f>
        <v>0</v>
      </c>
      <c r="G73" s="675"/>
      <c r="H73" s="213"/>
      <c r="I73" s="213"/>
      <c r="J73" s="212"/>
      <c r="K73" s="212"/>
      <c r="L73" s="212"/>
      <c r="M73" s="212"/>
    </row>
    <row r="74" spans="1:13">
      <c r="A74" s="209"/>
      <c r="B74" s="323"/>
      <c r="C74" s="226"/>
      <c r="D74" s="213"/>
      <c r="E74" s="598"/>
      <c r="F74" s="333"/>
      <c r="G74" s="740"/>
      <c r="H74" s="210"/>
      <c r="I74" s="210"/>
      <c r="J74" s="212"/>
      <c r="K74" s="212"/>
      <c r="L74" s="212"/>
      <c r="M74" s="212"/>
    </row>
    <row r="75" spans="1:13">
      <c r="A75" s="209">
        <f>+A73+1</f>
        <v>62</v>
      </c>
      <c r="B75" s="211"/>
      <c r="C75" s="217" t="s">
        <v>159</v>
      </c>
      <c r="D75" s="213" t="s">
        <v>145</v>
      </c>
      <c r="E75" s="599"/>
      <c r="F75" s="325"/>
      <c r="G75" s="232"/>
      <c r="H75" s="213"/>
      <c r="I75" s="213"/>
      <c r="J75" s="212"/>
      <c r="K75" s="212"/>
      <c r="L75" s="212"/>
      <c r="M75" s="212"/>
    </row>
    <row r="76" spans="1:13" ht="15">
      <c r="A76" s="209">
        <f>+A75+1</f>
        <v>63</v>
      </c>
      <c r="B76" s="208"/>
      <c r="C76" s="208" t="s">
        <v>146</v>
      </c>
      <c r="D76" s="172" t="s">
        <v>158</v>
      </c>
      <c r="E76" s="1506">
        <f>+$E$7</f>
        <v>2018</v>
      </c>
      <c r="F76" s="189">
        <v>0</v>
      </c>
      <c r="G76" s="740"/>
      <c r="H76" s="210"/>
      <c r="I76" s="214"/>
      <c r="J76" s="212"/>
      <c r="K76" s="212"/>
      <c r="L76" s="212"/>
      <c r="M76" s="212"/>
    </row>
    <row r="77" spans="1:13">
      <c r="A77" s="209">
        <f t="shared" ref="A77:A88" si="8">+A76+1</f>
        <v>64</v>
      </c>
      <c r="B77" s="208"/>
      <c r="C77" s="225" t="s">
        <v>156</v>
      </c>
      <c r="D77" s="213" t="s">
        <v>147</v>
      </c>
      <c r="E77" s="1506">
        <f>+$E$8</f>
        <v>2019</v>
      </c>
      <c r="F77" s="189">
        <v>0</v>
      </c>
      <c r="G77" s="740"/>
      <c r="H77" s="210"/>
      <c r="I77" s="214"/>
      <c r="J77" s="212"/>
      <c r="K77" s="212"/>
      <c r="L77" s="212"/>
      <c r="M77" s="212"/>
    </row>
    <row r="78" spans="1:13">
      <c r="A78" s="209">
        <f t="shared" si="8"/>
        <v>65</v>
      </c>
      <c r="B78" s="208"/>
      <c r="C78" s="226" t="s">
        <v>155</v>
      </c>
      <c r="D78" s="213" t="s">
        <v>147</v>
      </c>
      <c r="E78" s="1506">
        <f t="shared" ref="E78:E88" si="9">+$E$8</f>
        <v>2019</v>
      </c>
      <c r="F78" s="189">
        <v>0</v>
      </c>
      <c r="G78" s="740"/>
      <c r="H78" s="210"/>
      <c r="I78" s="214"/>
      <c r="J78" s="212"/>
      <c r="K78" s="212"/>
      <c r="L78" s="212"/>
      <c r="M78" s="212"/>
    </row>
    <row r="79" spans="1:13">
      <c r="A79" s="209">
        <f t="shared" si="8"/>
        <v>66</v>
      </c>
      <c r="B79" s="208"/>
      <c r="C79" s="226" t="s">
        <v>154</v>
      </c>
      <c r="D79" s="213" t="s">
        <v>147</v>
      </c>
      <c r="E79" s="1506">
        <f t="shared" si="9"/>
        <v>2019</v>
      </c>
      <c r="F79" s="189">
        <v>0</v>
      </c>
      <c r="G79" s="740"/>
      <c r="H79" s="210"/>
      <c r="I79" s="214"/>
      <c r="J79" s="212"/>
      <c r="K79" s="212"/>
      <c r="L79" s="212"/>
      <c r="M79" s="212"/>
    </row>
    <row r="80" spans="1:13">
      <c r="A80" s="209">
        <f t="shared" si="8"/>
        <v>67</v>
      </c>
      <c r="B80" s="208"/>
      <c r="C80" s="225" t="s">
        <v>134</v>
      </c>
      <c r="D80" s="213" t="s">
        <v>147</v>
      </c>
      <c r="E80" s="1506">
        <f t="shared" si="9"/>
        <v>2019</v>
      </c>
      <c r="F80" s="189">
        <v>0</v>
      </c>
      <c r="G80" s="740"/>
      <c r="H80" s="210"/>
      <c r="I80" s="214"/>
      <c r="J80" s="212"/>
      <c r="K80" s="212"/>
      <c r="L80" s="212"/>
      <c r="M80" s="212"/>
    </row>
    <row r="81" spans="1:13">
      <c r="A81" s="209">
        <f t="shared" si="8"/>
        <v>68</v>
      </c>
      <c r="B81" s="208"/>
      <c r="C81" s="226" t="s">
        <v>131</v>
      </c>
      <c r="D81" s="213" t="s">
        <v>147</v>
      </c>
      <c r="E81" s="1506">
        <f t="shared" si="9"/>
        <v>2019</v>
      </c>
      <c r="F81" s="189">
        <v>0</v>
      </c>
      <c r="G81" s="740"/>
      <c r="H81" s="210"/>
      <c r="I81" s="214"/>
      <c r="J81" s="212"/>
      <c r="K81" s="212"/>
      <c r="L81" s="212"/>
      <c r="M81" s="212"/>
    </row>
    <row r="82" spans="1:13">
      <c r="A82" s="209">
        <f t="shared" si="8"/>
        <v>69</v>
      </c>
      <c r="B82" s="208"/>
      <c r="C82" s="226" t="s">
        <v>153</v>
      </c>
      <c r="D82" s="213" t="s">
        <v>147</v>
      </c>
      <c r="E82" s="1506">
        <f t="shared" si="9"/>
        <v>2019</v>
      </c>
      <c r="F82" s="189">
        <v>0</v>
      </c>
      <c r="G82" s="740"/>
      <c r="H82" s="210"/>
      <c r="I82" s="214"/>
      <c r="J82" s="212"/>
      <c r="K82" s="212"/>
      <c r="L82" s="212"/>
      <c r="M82" s="212"/>
    </row>
    <row r="83" spans="1:13">
      <c r="A83" s="209">
        <f t="shared" si="8"/>
        <v>70</v>
      </c>
      <c r="B83" s="208"/>
      <c r="C83" s="225" t="s">
        <v>152</v>
      </c>
      <c r="D83" s="213" t="s">
        <v>147</v>
      </c>
      <c r="E83" s="1506">
        <f t="shared" si="9"/>
        <v>2019</v>
      </c>
      <c r="F83" s="189">
        <v>0</v>
      </c>
      <c r="G83" s="740"/>
      <c r="H83" s="210"/>
      <c r="I83" s="214"/>
      <c r="J83" s="212"/>
      <c r="K83" s="212"/>
      <c r="L83" s="212"/>
      <c r="M83" s="212"/>
    </row>
    <row r="84" spans="1:13">
      <c r="A84" s="209">
        <f t="shared" si="8"/>
        <v>71</v>
      </c>
      <c r="B84" s="208"/>
      <c r="C84" s="226" t="s">
        <v>151</v>
      </c>
      <c r="D84" s="213" t="s">
        <v>147</v>
      </c>
      <c r="E84" s="1506">
        <f t="shared" si="9"/>
        <v>2019</v>
      </c>
      <c r="F84" s="189">
        <v>0</v>
      </c>
      <c r="G84" s="740"/>
      <c r="H84" s="210"/>
      <c r="I84" s="214"/>
      <c r="J84" s="212"/>
      <c r="K84" s="212"/>
      <c r="L84" s="212"/>
      <c r="M84" s="212"/>
    </row>
    <row r="85" spans="1:13">
      <c r="A85" s="209">
        <f t="shared" si="8"/>
        <v>72</v>
      </c>
      <c r="B85" s="208"/>
      <c r="C85" s="226" t="s">
        <v>150</v>
      </c>
      <c r="D85" s="213" t="s">
        <v>147</v>
      </c>
      <c r="E85" s="1506">
        <f t="shared" si="9"/>
        <v>2019</v>
      </c>
      <c r="F85" s="189">
        <v>0</v>
      </c>
      <c r="G85" s="740"/>
      <c r="H85" s="210"/>
      <c r="I85" s="214"/>
      <c r="J85" s="212"/>
      <c r="K85" s="212"/>
      <c r="L85" s="212"/>
      <c r="M85" s="212"/>
    </row>
    <row r="86" spans="1:13">
      <c r="A86" s="209">
        <f t="shared" si="8"/>
        <v>73</v>
      </c>
      <c r="B86" s="208"/>
      <c r="C86" s="225" t="s">
        <v>149</v>
      </c>
      <c r="D86" s="213" t="s">
        <v>147</v>
      </c>
      <c r="E86" s="1506">
        <f t="shared" si="9"/>
        <v>2019</v>
      </c>
      <c r="F86" s="189">
        <v>0</v>
      </c>
      <c r="G86" s="740"/>
      <c r="H86" s="210"/>
      <c r="I86" s="214"/>
      <c r="J86" s="212"/>
      <c r="K86" s="212"/>
      <c r="L86" s="212"/>
      <c r="M86" s="212"/>
    </row>
    <row r="87" spans="1:13">
      <c r="A87" s="209">
        <f t="shared" si="8"/>
        <v>74</v>
      </c>
      <c r="B87" s="208"/>
      <c r="C87" s="225" t="s">
        <v>148</v>
      </c>
      <c r="D87" s="213" t="s">
        <v>147</v>
      </c>
      <c r="E87" s="1506">
        <f t="shared" si="9"/>
        <v>2019</v>
      </c>
      <c r="F87" s="189">
        <v>0</v>
      </c>
      <c r="G87" s="740"/>
      <c r="H87" s="210"/>
      <c r="I87" s="214"/>
      <c r="J87" s="212"/>
      <c r="K87" s="212"/>
      <c r="L87" s="212"/>
      <c r="M87" s="212"/>
    </row>
    <row r="88" spans="1:13" ht="15">
      <c r="A88" s="209">
        <f t="shared" si="8"/>
        <v>75</v>
      </c>
      <c r="B88" s="211"/>
      <c r="C88" s="223" t="s">
        <v>146</v>
      </c>
      <c r="D88" s="173" t="s">
        <v>452</v>
      </c>
      <c r="E88" s="1507">
        <f t="shared" si="9"/>
        <v>2019</v>
      </c>
      <c r="F88" s="190">
        <v>0</v>
      </c>
      <c r="G88" s="743"/>
      <c r="H88" s="213"/>
      <c r="I88" s="213"/>
      <c r="J88" s="213"/>
      <c r="K88" s="213"/>
      <c r="L88" s="213"/>
      <c r="M88" s="213"/>
    </row>
    <row r="89" spans="1:13">
      <c r="A89" s="209">
        <f>+A88+1</f>
        <v>76</v>
      </c>
      <c r="B89" s="213"/>
      <c r="C89" s="257" t="s">
        <v>189</v>
      </c>
      <c r="D89" s="213" t="str">
        <f>"(sum lines "&amp;A76&amp;" - "&amp;A88&amp;") /13"</f>
        <v>(sum lines 63 - 75) /13</v>
      </c>
      <c r="E89" s="598"/>
      <c r="F89" s="332">
        <f>SUM(F76:F88)/13</f>
        <v>0</v>
      </c>
      <c r="G89" s="675"/>
      <c r="H89" s="213"/>
      <c r="I89" s="213"/>
      <c r="J89" s="212"/>
      <c r="K89" s="212"/>
      <c r="L89" s="212"/>
      <c r="M89" s="212"/>
    </row>
    <row r="90" spans="1:13">
      <c r="A90" s="209"/>
      <c r="B90" s="213"/>
      <c r="C90" s="225"/>
      <c r="D90" s="213"/>
      <c r="E90" s="600"/>
      <c r="F90" s="336"/>
      <c r="G90" s="740"/>
      <c r="H90" s="210"/>
      <c r="I90" s="210"/>
      <c r="J90" s="212"/>
      <c r="K90" s="212"/>
      <c r="L90" s="212"/>
      <c r="M90" s="212"/>
    </row>
    <row r="91" spans="1:13">
      <c r="A91" s="209">
        <f>+A89+1</f>
        <v>77</v>
      </c>
      <c r="B91" s="211"/>
      <c r="C91" s="217" t="s">
        <v>157</v>
      </c>
      <c r="D91" s="213" t="s">
        <v>145</v>
      </c>
      <c r="E91" s="599"/>
      <c r="F91" s="325"/>
      <c r="G91" s="232"/>
      <c r="H91" s="213"/>
      <c r="I91" s="213"/>
      <c r="J91" s="212"/>
      <c r="K91" s="212"/>
      <c r="L91" s="212"/>
      <c r="M91" s="212"/>
    </row>
    <row r="92" spans="1:13" ht="15">
      <c r="A92" s="209">
        <f>+A91+1</f>
        <v>78</v>
      </c>
      <c r="B92" s="208"/>
      <c r="C92" s="208" t="s">
        <v>146</v>
      </c>
      <c r="D92" s="172" t="s">
        <v>453</v>
      </c>
      <c r="E92" s="1506">
        <f>+$E$7</f>
        <v>2018</v>
      </c>
      <c r="F92" s="189">
        <v>0</v>
      </c>
      <c r="G92" s="740"/>
      <c r="H92" s="210"/>
      <c r="I92" s="214"/>
      <c r="J92" s="212"/>
      <c r="K92" s="212"/>
      <c r="L92" s="212"/>
      <c r="M92" s="212"/>
    </row>
    <row r="93" spans="1:13">
      <c r="A93" s="209">
        <f t="shared" ref="A93:A104" si="10">+A92+1</f>
        <v>79</v>
      </c>
      <c r="B93" s="208"/>
      <c r="C93" s="246" t="s">
        <v>156</v>
      </c>
      <c r="D93" s="232" t="s">
        <v>147</v>
      </c>
      <c r="E93" s="1506">
        <f>+$E$8</f>
        <v>2019</v>
      </c>
      <c r="F93" s="189">
        <v>0</v>
      </c>
      <c r="G93" s="740"/>
      <c r="H93" s="210"/>
      <c r="I93" s="214"/>
      <c r="J93" s="212"/>
      <c r="K93" s="212"/>
      <c r="L93" s="212"/>
      <c r="M93" s="212"/>
    </row>
    <row r="94" spans="1:13">
      <c r="A94" s="209">
        <f t="shared" si="10"/>
        <v>80</v>
      </c>
      <c r="B94" s="208"/>
      <c r="C94" s="226" t="s">
        <v>155</v>
      </c>
      <c r="D94" s="232" t="s">
        <v>147</v>
      </c>
      <c r="E94" s="1506">
        <f t="shared" ref="E94:E104" si="11">+$E$8</f>
        <v>2019</v>
      </c>
      <c r="F94" s="189">
        <v>0</v>
      </c>
      <c r="G94" s="740"/>
      <c r="H94" s="210"/>
      <c r="I94" s="214"/>
      <c r="J94" s="212"/>
      <c r="K94" s="212"/>
      <c r="L94" s="212"/>
      <c r="M94" s="212"/>
    </row>
    <row r="95" spans="1:13">
      <c r="A95" s="209">
        <f t="shared" si="10"/>
        <v>81</v>
      </c>
      <c r="B95" s="208"/>
      <c r="C95" s="226" t="s">
        <v>154</v>
      </c>
      <c r="D95" s="232" t="s">
        <v>147</v>
      </c>
      <c r="E95" s="1506">
        <f t="shared" si="11"/>
        <v>2019</v>
      </c>
      <c r="F95" s="189">
        <v>0</v>
      </c>
      <c r="G95" s="740"/>
      <c r="H95" s="210"/>
      <c r="I95" s="214"/>
      <c r="J95" s="212"/>
      <c r="K95" s="212"/>
      <c r="L95" s="212"/>
      <c r="M95" s="212"/>
    </row>
    <row r="96" spans="1:13">
      <c r="A96" s="209">
        <f t="shared" si="10"/>
        <v>82</v>
      </c>
      <c r="B96" s="208"/>
      <c r="C96" s="246" t="s">
        <v>134</v>
      </c>
      <c r="D96" s="232" t="s">
        <v>147</v>
      </c>
      <c r="E96" s="1506">
        <f t="shared" si="11"/>
        <v>2019</v>
      </c>
      <c r="F96" s="189">
        <v>0</v>
      </c>
      <c r="G96" s="740"/>
      <c r="H96" s="210"/>
      <c r="I96" s="214"/>
      <c r="J96" s="212"/>
      <c r="K96" s="212"/>
      <c r="L96" s="212"/>
      <c r="M96" s="212"/>
    </row>
    <row r="97" spans="1:13">
      <c r="A97" s="209">
        <f t="shared" si="10"/>
        <v>83</v>
      </c>
      <c r="B97" s="208"/>
      <c r="C97" s="226" t="s">
        <v>131</v>
      </c>
      <c r="D97" s="232" t="s">
        <v>147</v>
      </c>
      <c r="E97" s="1506">
        <f t="shared" si="11"/>
        <v>2019</v>
      </c>
      <c r="F97" s="189">
        <v>0</v>
      </c>
      <c r="G97" s="740"/>
      <c r="H97" s="210"/>
      <c r="I97" s="214"/>
      <c r="J97" s="212"/>
      <c r="K97" s="212"/>
      <c r="L97" s="212"/>
      <c r="M97" s="212"/>
    </row>
    <row r="98" spans="1:13">
      <c r="A98" s="209">
        <f t="shared" si="10"/>
        <v>84</v>
      </c>
      <c r="B98" s="208"/>
      <c r="C98" s="226" t="s">
        <v>153</v>
      </c>
      <c r="D98" s="232" t="s">
        <v>147</v>
      </c>
      <c r="E98" s="1506">
        <f t="shared" si="11"/>
        <v>2019</v>
      </c>
      <c r="F98" s="189">
        <v>0</v>
      </c>
      <c r="G98" s="740"/>
      <c r="H98" s="210"/>
      <c r="I98" s="214"/>
      <c r="J98" s="212"/>
      <c r="K98" s="212"/>
      <c r="L98" s="212"/>
      <c r="M98" s="212"/>
    </row>
    <row r="99" spans="1:13">
      <c r="A99" s="209">
        <f t="shared" si="10"/>
        <v>85</v>
      </c>
      <c r="B99" s="208"/>
      <c r="C99" s="246" t="s">
        <v>152</v>
      </c>
      <c r="D99" s="232" t="s">
        <v>147</v>
      </c>
      <c r="E99" s="1506">
        <f t="shared" si="11"/>
        <v>2019</v>
      </c>
      <c r="F99" s="189">
        <v>0</v>
      </c>
      <c r="G99" s="740"/>
      <c r="H99" s="210"/>
      <c r="I99" s="214"/>
      <c r="J99" s="212"/>
      <c r="K99" s="212"/>
      <c r="L99" s="212"/>
      <c r="M99" s="212"/>
    </row>
    <row r="100" spans="1:13">
      <c r="A100" s="209">
        <f t="shared" si="10"/>
        <v>86</v>
      </c>
      <c r="B100" s="208"/>
      <c r="C100" s="226" t="s">
        <v>151</v>
      </c>
      <c r="D100" s="232" t="s">
        <v>147</v>
      </c>
      <c r="E100" s="1506">
        <f t="shared" si="11"/>
        <v>2019</v>
      </c>
      <c r="F100" s="189">
        <v>0</v>
      </c>
      <c r="G100" s="740"/>
      <c r="H100" s="210"/>
      <c r="I100" s="214"/>
      <c r="J100" s="212"/>
      <c r="K100" s="212"/>
      <c r="L100" s="212"/>
      <c r="M100" s="212"/>
    </row>
    <row r="101" spans="1:13">
      <c r="A101" s="209">
        <f t="shared" si="10"/>
        <v>87</v>
      </c>
      <c r="B101" s="208"/>
      <c r="C101" s="226" t="s">
        <v>150</v>
      </c>
      <c r="D101" s="232" t="s">
        <v>147</v>
      </c>
      <c r="E101" s="1506">
        <f t="shared" si="11"/>
        <v>2019</v>
      </c>
      <c r="F101" s="189">
        <v>0</v>
      </c>
      <c r="G101" s="740"/>
      <c r="H101" s="210"/>
      <c r="I101" s="214"/>
      <c r="J101" s="212"/>
      <c r="K101" s="212"/>
      <c r="L101" s="212"/>
      <c r="M101" s="212"/>
    </row>
    <row r="102" spans="1:13">
      <c r="A102" s="209">
        <f t="shared" si="10"/>
        <v>88</v>
      </c>
      <c r="B102" s="208"/>
      <c r="C102" s="246" t="s">
        <v>149</v>
      </c>
      <c r="D102" s="232" t="s">
        <v>147</v>
      </c>
      <c r="E102" s="1506">
        <f t="shared" si="11"/>
        <v>2019</v>
      </c>
      <c r="F102" s="189">
        <v>0</v>
      </c>
      <c r="G102" s="740"/>
      <c r="H102" s="210"/>
      <c r="I102" s="214"/>
      <c r="J102" s="212"/>
      <c r="K102" s="212"/>
      <c r="L102" s="212"/>
      <c r="M102" s="212"/>
    </row>
    <row r="103" spans="1:13">
      <c r="A103" s="209">
        <f t="shared" si="10"/>
        <v>89</v>
      </c>
      <c r="B103" s="208"/>
      <c r="C103" s="246" t="s">
        <v>148</v>
      </c>
      <c r="D103" s="232" t="s">
        <v>147</v>
      </c>
      <c r="E103" s="1506">
        <f t="shared" si="11"/>
        <v>2019</v>
      </c>
      <c r="F103" s="189">
        <v>0</v>
      </c>
      <c r="G103" s="740"/>
      <c r="H103" s="210"/>
      <c r="I103" s="214"/>
      <c r="J103" s="212"/>
      <c r="K103" s="212"/>
      <c r="L103" s="212"/>
      <c r="M103" s="212"/>
    </row>
    <row r="104" spans="1:13" ht="15">
      <c r="A104" s="209">
        <f t="shared" si="10"/>
        <v>90</v>
      </c>
      <c r="B104" s="211"/>
      <c r="C104" s="223" t="s">
        <v>146</v>
      </c>
      <c r="D104" s="173" t="s">
        <v>454</v>
      </c>
      <c r="E104" s="1507">
        <f t="shared" si="11"/>
        <v>2019</v>
      </c>
      <c r="F104" s="190">
        <v>0</v>
      </c>
      <c r="G104" s="743"/>
      <c r="H104" s="213"/>
      <c r="I104" s="213"/>
      <c r="J104" s="213"/>
      <c r="K104" s="213"/>
      <c r="L104" s="213"/>
      <c r="M104" s="213"/>
    </row>
    <row r="105" spans="1:13">
      <c r="A105" s="209">
        <f>+A104+1</f>
        <v>91</v>
      </c>
      <c r="B105" s="213"/>
      <c r="C105" s="257" t="s">
        <v>190</v>
      </c>
      <c r="D105" s="213" t="str">
        <f>"(sum lines "&amp;A92&amp;" - "&amp;A104&amp;") /13"</f>
        <v>(sum lines 78 - 90) /13</v>
      </c>
      <c r="E105" s="598"/>
      <c r="F105" s="332">
        <f>SUM(F92:F104)/13</f>
        <v>0</v>
      </c>
      <c r="G105" s="675"/>
      <c r="H105" s="213"/>
      <c r="I105" s="213"/>
      <c r="J105" s="212"/>
      <c r="K105" s="212"/>
      <c r="L105" s="212"/>
      <c r="M105" s="212"/>
    </row>
    <row r="106" spans="1:13">
      <c r="A106" s="209"/>
      <c r="B106" s="211"/>
      <c r="C106" s="226"/>
      <c r="D106" s="253"/>
      <c r="E106" s="600"/>
      <c r="F106" s="335"/>
      <c r="G106" s="232"/>
      <c r="H106" s="213"/>
      <c r="I106" s="213"/>
      <c r="J106" s="213"/>
      <c r="K106" s="213"/>
      <c r="L106" s="213"/>
      <c r="M106" s="213"/>
    </row>
    <row r="107" spans="1:13">
      <c r="A107" s="209">
        <f>+A105+1</f>
        <v>92</v>
      </c>
      <c r="B107" s="211"/>
      <c r="C107" s="328" t="s">
        <v>191</v>
      </c>
      <c r="D107" s="253" t="str">
        <f>"(sum lines "&amp;A73&amp;", "&amp;A89&amp;", and "&amp;A105&amp;")"</f>
        <v>(sum lines 61, 76, and 91)</v>
      </c>
      <c r="E107" s="291"/>
      <c r="F107" s="331">
        <f>F73+F89+F105</f>
        <v>0</v>
      </c>
      <c r="G107" s="215"/>
      <c r="H107" s="326"/>
      <c r="I107" s="213"/>
      <c r="J107" s="213"/>
      <c r="K107" s="213"/>
      <c r="L107" s="213"/>
      <c r="M107" s="213"/>
    </row>
    <row r="108" spans="1:13" ht="13.5" thickBot="1">
      <c r="A108" s="244"/>
      <c r="B108" s="283"/>
      <c r="C108" s="289"/>
      <c r="D108" s="324"/>
      <c r="E108" s="290"/>
      <c r="F108" s="292"/>
      <c r="G108" s="215"/>
      <c r="H108" s="210"/>
      <c r="I108" s="210"/>
      <c r="J108" s="212"/>
      <c r="K108" s="212"/>
      <c r="L108" s="212"/>
      <c r="M108" s="212"/>
    </row>
    <row r="109" spans="1:13">
      <c r="A109" s="234"/>
      <c r="B109" s="323"/>
      <c r="C109" s="226"/>
      <c r="D109" s="213"/>
      <c r="E109" s="269"/>
      <c r="F109" s="226"/>
      <c r="G109" s="215"/>
      <c r="H109" s="210"/>
      <c r="I109" s="210"/>
      <c r="J109" s="212"/>
      <c r="K109" s="212"/>
      <c r="L109" s="212"/>
      <c r="M109" s="212"/>
    </row>
    <row r="162" spans="8:8">
      <c r="H162" s="874"/>
    </row>
  </sheetData>
  <mergeCells count="6">
    <mergeCell ref="J5:M5"/>
    <mergeCell ref="A5:F5"/>
    <mergeCell ref="A58:F58"/>
    <mergeCell ref="J58:M58"/>
    <mergeCell ref="A1:F1"/>
    <mergeCell ref="A2:F2"/>
  </mergeCells>
  <phoneticPr fontId="0" type="noConversion"/>
  <printOptions horizontalCentered="1"/>
  <pageMargins left="0.25" right="0.25" top="0.75" bottom="0.75" header="0.5" footer="0.5"/>
  <pageSetup scale="70" fitToHeight="0" orientation="landscape" r:id="rId1"/>
  <headerFooter alignWithMargins="0"/>
  <rowBreaks count="2" manualBreakCount="2">
    <brk id="55" max="5" man="1"/>
    <brk id="10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V210"/>
  <sheetViews>
    <sheetView view="pageBreakPreview" topLeftCell="A153" zoomScale="85" zoomScaleNormal="75" zoomScaleSheetLayoutView="85" workbookViewId="0">
      <selection activeCell="E168" sqref="E168"/>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22">
      <c r="A1" s="234"/>
      <c r="B1" s="323"/>
      <c r="C1" s="226"/>
      <c r="D1" s="213"/>
      <c r="E1" s="269"/>
      <c r="F1" s="226"/>
      <c r="G1" s="215"/>
      <c r="H1" s="210"/>
      <c r="I1" s="210"/>
      <c r="J1" s="212"/>
      <c r="K1" s="212"/>
      <c r="L1" s="212"/>
      <c r="M1" s="212"/>
    </row>
    <row r="2" spans="1:22" ht="13.5" thickBot="1">
      <c r="A2" s="220" t="str">
        <f>+'Appendix III'!C72</f>
        <v>ADJUSTMENTS TO RATE BASE       (Note A)</v>
      </c>
      <c r="K2" s="199" t="s">
        <v>391</v>
      </c>
    </row>
    <row r="3" spans="1:22" ht="50.25" customHeight="1" thickBot="1">
      <c r="A3" s="1525" t="s">
        <v>499</v>
      </c>
      <c r="B3" s="1526"/>
      <c r="C3" s="1526"/>
      <c r="D3" s="1526"/>
      <c r="E3" s="1526"/>
      <c r="F3" s="1527"/>
      <c r="G3" s="322"/>
      <c r="H3" s="322"/>
      <c r="I3" s="322"/>
      <c r="J3" s="1528" t="s">
        <v>110</v>
      </c>
      <c r="K3" s="1529"/>
      <c r="L3" s="1529"/>
      <c r="M3" s="1530"/>
    </row>
    <row r="4" spans="1:22">
      <c r="A4" s="321"/>
      <c r="B4" s="318"/>
      <c r="C4" s="320"/>
      <c r="D4" s="319"/>
      <c r="E4" s="318" t="s">
        <v>199</v>
      </c>
      <c r="F4" s="317" t="s">
        <v>140</v>
      </c>
      <c r="G4" s="316" t="s">
        <v>200</v>
      </c>
      <c r="H4" s="315"/>
      <c r="I4" s="314"/>
      <c r="J4" s="313"/>
      <c r="K4" s="219"/>
      <c r="L4" s="219"/>
      <c r="M4" s="218"/>
    </row>
    <row r="5" spans="1:22" s="1" customFormat="1" ht="15">
      <c r="A5" s="311">
        <f>+'2 - Cost Support '!A107+1</f>
        <v>93</v>
      </c>
      <c r="B5" s="310"/>
      <c r="C5" s="309" t="s">
        <v>274</v>
      </c>
      <c r="D5" s="309" t="s">
        <v>39</v>
      </c>
      <c r="E5" s="224">
        <v>0</v>
      </c>
      <c r="F5" s="224">
        <v>0</v>
      </c>
      <c r="G5" s="579">
        <f>+E5/2+F5/2</f>
        <v>0</v>
      </c>
      <c r="H5" s="306"/>
      <c r="I5" s="305"/>
      <c r="J5" s="305"/>
      <c r="K5" s="305"/>
      <c r="L5" s="304"/>
      <c r="M5" s="166"/>
      <c r="N5" s="7"/>
      <c r="O5" s="7"/>
      <c r="P5" s="7"/>
      <c r="Q5" s="7"/>
      <c r="R5" s="7"/>
      <c r="S5" s="7"/>
      <c r="T5" s="7"/>
      <c r="U5" s="7"/>
      <c r="V5" s="7"/>
    </row>
    <row r="6" spans="1:22" s="1" customFormat="1" ht="15">
      <c r="A6" s="311"/>
      <c r="B6" s="310"/>
      <c r="C6" s="310"/>
      <c r="D6" s="309"/>
      <c r="E6" s="308"/>
      <c r="F6" s="308"/>
      <c r="G6" s="579"/>
      <c r="H6" s="306"/>
      <c r="I6" s="305"/>
      <c r="J6" s="305"/>
      <c r="K6" s="305"/>
      <c r="L6" s="304"/>
      <c r="M6" s="166"/>
      <c r="N6" s="7"/>
      <c r="O6" s="7"/>
      <c r="P6" s="7"/>
      <c r="Q6" s="7"/>
      <c r="R6" s="7"/>
      <c r="S6" s="7"/>
      <c r="T6" s="7"/>
      <c r="U6" s="7"/>
      <c r="V6" s="7"/>
    </row>
    <row r="7" spans="1:22" s="1" customFormat="1" ht="15">
      <c r="A7" s="311">
        <f>+A5+1</f>
        <v>94</v>
      </c>
      <c r="B7" s="310"/>
      <c r="C7" s="310" t="s">
        <v>227</v>
      </c>
      <c r="D7" s="308" t="s">
        <v>228</v>
      </c>
      <c r="E7" s="644">
        <v>0</v>
      </c>
      <c r="F7" s="644">
        <v>0</v>
      </c>
      <c r="G7" s="645">
        <f>+E7/2+F7/2</f>
        <v>0</v>
      </c>
      <c r="H7" s="163"/>
      <c r="I7" s="127"/>
      <c r="J7" s="127"/>
      <c r="K7" s="305"/>
      <c r="L7" s="304"/>
      <c r="M7" s="166"/>
      <c r="N7" s="7"/>
      <c r="O7" s="7"/>
      <c r="P7" s="7"/>
      <c r="Q7" s="7"/>
      <c r="R7" s="7"/>
      <c r="S7" s="7"/>
      <c r="T7" s="7"/>
      <c r="U7" s="7"/>
      <c r="V7" s="7"/>
    </row>
    <row r="8" spans="1:22" s="1" customFormat="1" ht="15">
      <c r="A8" s="311"/>
      <c r="B8" s="310"/>
      <c r="C8" s="388" t="s">
        <v>1007</v>
      </c>
      <c r="D8" s="308"/>
      <c r="E8" s="308"/>
      <c r="F8" s="308"/>
      <c r="G8" s="580"/>
      <c r="H8" s="163"/>
      <c r="I8" s="127"/>
      <c r="J8" s="126"/>
      <c r="K8" s="305"/>
      <c r="L8" s="304"/>
      <c r="M8" s="166"/>
      <c r="N8" s="7"/>
      <c r="O8" s="7"/>
      <c r="P8" s="7"/>
      <c r="Q8" s="7"/>
      <c r="R8" s="7"/>
      <c r="S8" s="7"/>
      <c r="T8" s="7"/>
      <c r="U8" s="7"/>
      <c r="V8" s="7"/>
    </row>
    <row r="9" spans="1:22" s="1" customFormat="1" ht="15">
      <c r="A9" s="311">
        <f>+A7+1</f>
        <v>95</v>
      </c>
      <c r="B9" s="310"/>
      <c r="C9" s="388" t="s">
        <v>444</v>
      </c>
      <c r="D9" s="308"/>
      <c r="E9" s="308"/>
      <c r="F9" s="746">
        <v>0</v>
      </c>
      <c r="G9" s="580"/>
      <c r="H9" s="163"/>
      <c r="I9" s="127"/>
      <c r="J9" s="126"/>
      <c r="K9" s="305"/>
      <c r="L9" s="304"/>
      <c r="M9" s="166"/>
      <c r="N9" s="7"/>
      <c r="O9" s="7"/>
      <c r="P9" s="7"/>
      <c r="Q9" s="7"/>
      <c r="R9" s="7"/>
      <c r="S9" s="7"/>
      <c r="T9" s="7"/>
      <c r="U9" s="7"/>
      <c r="V9" s="7"/>
    </row>
    <row r="10" spans="1:22" s="1" customFormat="1" ht="15">
      <c r="A10" s="311"/>
      <c r="B10" s="310"/>
      <c r="C10" s="388" t="str">
        <f>+C8</f>
        <v xml:space="preserve">  (recovery of abandoned plant requires a FERC order approving the amount and recovery period and Attachment 11 being completed)</v>
      </c>
      <c r="D10" s="308"/>
      <c r="E10" s="308"/>
      <c r="F10" s="308"/>
      <c r="G10" s="580"/>
      <c r="H10" s="163"/>
      <c r="I10" s="127"/>
      <c r="J10" s="126"/>
      <c r="K10" s="305"/>
      <c r="L10" s="304"/>
      <c r="M10" s="166"/>
      <c r="N10" s="7"/>
      <c r="O10" s="7"/>
      <c r="P10" s="7"/>
      <c r="Q10" s="7"/>
      <c r="R10" s="7"/>
      <c r="S10" s="7"/>
      <c r="T10" s="7"/>
      <c r="U10" s="7"/>
      <c r="V10" s="7"/>
    </row>
    <row r="11" spans="1:22" s="1" customFormat="1" ht="15">
      <c r="A11" s="311">
        <f>+A9+1</f>
        <v>96</v>
      </c>
      <c r="B11" s="310"/>
      <c r="C11" s="719" t="s">
        <v>223</v>
      </c>
      <c r="E11" s="215"/>
      <c r="F11" s="215"/>
      <c r="G11" s="580"/>
      <c r="H11" s="163"/>
      <c r="I11" s="127"/>
      <c r="J11" s="127"/>
      <c r="K11" s="305"/>
      <c r="L11" s="304"/>
      <c r="M11" s="166"/>
      <c r="N11" s="7"/>
      <c r="O11" s="7"/>
      <c r="P11" s="7"/>
      <c r="Q11" s="7"/>
      <c r="R11" s="7"/>
      <c r="S11" s="7"/>
      <c r="T11" s="7"/>
      <c r="U11" s="7"/>
      <c r="V11" s="7"/>
    </row>
    <row r="12" spans="1:22" s="1" customFormat="1" ht="15">
      <c r="A12" s="311"/>
      <c r="B12" s="310"/>
      <c r="C12" s="309" t="s">
        <v>320</v>
      </c>
      <c r="D12" s="309"/>
      <c r="E12" s="210" t="s">
        <v>135</v>
      </c>
      <c r="F12" s="216" t="s">
        <v>130</v>
      </c>
      <c r="G12" s="307"/>
      <c r="H12" s="312"/>
      <c r="I12" s="305"/>
      <c r="J12" s="305"/>
      <c r="K12" s="305"/>
      <c r="L12" s="304"/>
      <c r="M12" s="166"/>
      <c r="N12" s="7"/>
      <c r="O12" s="7"/>
      <c r="P12" s="7"/>
      <c r="Q12" s="7"/>
      <c r="R12" s="7"/>
      <c r="S12" s="7"/>
      <c r="T12" s="7"/>
      <c r="U12" s="7"/>
      <c r="V12" s="7"/>
    </row>
    <row r="13" spans="1:22" s="1" customFormat="1" ht="15">
      <c r="A13" s="235">
        <f>+A11+1</f>
        <v>97</v>
      </c>
      <c r="B13" s="234"/>
      <c r="C13" s="208" t="s">
        <v>146</v>
      </c>
      <c r="D13" s="308" t="s">
        <v>447</v>
      </c>
      <c r="E13" s="596">
        <v>0</v>
      </c>
      <c r="F13" s="1205">
        <v>0</v>
      </c>
      <c r="I13" s="305"/>
      <c r="J13" s="305"/>
      <c r="K13" s="305"/>
      <c r="L13" s="304"/>
      <c r="M13" s="166"/>
      <c r="N13" s="7"/>
      <c r="O13" s="7"/>
      <c r="P13" s="7"/>
      <c r="Q13" s="7"/>
      <c r="R13" s="7"/>
      <c r="S13" s="7"/>
      <c r="T13" s="7"/>
      <c r="U13" s="7"/>
      <c r="V13" s="7"/>
    </row>
    <row r="14" spans="1:22" s="1" customFormat="1" ht="15">
      <c r="A14" s="235">
        <f t="shared" ref="A14:A26" si="0">+A13+1</f>
        <v>98</v>
      </c>
      <c r="B14" s="234"/>
      <c r="C14" s="246" t="s">
        <v>156</v>
      </c>
      <c r="D14" s="232" t="s">
        <v>147</v>
      </c>
      <c r="E14" s="596">
        <v>0</v>
      </c>
      <c r="F14" s="1205">
        <v>0</v>
      </c>
      <c r="I14" s="305"/>
      <c r="J14" s="305"/>
      <c r="K14" s="305"/>
      <c r="L14" s="304"/>
      <c r="M14" s="166"/>
      <c r="N14" s="7"/>
      <c r="O14" s="7"/>
      <c r="P14" s="7"/>
      <c r="Q14" s="7"/>
      <c r="R14" s="7"/>
      <c r="S14" s="7"/>
      <c r="T14" s="7"/>
      <c r="U14" s="7"/>
      <c r="V14" s="7"/>
    </row>
    <row r="15" spans="1:22" s="1" customFormat="1" ht="15">
      <c r="A15" s="235">
        <f t="shared" si="0"/>
        <v>99</v>
      </c>
      <c r="B15" s="234"/>
      <c r="C15" s="226" t="s">
        <v>155</v>
      </c>
      <c r="D15" s="232" t="s">
        <v>147</v>
      </c>
      <c r="E15" s="596">
        <v>0</v>
      </c>
      <c r="F15" s="1205">
        <v>0</v>
      </c>
      <c r="I15" s="305"/>
      <c r="J15" s="305"/>
      <c r="K15" s="305"/>
      <c r="L15" s="304"/>
      <c r="M15" s="166"/>
      <c r="N15" s="7"/>
      <c r="O15" s="7"/>
      <c r="P15" s="7"/>
      <c r="Q15" s="7"/>
      <c r="R15" s="7"/>
      <c r="S15" s="7"/>
      <c r="T15" s="7"/>
      <c r="U15" s="7"/>
      <c r="V15" s="7"/>
    </row>
    <row r="16" spans="1:22" s="1" customFormat="1" ht="15">
      <c r="A16" s="235">
        <f t="shared" si="0"/>
        <v>100</v>
      </c>
      <c r="B16" s="234"/>
      <c r="C16" s="226" t="s">
        <v>154</v>
      </c>
      <c r="D16" s="232" t="s">
        <v>147</v>
      </c>
      <c r="E16" s="596">
        <v>0</v>
      </c>
      <c r="F16" s="1205">
        <v>0</v>
      </c>
      <c r="I16" s="305"/>
      <c r="J16" s="305"/>
      <c r="K16" s="305"/>
      <c r="L16" s="304"/>
      <c r="M16" s="166"/>
      <c r="N16" s="7"/>
      <c r="O16" s="7"/>
      <c r="P16" s="7"/>
      <c r="Q16" s="7"/>
      <c r="R16" s="7"/>
      <c r="S16" s="7"/>
      <c r="T16" s="7"/>
      <c r="U16" s="7"/>
      <c r="V16" s="7"/>
    </row>
    <row r="17" spans="1:22" s="1" customFormat="1" ht="15">
      <c r="A17" s="235">
        <f t="shared" si="0"/>
        <v>101</v>
      </c>
      <c r="B17" s="234"/>
      <c r="C17" s="246" t="s">
        <v>134</v>
      </c>
      <c r="D17" s="232" t="s">
        <v>147</v>
      </c>
      <c r="E17" s="596">
        <v>0</v>
      </c>
      <c r="F17" s="1205">
        <v>0</v>
      </c>
      <c r="I17" s="305"/>
      <c r="J17" s="305"/>
      <c r="K17" s="305"/>
      <c r="L17" s="304"/>
      <c r="M17" s="166"/>
      <c r="N17" s="7"/>
      <c r="O17" s="7"/>
      <c r="P17" s="7"/>
      <c r="Q17" s="7"/>
      <c r="R17" s="7"/>
      <c r="S17" s="7"/>
      <c r="T17" s="7"/>
      <c r="U17" s="7"/>
      <c r="V17" s="7"/>
    </row>
    <row r="18" spans="1:22" s="1" customFormat="1" ht="15">
      <c r="A18" s="235">
        <f t="shared" si="0"/>
        <v>102</v>
      </c>
      <c r="B18" s="234"/>
      <c r="C18" s="226" t="s">
        <v>131</v>
      </c>
      <c r="D18" s="232" t="s">
        <v>147</v>
      </c>
      <c r="E18" s="596">
        <v>0</v>
      </c>
      <c r="F18" s="1205">
        <v>0</v>
      </c>
      <c r="I18" s="305"/>
      <c r="J18" s="305"/>
      <c r="K18" s="305"/>
      <c r="L18" s="304"/>
      <c r="M18" s="166"/>
      <c r="N18" s="7"/>
      <c r="O18" s="7"/>
      <c r="P18" s="7"/>
      <c r="Q18" s="7"/>
      <c r="R18" s="7"/>
      <c r="S18" s="7"/>
      <c r="T18" s="7"/>
      <c r="U18" s="7"/>
      <c r="V18" s="7"/>
    </row>
    <row r="19" spans="1:22" s="1" customFormat="1" ht="15">
      <c r="A19" s="235">
        <f t="shared" si="0"/>
        <v>103</v>
      </c>
      <c r="B19" s="234"/>
      <c r="C19" s="226" t="s">
        <v>153</v>
      </c>
      <c r="D19" s="232" t="s">
        <v>147</v>
      </c>
      <c r="E19" s="596">
        <v>0</v>
      </c>
      <c r="F19" s="1205">
        <v>0</v>
      </c>
      <c r="I19" s="305"/>
      <c r="J19" s="305"/>
      <c r="K19" s="305"/>
      <c r="L19" s="304"/>
      <c r="M19" s="166"/>
      <c r="N19" s="7"/>
      <c r="O19" s="7"/>
      <c r="P19" s="7"/>
      <c r="Q19" s="7"/>
      <c r="R19" s="7"/>
      <c r="S19" s="7"/>
      <c r="T19" s="7"/>
      <c r="U19" s="7"/>
      <c r="V19" s="7"/>
    </row>
    <row r="20" spans="1:22" s="1" customFormat="1" ht="15">
      <c r="A20" s="235">
        <f t="shared" si="0"/>
        <v>104</v>
      </c>
      <c r="B20" s="234"/>
      <c r="C20" s="246" t="s">
        <v>152</v>
      </c>
      <c r="D20" s="232" t="s">
        <v>147</v>
      </c>
      <c r="E20" s="596">
        <v>0</v>
      </c>
      <c r="F20" s="1205">
        <v>0</v>
      </c>
      <c r="I20" s="305"/>
      <c r="J20" s="305"/>
      <c r="K20" s="305"/>
      <c r="L20" s="304"/>
      <c r="M20" s="166"/>
      <c r="N20" s="7"/>
      <c r="O20" s="7"/>
      <c r="P20" s="7"/>
      <c r="Q20" s="7"/>
      <c r="R20" s="7"/>
      <c r="S20" s="7"/>
      <c r="T20" s="7"/>
      <c r="U20" s="7"/>
      <c r="V20" s="7"/>
    </row>
    <row r="21" spans="1:22" s="1" customFormat="1" ht="15">
      <c r="A21" s="235">
        <f t="shared" si="0"/>
        <v>105</v>
      </c>
      <c r="B21" s="234"/>
      <c r="C21" s="226" t="s">
        <v>151</v>
      </c>
      <c r="D21" s="232" t="s">
        <v>147</v>
      </c>
      <c r="E21" s="596">
        <v>0</v>
      </c>
      <c r="F21" s="1205">
        <v>0</v>
      </c>
      <c r="I21" s="305"/>
      <c r="J21" s="305"/>
      <c r="K21" s="305"/>
      <c r="L21" s="304"/>
      <c r="M21" s="166"/>
      <c r="N21" s="7"/>
      <c r="O21" s="7"/>
      <c r="P21" s="7"/>
      <c r="Q21" s="7"/>
      <c r="R21" s="7"/>
      <c r="S21" s="7"/>
      <c r="T21" s="7"/>
      <c r="U21" s="7"/>
      <c r="V21" s="7"/>
    </row>
    <row r="22" spans="1:22" s="1" customFormat="1" ht="15">
      <c r="A22" s="235">
        <f t="shared" si="0"/>
        <v>106</v>
      </c>
      <c r="B22" s="234"/>
      <c r="C22" s="226" t="s">
        <v>150</v>
      </c>
      <c r="D22" s="232" t="s">
        <v>147</v>
      </c>
      <c r="E22" s="596">
        <v>0</v>
      </c>
      <c r="F22" s="1205">
        <v>0</v>
      </c>
      <c r="I22" s="305"/>
      <c r="J22" s="305"/>
      <c r="K22" s="305"/>
      <c r="L22" s="304"/>
      <c r="M22" s="166"/>
      <c r="N22" s="7"/>
      <c r="O22" s="7"/>
      <c r="P22" s="7"/>
      <c r="Q22" s="7"/>
      <c r="R22" s="7"/>
      <c r="S22" s="7"/>
      <c r="T22" s="7"/>
      <c r="U22" s="7"/>
      <c r="V22" s="7"/>
    </row>
    <row r="23" spans="1:22" s="1" customFormat="1" ht="15">
      <c r="A23" s="235">
        <f t="shared" si="0"/>
        <v>107</v>
      </c>
      <c r="B23" s="234"/>
      <c r="C23" s="246" t="s">
        <v>149</v>
      </c>
      <c r="D23" s="232" t="s">
        <v>147</v>
      </c>
      <c r="E23" s="596">
        <v>0</v>
      </c>
      <c r="F23" s="1205">
        <v>0</v>
      </c>
      <c r="I23" s="305"/>
      <c r="J23" s="305"/>
      <c r="K23" s="305"/>
      <c r="L23" s="304"/>
      <c r="M23" s="166"/>
      <c r="N23" s="7"/>
      <c r="O23" s="7"/>
      <c r="P23" s="7"/>
      <c r="Q23" s="7"/>
      <c r="R23" s="7"/>
      <c r="S23" s="7"/>
      <c r="T23" s="7"/>
      <c r="U23" s="7"/>
      <c r="V23" s="7"/>
    </row>
    <row r="24" spans="1:22" s="1" customFormat="1" ht="15">
      <c r="A24" s="235">
        <f t="shared" si="0"/>
        <v>108</v>
      </c>
      <c r="B24" s="234"/>
      <c r="C24" s="246" t="s">
        <v>148</v>
      </c>
      <c r="D24" s="232" t="s">
        <v>147</v>
      </c>
      <c r="E24" s="596">
        <v>0</v>
      </c>
      <c r="F24" s="1205">
        <v>0</v>
      </c>
      <c r="I24" s="305"/>
      <c r="J24" s="305"/>
      <c r="K24" s="305"/>
      <c r="L24" s="304"/>
      <c r="M24" s="166"/>
      <c r="N24" s="7"/>
      <c r="O24" s="7"/>
      <c r="P24" s="7"/>
      <c r="Q24" s="7"/>
      <c r="R24" s="7"/>
      <c r="S24" s="7"/>
      <c r="T24" s="7"/>
      <c r="U24" s="7"/>
      <c r="V24" s="7"/>
    </row>
    <row r="25" spans="1:22" s="1" customFormat="1" ht="15">
      <c r="A25" s="235">
        <f t="shared" si="0"/>
        <v>109</v>
      </c>
      <c r="B25" s="234"/>
      <c r="C25" s="223" t="s">
        <v>146</v>
      </c>
      <c r="D25" s="718" t="s">
        <v>41</v>
      </c>
      <c r="E25" s="597">
        <v>0</v>
      </c>
      <c r="F25" s="1206">
        <v>0</v>
      </c>
      <c r="I25" s="305"/>
      <c r="J25" s="305"/>
      <c r="K25" s="305"/>
      <c r="L25" s="304"/>
      <c r="M25" s="166"/>
      <c r="N25" s="7"/>
      <c r="O25" s="7"/>
      <c r="P25" s="7"/>
      <c r="Q25" s="7"/>
      <c r="R25" s="7"/>
      <c r="S25" s="7"/>
      <c r="T25" s="7"/>
      <c r="U25" s="7"/>
      <c r="V25" s="7"/>
    </row>
    <row r="26" spans="1:22" s="1" customFormat="1" ht="15">
      <c r="A26" s="235">
        <f t="shared" si="0"/>
        <v>110</v>
      </c>
      <c r="B26" s="234"/>
      <c r="C26" s="257" t="s">
        <v>443</v>
      </c>
      <c r="D26" s="232" t="str">
        <f>"(sum lines "&amp;A13&amp;"-"&amp;A25&amp;") /13"</f>
        <v>(sum lines 97-109) /13</v>
      </c>
      <c r="E26" s="255"/>
      <c r="F26" s="332">
        <f>SUM(F13:F25)/13</f>
        <v>0</v>
      </c>
      <c r="I26" s="305"/>
      <c r="J26" s="305"/>
      <c r="K26" s="305"/>
      <c r="L26" s="304"/>
      <c r="M26" s="166"/>
      <c r="N26" s="7"/>
      <c r="O26" s="7"/>
      <c r="P26" s="7"/>
      <c r="Q26" s="7"/>
      <c r="R26" s="7"/>
      <c r="S26" s="7"/>
      <c r="T26" s="7"/>
      <c r="U26" s="7"/>
      <c r="V26" s="7"/>
    </row>
    <row r="27" spans="1:22" s="1" customFormat="1" ht="15">
      <c r="A27" s="311"/>
      <c r="B27" s="310"/>
      <c r="C27" s="309"/>
      <c r="D27" s="309"/>
      <c r="E27" s="308"/>
      <c r="F27" s="308"/>
      <c r="G27" s="307"/>
      <c r="H27" s="312"/>
      <c r="I27" s="305"/>
      <c r="J27" s="305"/>
      <c r="K27" s="305"/>
      <c r="L27" s="304"/>
      <c r="M27" s="166"/>
      <c r="N27" s="7"/>
      <c r="O27" s="7"/>
      <c r="P27" s="7"/>
      <c r="Q27" s="7"/>
      <c r="R27" s="7"/>
      <c r="S27" s="7"/>
      <c r="T27" s="7"/>
      <c r="U27" s="7"/>
      <c r="V27" s="7"/>
    </row>
    <row r="28" spans="1:22" ht="13.5" thickBot="1">
      <c r="A28" s="235"/>
      <c r="B28" s="234"/>
      <c r="C28" s="389"/>
      <c r="D28" s="294"/>
      <c r="E28" s="226"/>
      <c r="F28" s="208"/>
      <c r="G28" s="303"/>
      <c r="H28" s="233"/>
      <c r="I28" s="299"/>
      <c r="J28" s="298"/>
      <c r="K28" s="297"/>
      <c r="L28" s="297"/>
      <c r="M28" s="296"/>
    </row>
    <row r="29" spans="1:22">
      <c r="A29" s="321">
        <f>+A26+1</f>
        <v>111</v>
      </c>
      <c r="B29" s="318"/>
      <c r="C29" s="429" t="s">
        <v>197</v>
      </c>
      <c r="D29" s="747" t="s">
        <v>145</v>
      </c>
      <c r="E29" s="317" t="s">
        <v>135</v>
      </c>
      <c r="F29" s="838" t="s">
        <v>1060</v>
      </c>
      <c r="G29" s="839" t="s">
        <v>371</v>
      </c>
      <c r="H29" s="768" t="s">
        <v>21</v>
      </c>
      <c r="I29" s="397"/>
      <c r="J29" s="749"/>
      <c r="K29" s="751"/>
      <c r="L29" s="751"/>
      <c r="M29" s="752"/>
    </row>
    <row r="30" spans="1:22">
      <c r="A30" s="235">
        <f t="shared" ref="A30:A43" si="1">+A29+1</f>
        <v>112</v>
      </c>
      <c r="B30" s="234"/>
      <c r="C30" s="208" t="s">
        <v>146</v>
      </c>
      <c r="D30" s="253" t="s">
        <v>448</v>
      </c>
      <c r="E30" s="596">
        <v>0</v>
      </c>
      <c r="F30" s="1202">
        <v>0</v>
      </c>
      <c r="G30" s="1201">
        <v>0</v>
      </c>
      <c r="H30" s="196">
        <f>+F30+G30</f>
        <v>0</v>
      </c>
      <c r="I30" s="350"/>
      <c r="J30" s="298"/>
      <c r="K30" s="748"/>
      <c r="L30" s="748"/>
      <c r="M30" s="750"/>
    </row>
    <row r="31" spans="1:22">
      <c r="A31" s="235">
        <f t="shared" si="1"/>
        <v>113</v>
      </c>
      <c r="B31" s="234"/>
      <c r="C31" s="246" t="s">
        <v>156</v>
      </c>
      <c r="D31" s="232" t="s">
        <v>147</v>
      </c>
      <c r="E31" s="596">
        <v>0</v>
      </c>
      <c r="F31" s="1202">
        <v>0</v>
      </c>
      <c r="G31" s="1201">
        <v>0</v>
      </c>
      <c r="H31" s="196">
        <f t="shared" ref="H31:H42" si="2">+F31+G31</f>
        <v>0</v>
      </c>
      <c r="I31" s="350"/>
      <c r="J31" s="298"/>
      <c r="K31" s="748"/>
      <c r="L31" s="748"/>
      <c r="M31" s="750"/>
    </row>
    <row r="32" spans="1:22">
      <c r="A32" s="235">
        <f t="shared" si="1"/>
        <v>114</v>
      </c>
      <c r="B32" s="234"/>
      <c r="C32" s="226" t="s">
        <v>155</v>
      </c>
      <c r="D32" s="232" t="s">
        <v>147</v>
      </c>
      <c r="E32" s="596">
        <v>0</v>
      </c>
      <c r="F32" s="1202">
        <v>0</v>
      </c>
      <c r="G32" s="1201">
        <v>0</v>
      </c>
      <c r="H32" s="196">
        <f t="shared" si="2"/>
        <v>0</v>
      </c>
      <c r="I32" s="350"/>
      <c r="J32" s="298"/>
      <c r="K32" s="748"/>
      <c r="L32" s="748"/>
      <c r="M32" s="750"/>
    </row>
    <row r="33" spans="1:13">
      <c r="A33" s="235">
        <f t="shared" si="1"/>
        <v>115</v>
      </c>
      <c r="B33" s="234"/>
      <c r="C33" s="226" t="s">
        <v>154</v>
      </c>
      <c r="D33" s="232" t="s">
        <v>147</v>
      </c>
      <c r="E33" s="596">
        <v>0</v>
      </c>
      <c r="F33" s="1202">
        <v>0</v>
      </c>
      <c r="G33" s="1201">
        <v>0</v>
      </c>
      <c r="H33" s="196">
        <f t="shared" si="2"/>
        <v>0</v>
      </c>
      <c r="I33" s="350"/>
      <c r="J33" s="298"/>
      <c r="K33" s="748"/>
      <c r="L33" s="748"/>
      <c r="M33" s="750"/>
    </row>
    <row r="34" spans="1:13">
      <c r="A34" s="235">
        <f t="shared" si="1"/>
        <v>116</v>
      </c>
      <c r="B34" s="234"/>
      <c r="C34" s="246" t="s">
        <v>134</v>
      </c>
      <c r="D34" s="232" t="s">
        <v>147</v>
      </c>
      <c r="E34" s="596">
        <v>0</v>
      </c>
      <c r="F34" s="1202">
        <v>0</v>
      </c>
      <c r="G34" s="1201">
        <v>0</v>
      </c>
      <c r="H34" s="196">
        <f t="shared" si="2"/>
        <v>0</v>
      </c>
      <c r="I34" s="350"/>
      <c r="J34" s="298"/>
      <c r="K34" s="748"/>
      <c r="L34" s="748"/>
      <c r="M34" s="750"/>
    </row>
    <row r="35" spans="1:13">
      <c r="A35" s="235">
        <f t="shared" si="1"/>
        <v>117</v>
      </c>
      <c r="B35" s="234"/>
      <c r="C35" s="226" t="s">
        <v>131</v>
      </c>
      <c r="D35" s="232" t="s">
        <v>147</v>
      </c>
      <c r="E35" s="596">
        <v>0</v>
      </c>
      <c r="F35" s="1202">
        <v>0</v>
      </c>
      <c r="G35" s="1201">
        <v>0</v>
      </c>
      <c r="H35" s="196">
        <f t="shared" si="2"/>
        <v>0</v>
      </c>
      <c r="I35" s="350"/>
      <c r="J35" s="298"/>
      <c r="K35" s="748"/>
      <c r="L35" s="748"/>
      <c r="M35" s="750"/>
    </row>
    <row r="36" spans="1:13">
      <c r="A36" s="235">
        <f t="shared" si="1"/>
        <v>118</v>
      </c>
      <c r="B36" s="234"/>
      <c r="C36" s="226" t="s">
        <v>153</v>
      </c>
      <c r="D36" s="232" t="s">
        <v>147</v>
      </c>
      <c r="E36" s="596">
        <v>0</v>
      </c>
      <c r="F36" s="1202">
        <v>0</v>
      </c>
      <c r="G36" s="1201">
        <v>0</v>
      </c>
      <c r="H36" s="196">
        <f t="shared" si="2"/>
        <v>0</v>
      </c>
      <c r="I36" s="350"/>
      <c r="J36" s="298"/>
      <c r="K36" s="748"/>
      <c r="L36" s="748"/>
      <c r="M36" s="750"/>
    </row>
    <row r="37" spans="1:13">
      <c r="A37" s="235">
        <f t="shared" si="1"/>
        <v>119</v>
      </c>
      <c r="B37" s="234"/>
      <c r="C37" s="246" t="s">
        <v>152</v>
      </c>
      <c r="D37" s="232" t="s">
        <v>147</v>
      </c>
      <c r="E37" s="596">
        <v>0</v>
      </c>
      <c r="F37" s="1202">
        <v>0</v>
      </c>
      <c r="G37" s="1201">
        <v>0</v>
      </c>
      <c r="H37" s="196">
        <f t="shared" si="2"/>
        <v>0</v>
      </c>
      <c r="I37" s="350"/>
      <c r="J37" s="298"/>
      <c r="K37" s="748"/>
      <c r="L37" s="748"/>
      <c r="M37" s="750"/>
    </row>
    <row r="38" spans="1:13">
      <c r="A38" s="235">
        <f t="shared" si="1"/>
        <v>120</v>
      </c>
      <c r="B38" s="234"/>
      <c r="C38" s="226" t="s">
        <v>151</v>
      </c>
      <c r="D38" s="232" t="s">
        <v>147</v>
      </c>
      <c r="E38" s="596">
        <v>0</v>
      </c>
      <c r="F38" s="1202">
        <v>0</v>
      </c>
      <c r="G38" s="1201">
        <v>0</v>
      </c>
      <c r="H38" s="196">
        <f t="shared" si="2"/>
        <v>0</v>
      </c>
      <c r="I38" s="350"/>
      <c r="J38" s="298"/>
      <c r="K38" s="748"/>
      <c r="L38" s="748"/>
      <c r="M38" s="750"/>
    </row>
    <row r="39" spans="1:13">
      <c r="A39" s="235">
        <f t="shared" si="1"/>
        <v>121</v>
      </c>
      <c r="B39" s="234"/>
      <c r="C39" s="226" t="s">
        <v>150</v>
      </c>
      <c r="D39" s="232" t="s">
        <v>147</v>
      </c>
      <c r="E39" s="596">
        <v>0</v>
      </c>
      <c r="F39" s="1202">
        <v>0</v>
      </c>
      <c r="G39" s="1201">
        <v>0</v>
      </c>
      <c r="H39" s="196">
        <f t="shared" si="2"/>
        <v>0</v>
      </c>
      <c r="I39" s="350"/>
      <c r="J39" s="298"/>
      <c r="K39" s="748"/>
      <c r="L39" s="748"/>
      <c r="M39" s="750"/>
    </row>
    <row r="40" spans="1:13">
      <c r="A40" s="235">
        <f t="shared" si="1"/>
        <v>122</v>
      </c>
      <c r="B40" s="234"/>
      <c r="C40" s="246" t="s">
        <v>149</v>
      </c>
      <c r="D40" s="232" t="s">
        <v>147</v>
      </c>
      <c r="E40" s="596">
        <v>0</v>
      </c>
      <c r="F40" s="1202">
        <v>0</v>
      </c>
      <c r="G40" s="1201">
        <v>0</v>
      </c>
      <c r="H40" s="196">
        <f t="shared" si="2"/>
        <v>0</v>
      </c>
      <c r="I40" s="350"/>
      <c r="J40" s="298"/>
      <c r="K40" s="748"/>
      <c r="L40" s="748"/>
      <c r="M40" s="750"/>
    </row>
    <row r="41" spans="1:13">
      <c r="A41" s="235">
        <f t="shared" si="1"/>
        <v>123</v>
      </c>
      <c r="B41" s="234"/>
      <c r="C41" s="246" t="s">
        <v>148</v>
      </c>
      <c r="D41" s="232" t="s">
        <v>147</v>
      </c>
      <c r="E41" s="596">
        <v>0</v>
      </c>
      <c r="F41" s="1202">
        <v>0</v>
      </c>
      <c r="G41" s="1201">
        <v>0</v>
      </c>
      <c r="H41" s="196">
        <f t="shared" si="2"/>
        <v>0</v>
      </c>
      <c r="I41" s="350"/>
      <c r="J41" s="298"/>
      <c r="K41" s="748"/>
      <c r="L41" s="748"/>
      <c r="M41" s="750"/>
    </row>
    <row r="42" spans="1:13">
      <c r="A42" s="235">
        <f t="shared" si="1"/>
        <v>124</v>
      </c>
      <c r="B42" s="234"/>
      <c r="C42" s="223" t="s">
        <v>146</v>
      </c>
      <c r="D42" s="718" t="s">
        <v>251</v>
      </c>
      <c r="E42" s="597">
        <v>0</v>
      </c>
      <c r="F42" s="1204">
        <v>0</v>
      </c>
      <c r="G42" s="1203">
        <v>0</v>
      </c>
      <c r="H42" s="1500">
        <f t="shared" si="2"/>
        <v>0</v>
      </c>
      <c r="I42" s="350"/>
      <c r="J42" s="298"/>
      <c r="K42" s="748"/>
      <c r="L42" s="748"/>
      <c r="M42" s="750"/>
    </row>
    <row r="43" spans="1:13">
      <c r="A43" s="235">
        <f t="shared" si="1"/>
        <v>125</v>
      </c>
      <c r="B43" s="234"/>
      <c r="C43" s="257" t="s">
        <v>198</v>
      </c>
      <c r="D43" s="213" t="str">
        <f>"(sum lines "&amp;A30&amp;"-"&amp;A42&amp;") /13"</f>
        <v>(sum lines 112-124) /13</v>
      </c>
      <c r="E43" s="255"/>
      <c r="F43" s="215">
        <f>SUM(F30:F42)/13</f>
        <v>0</v>
      </c>
      <c r="G43" s="327">
        <f>SUM(G30:G42)/13</f>
        <v>0</v>
      </c>
      <c r="H43" s="215">
        <f>SUM(H30:H42)/13</f>
        <v>0</v>
      </c>
      <c r="I43" s="350"/>
      <c r="J43" s="298"/>
      <c r="K43" s="748"/>
      <c r="L43" s="748"/>
      <c r="M43" s="750"/>
    </row>
    <row r="44" spans="1:13">
      <c r="A44" s="235"/>
      <c r="B44" s="234"/>
      <c r="C44" s="257"/>
      <c r="D44" s="213"/>
      <c r="E44" s="255"/>
      <c r="F44" s="215"/>
      <c r="G44" s="327"/>
      <c r="H44" s="215"/>
      <c r="I44" s="350"/>
      <c r="J44" s="298"/>
      <c r="K44" s="1366"/>
      <c r="L44" s="1366"/>
      <c r="M44" s="1367"/>
    </row>
    <row r="45" spans="1:13" ht="15.75" thickBot="1">
      <c r="A45" s="244"/>
      <c r="B45" s="243"/>
      <c r="C45" s="1484" t="s">
        <v>1024</v>
      </c>
      <c r="D45" s="769"/>
      <c r="E45" s="289"/>
      <c r="F45" s="205"/>
      <c r="G45" s="770"/>
      <c r="H45" s="302"/>
      <c r="I45" s="295"/>
      <c r="J45" s="771"/>
      <c r="K45" s="772"/>
      <c r="L45" s="772"/>
      <c r="M45" s="773"/>
    </row>
    <row r="46" spans="1:13">
      <c r="A46" s="235"/>
      <c r="B46" s="234"/>
      <c r="C46" s="257"/>
      <c r="D46" s="294"/>
      <c r="E46" s="226"/>
      <c r="F46" s="207"/>
      <c r="G46" s="202"/>
      <c r="H46" s="233"/>
      <c r="I46" s="299"/>
      <c r="J46" s="298"/>
      <c r="K46" s="297"/>
      <c r="L46" s="297"/>
      <c r="M46" s="296"/>
    </row>
    <row r="47" spans="1:13">
      <c r="A47" s="301"/>
      <c r="B47" s="300"/>
      <c r="C47" s="300"/>
      <c r="D47" s="300"/>
      <c r="E47" s="208"/>
      <c r="F47" s="430"/>
      <c r="G47" s="202"/>
      <c r="H47" s="233"/>
      <c r="I47" s="299"/>
      <c r="J47" s="298"/>
      <c r="K47" s="297"/>
      <c r="L47" s="297"/>
      <c r="M47" s="296"/>
    </row>
    <row r="48" spans="1:13" ht="13.5" thickBot="1">
      <c r="A48" s="206"/>
      <c r="B48" s="205"/>
      <c r="C48" s="205"/>
      <c r="D48" s="205"/>
      <c r="E48" s="205"/>
      <c r="F48" s="431"/>
      <c r="G48" s="242"/>
      <c r="H48" s="302"/>
      <c r="I48" s="295"/>
      <c r="J48" s="1531"/>
      <c r="K48" s="1531"/>
      <c r="L48" s="1531"/>
      <c r="M48" s="1532"/>
    </row>
    <row r="49" spans="1:13" ht="13.5" thickBot="1">
      <c r="A49" s="220" t="str">
        <f>+C51</f>
        <v>LAND HELD FOR FUTURE USE</v>
      </c>
    </row>
    <row r="50" spans="1:13" ht="50.25" customHeight="1">
      <c r="A50" s="1533" t="s">
        <v>499</v>
      </c>
      <c r="B50" s="1534"/>
      <c r="C50" s="1534"/>
      <c r="D50" s="1534"/>
      <c r="E50" s="1534"/>
      <c r="F50" s="1535"/>
      <c r="G50" s="267" t="s">
        <v>141</v>
      </c>
      <c r="H50" s="236" t="s">
        <v>140</v>
      </c>
      <c r="I50" s="236" t="s">
        <v>236</v>
      </c>
      <c r="J50" s="1536" t="s">
        <v>110</v>
      </c>
      <c r="K50" s="1537"/>
      <c r="L50" s="1537"/>
      <c r="M50" s="1538"/>
    </row>
    <row r="51" spans="1:13">
      <c r="A51" s="235">
        <f>+A43+1</f>
        <v>126</v>
      </c>
      <c r="B51" s="234"/>
      <c r="C51" s="257" t="str">
        <f>+'Appendix III'!C81</f>
        <v>LAND HELD FOR FUTURE USE</v>
      </c>
      <c r="D51" s="294"/>
      <c r="E51" s="226" t="s">
        <v>144</v>
      </c>
      <c r="F51" s="207" t="s">
        <v>21</v>
      </c>
      <c r="G51" s="264">
        <v>0</v>
      </c>
      <c r="H51" s="224">
        <v>0</v>
      </c>
      <c r="I51" s="299">
        <f>(+G51+H51)/2</f>
        <v>0</v>
      </c>
      <c r="J51" s="298"/>
      <c r="K51" s="297"/>
      <c r="L51" s="297"/>
      <c r="M51" s="296"/>
    </row>
    <row r="52" spans="1:13">
      <c r="A52" s="231"/>
      <c r="B52" s="300"/>
      <c r="C52" s="300"/>
      <c r="D52" s="300"/>
      <c r="E52" s="208"/>
      <c r="F52" s="430" t="s">
        <v>125</v>
      </c>
      <c r="G52" s="264">
        <v>0</v>
      </c>
      <c r="H52" s="224">
        <v>0</v>
      </c>
      <c r="I52" s="299"/>
      <c r="J52" s="298"/>
      <c r="K52" s="297"/>
      <c r="L52" s="297"/>
      <c r="M52" s="296"/>
    </row>
    <row r="53" spans="1:13" ht="15.75" thickBot="1">
      <c r="A53" s="206"/>
      <c r="B53" s="205"/>
      <c r="C53" s="1484" t="s">
        <v>1023</v>
      </c>
      <c r="D53" s="205"/>
      <c r="E53" s="205"/>
      <c r="F53" s="431" t="s">
        <v>111</v>
      </c>
      <c r="G53" s="261">
        <v>0</v>
      </c>
      <c r="H53" s="260">
        <v>0</v>
      </c>
      <c r="I53" s="295">
        <f>+(G53+H53)/2</f>
        <v>0</v>
      </c>
      <c r="J53" s="1531"/>
      <c r="K53" s="1531"/>
      <c r="L53" s="1531"/>
      <c r="M53" s="1532"/>
    </row>
    <row r="54" spans="1:13">
      <c r="A54" s="234"/>
      <c r="B54" s="234"/>
      <c r="C54" s="257"/>
      <c r="D54" s="294"/>
      <c r="E54" s="269"/>
      <c r="F54" s="226"/>
      <c r="G54" s="214"/>
      <c r="H54" s="214"/>
      <c r="I54" s="214"/>
      <c r="J54" s="212"/>
      <c r="K54" s="212"/>
      <c r="L54" s="212"/>
      <c r="M54" s="212"/>
    </row>
    <row r="55" spans="1:13" ht="12" customHeight="1"/>
    <row r="56" spans="1:13" ht="13.5" thickBot="1">
      <c r="A56" s="220" t="s">
        <v>321</v>
      </c>
    </row>
    <row r="57" spans="1:13">
      <c r="A57" s="1533"/>
      <c r="B57" s="1534"/>
      <c r="C57" s="1534"/>
      <c r="D57" s="1534"/>
      <c r="E57" s="1534"/>
      <c r="F57" s="1534"/>
      <c r="G57" s="236"/>
      <c r="H57" s="236"/>
      <c r="I57" s="236"/>
      <c r="J57" s="1536"/>
      <c r="K57" s="1539"/>
      <c r="L57" s="1539"/>
      <c r="M57" s="1540"/>
    </row>
    <row r="58" spans="1:13" ht="25.5">
      <c r="A58" s="235">
        <f>+A51+1</f>
        <v>127</v>
      </c>
      <c r="B58" s="276"/>
      <c r="C58" s="232" t="s">
        <v>322</v>
      </c>
      <c r="D58" s="232"/>
      <c r="E58" s="663" t="s">
        <v>18</v>
      </c>
      <c r="F58" s="663" t="s">
        <v>328</v>
      </c>
      <c r="G58" s="212" t="s">
        <v>327</v>
      </c>
      <c r="H58" s="229" t="s">
        <v>329</v>
      </c>
      <c r="I58" s="229"/>
      <c r="J58" s="1541"/>
      <c r="K58" s="1542"/>
      <c r="L58" s="1542"/>
      <c r="M58" s="1543"/>
    </row>
    <row r="59" spans="1:13" ht="15">
      <c r="A59" s="235"/>
      <c r="B59" s="390"/>
      <c r="C59" s="391"/>
      <c r="D59" s="710" t="s">
        <v>323</v>
      </c>
      <c r="E59" s="712">
        <v>0</v>
      </c>
      <c r="F59" s="674">
        <v>0</v>
      </c>
      <c r="G59" s="674"/>
      <c r="H59" s="666">
        <f>+G59*F59*E59</f>
        <v>0</v>
      </c>
      <c r="I59" s="391"/>
      <c r="J59" s="390"/>
      <c r="K59" s="391"/>
      <c r="L59" s="391"/>
      <c r="M59" s="395"/>
    </row>
    <row r="60" spans="1:13" ht="15">
      <c r="A60" s="235"/>
      <c r="B60" s="390"/>
      <c r="C60" s="667"/>
      <c r="D60" s="710" t="s">
        <v>324</v>
      </c>
      <c r="E60" s="676">
        <v>0</v>
      </c>
      <c r="F60" s="674">
        <v>0</v>
      </c>
      <c r="G60" s="674"/>
      <c r="H60" s="666">
        <f>+G60*F60*E60</f>
        <v>0</v>
      </c>
      <c r="I60" s="391"/>
      <c r="J60" s="390"/>
      <c r="K60" s="391"/>
      <c r="L60" s="391"/>
      <c r="M60" s="395"/>
    </row>
    <row r="61" spans="1:13" ht="15">
      <c r="A61" s="235"/>
      <c r="B61" s="390"/>
      <c r="C61" s="667"/>
      <c r="D61" s="710" t="s">
        <v>325</v>
      </c>
      <c r="E61" s="676"/>
      <c r="F61" s="674"/>
      <c r="G61" s="674"/>
      <c r="H61" s="666"/>
      <c r="I61" s="391"/>
      <c r="J61" s="390"/>
      <c r="K61" s="391"/>
      <c r="L61" s="391"/>
      <c r="M61" s="395"/>
    </row>
    <row r="62" spans="1:13" ht="15">
      <c r="A62" s="235"/>
      <c r="B62" s="390"/>
      <c r="C62" s="667"/>
      <c r="D62" s="710" t="s">
        <v>381</v>
      </c>
      <c r="E62" s="676"/>
      <c r="F62" s="674"/>
      <c r="G62" s="674"/>
      <c r="H62" s="666"/>
      <c r="I62" s="391"/>
      <c r="J62" s="390"/>
      <c r="K62" s="391"/>
      <c r="L62" s="391"/>
      <c r="M62" s="395"/>
    </row>
    <row r="63" spans="1:13" ht="15">
      <c r="A63" s="235"/>
      <c r="B63" s="390"/>
      <c r="C63" s="667"/>
      <c r="D63" s="710" t="s">
        <v>382</v>
      </c>
      <c r="E63" s="676"/>
      <c r="F63" s="674"/>
      <c r="G63" s="674"/>
      <c r="H63" s="666"/>
      <c r="I63" s="391"/>
      <c r="J63" s="390"/>
      <c r="K63" s="391"/>
      <c r="L63" s="391"/>
      <c r="M63" s="395"/>
    </row>
    <row r="64" spans="1:13" ht="15">
      <c r="A64" s="235"/>
      <c r="B64" s="390"/>
      <c r="C64" s="667"/>
      <c r="D64" s="711" t="s">
        <v>382</v>
      </c>
      <c r="E64" s="713">
        <v>0</v>
      </c>
      <c r="F64" s="714">
        <v>0</v>
      </c>
      <c r="G64" s="674"/>
      <c r="H64" s="666">
        <f>+G64*F64*E64</f>
        <v>0</v>
      </c>
      <c r="I64" s="391"/>
      <c r="J64" s="390"/>
      <c r="K64" s="391"/>
      <c r="L64" s="391"/>
      <c r="M64" s="395"/>
    </row>
    <row r="65" spans="1:13" ht="15">
      <c r="A65" s="235"/>
      <c r="B65" s="390"/>
      <c r="C65" s="667"/>
      <c r="D65" s="232" t="s">
        <v>21</v>
      </c>
      <c r="E65" s="668">
        <f>SUM(E59:E64)</f>
        <v>0</v>
      </c>
      <c r="F65" s="664"/>
      <c r="G65" s="665"/>
      <c r="H65" s="666">
        <f>SUM(H59:H64)</f>
        <v>0</v>
      </c>
      <c r="I65" s="391"/>
      <c r="J65" s="390"/>
      <c r="K65" s="391"/>
      <c r="L65" s="391"/>
      <c r="M65" s="395"/>
    </row>
    <row r="66" spans="1:13" ht="15">
      <c r="A66" s="235"/>
      <c r="B66" s="390"/>
      <c r="C66" s="667"/>
      <c r="D66" s="232"/>
      <c r="E66" s="229"/>
      <c r="F66" s="394"/>
      <c r="G66" s="665"/>
      <c r="H66" s="666"/>
      <c r="I66" s="391"/>
      <c r="J66" s="390"/>
      <c r="K66" s="391"/>
      <c r="L66" s="391"/>
      <c r="M66" s="395"/>
    </row>
    <row r="67" spans="1:13" ht="15.75">
      <c r="A67" s="235"/>
      <c r="B67" s="390"/>
      <c r="C67" s="669" t="s">
        <v>363</v>
      </c>
      <c r="D67" s="670"/>
      <c r="E67" s="387"/>
      <c r="F67" s="671"/>
      <c r="G67" s="672"/>
      <c r="H67" s="673"/>
      <c r="I67" s="391"/>
      <c r="J67" s="390"/>
      <c r="K67" s="391"/>
      <c r="L67" s="391"/>
      <c r="M67" s="395"/>
    </row>
    <row r="68" spans="1:13" ht="15.75">
      <c r="A68" s="235"/>
      <c r="B68" s="390"/>
      <c r="C68" s="669" t="s">
        <v>380</v>
      </c>
      <c r="D68" s="670"/>
      <c r="E68" s="387"/>
      <c r="F68" s="671"/>
      <c r="G68" s="672"/>
      <c r="H68" s="673"/>
      <c r="I68" s="391"/>
      <c r="J68" s="390"/>
      <c r="K68" s="391"/>
      <c r="L68" s="391"/>
      <c r="M68" s="395"/>
    </row>
    <row r="69" spans="1:13" ht="15.75">
      <c r="A69" s="235"/>
      <c r="B69" s="390"/>
      <c r="C69" s="669" t="s">
        <v>364</v>
      </c>
      <c r="D69" s="670"/>
      <c r="E69" s="387"/>
      <c r="F69" s="671"/>
      <c r="G69" s="672"/>
      <c r="H69" s="673"/>
      <c r="I69" s="391"/>
      <c r="J69" s="390"/>
      <c r="K69" s="391"/>
      <c r="L69" s="391"/>
      <c r="M69" s="395"/>
    </row>
    <row r="70" spans="1:13" ht="15.75">
      <c r="A70" s="235"/>
      <c r="B70" s="390"/>
      <c r="C70" s="669" t="s">
        <v>1022</v>
      </c>
      <c r="D70" s="670"/>
      <c r="E70" s="387"/>
      <c r="F70" s="671"/>
      <c r="G70" s="672"/>
      <c r="H70" s="673"/>
      <c r="I70" s="391"/>
      <c r="J70" s="390"/>
      <c r="K70" s="391"/>
      <c r="L70" s="391"/>
      <c r="M70" s="395"/>
    </row>
    <row r="71" spans="1:13" ht="13.5" thickBot="1">
      <c r="A71" s="234"/>
      <c r="B71" s="391"/>
      <c r="C71" s="226"/>
      <c r="D71" s="391"/>
      <c r="E71" s="188"/>
      <c r="F71" s="414"/>
      <c r="G71" s="427"/>
      <c r="H71" s="427"/>
      <c r="I71" s="391"/>
      <c r="J71" s="391"/>
      <c r="K71" s="391"/>
      <c r="L71" s="391"/>
      <c r="M71" s="391"/>
    </row>
    <row r="72" spans="1:13">
      <c r="A72" s="605" t="s">
        <v>129</v>
      </c>
      <c r="B72" s="606"/>
      <c r="C72" s="606"/>
      <c r="D72" s="606"/>
      <c r="E72" s="606"/>
      <c r="F72" s="606"/>
      <c r="G72" s="606"/>
      <c r="H72" s="606"/>
      <c r="I72" s="606"/>
      <c r="J72" s="606"/>
      <c r="K72" s="606"/>
      <c r="L72" s="606"/>
      <c r="M72" s="607"/>
    </row>
    <row r="73" spans="1:13">
      <c r="A73" s="1544" t="s">
        <v>499</v>
      </c>
      <c r="B73" s="1545"/>
      <c r="C73" s="1545"/>
      <c r="D73" s="1545"/>
      <c r="E73" s="1545"/>
      <c r="F73" s="1545"/>
      <c r="G73" s="602"/>
      <c r="H73" s="602"/>
      <c r="I73" s="602"/>
      <c r="J73" s="1546" t="s">
        <v>110</v>
      </c>
      <c r="K73" s="1520"/>
      <c r="L73" s="1520"/>
      <c r="M73" s="1547"/>
    </row>
    <row r="74" spans="1:13">
      <c r="A74" s="235"/>
      <c r="B74" s="276" t="s">
        <v>127</v>
      </c>
      <c r="C74" s="232"/>
      <c r="D74" s="232"/>
      <c r="E74" s="293"/>
      <c r="F74" s="232"/>
      <c r="G74" s="208"/>
      <c r="H74" s="208"/>
      <c r="I74" s="208"/>
      <c r="J74" s="1541"/>
      <c r="K74" s="1542"/>
      <c r="L74" s="1542"/>
      <c r="M74" s="1543"/>
    </row>
    <row r="75" spans="1:13" ht="15">
      <c r="A75" s="235"/>
      <c r="B75" s="390"/>
      <c r="C75" s="391"/>
      <c r="D75" s="392" t="s">
        <v>8</v>
      </c>
      <c r="E75" s="393" t="s">
        <v>128</v>
      </c>
      <c r="F75" s="230"/>
      <c r="G75" s="230" t="s">
        <v>966</v>
      </c>
      <c r="H75" s="212"/>
      <c r="I75" s="391"/>
      <c r="J75" s="390"/>
      <c r="K75" s="391"/>
      <c r="L75" s="391"/>
      <c r="M75" s="395"/>
    </row>
    <row r="76" spans="1:13" ht="15">
      <c r="A76" s="235">
        <f>+A58+1</f>
        <v>128</v>
      </c>
      <c r="B76" s="390"/>
      <c r="C76" s="226" t="s">
        <v>1008</v>
      </c>
      <c r="D76" s="391"/>
      <c r="E76" s="226" t="s">
        <v>449</v>
      </c>
      <c r="F76" s="226"/>
      <c r="G76" s="617"/>
      <c r="H76" s="603"/>
      <c r="I76" s="391"/>
      <c r="J76" s="390"/>
      <c r="K76" s="391"/>
      <c r="L76" s="391"/>
      <c r="M76" s="395"/>
    </row>
    <row r="77" spans="1:13" ht="15">
      <c r="A77" s="235"/>
      <c r="B77" s="390"/>
      <c r="C77" s="414"/>
      <c r="D77" s="391"/>
      <c r="E77" s="414"/>
      <c r="F77" s="226"/>
      <c r="G77" s="427"/>
      <c r="H77" s="603"/>
      <c r="I77" s="391"/>
      <c r="J77" s="390"/>
      <c r="K77" s="391"/>
      <c r="L77" s="391"/>
      <c r="M77" s="395"/>
    </row>
    <row r="78" spans="1:13" ht="15">
      <c r="A78" s="235" t="s">
        <v>1009</v>
      </c>
      <c r="B78" s="391"/>
      <c r="C78" s="613" t="s">
        <v>1010</v>
      </c>
      <c r="D78" s="229"/>
      <c r="E78" s="229"/>
      <c r="F78" s="229"/>
      <c r="G78" s="721"/>
      <c r="H78" s="229"/>
      <c r="I78" s="391"/>
      <c r="J78" s="391"/>
      <c r="K78" s="391"/>
      <c r="L78" s="391"/>
      <c r="M78" s="395"/>
    </row>
    <row r="79" spans="1:13" ht="15">
      <c r="A79" s="235"/>
      <c r="B79" s="391"/>
      <c r="C79" s="1453"/>
      <c r="D79" s="229"/>
      <c r="E79" s="229"/>
      <c r="F79" s="229"/>
      <c r="G79" s="721"/>
      <c r="H79" s="229"/>
      <c r="I79" s="391"/>
      <c r="J79" s="391"/>
      <c r="K79" s="391"/>
      <c r="L79" s="391"/>
      <c r="M79" s="395"/>
    </row>
    <row r="80" spans="1:13" ht="15">
      <c r="A80" s="235"/>
      <c r="B80" s="391"/>
      <c r="C80" s="1453"/>
      <c r="D80" s="229"/>
      <c r="E80" s="229"/>
      <c r="F80" s="229"/>
      <c r="G80" s="721"/>
      <c r="H80" s="229"/>
      <c r="I80" s="391"/>
      <c r="J80" s="391"/>
      <c r="K80" s="391"/>
      <c r="L80" s="391"/>
      <c r="M80" s="395"/>
    </row>
    <row r="81" spans="1:13" ht="15">
      <c r="A81" s="235"/>
      <c r="B81" s="391"/>
      <c r="C81" s="1453"/>
      <c r="D81" s="229"/>
      <c r="E81" s="229"/>
      <c r="F81" s="229"/>
      <c r="G81" s="721"/>
      <c r="H81" s="229"/>
      <c r="I81" s="391"/>
      <c r="J81" s="391"/>
      <c r="K81" s="391"/>
      <c r="L81" s="391"/>
      <c r="M81" s="395"/>
    </row>
    <row r="82" spans="1:13" ht="15">
      <c r="A82" s="235"/>
      <c r="B82" s="391"/>
      <c r="C82" s="1453"/>
      <c r="D82" s="229"/>
      <c r="E82" s="229"/>
      <c r="F82" s="229"/>
      <c r="G82" s="721"/>
      <c r="H82" s="229"/>
      <c r="I82" s="391"/>
      <c r="J82" s="391"/>
      <c r="K82" s="391"/>
      <c r="L82" s="391"/>
      <c r="M82" s="395"/>
    </row>
    <row r="83" spans="1:13" ht="15.75" thickBot="1">
      <c r="A83" s="206"/>
      <c r="B83" s="205"/>
      <c r="C83" s="614"/>
      <c r="D83" s="221"/>
      <c r="E83" s="221"/>
      <c r="F83" s="221"/>
      <c r="G83" s="221"/>
      <c r="H83" s="221"/>
      <c r="I83" s="221"/>
      <c r="J83" s="221"/>
      <c r="K83" s="205"/>
      <c r="L83" s="205"/>
      <c r="M83" s="204"/>
    </row>
    <row r="84" spans="1:13" s="188" customFormat="1" ht="15">
      <c r="A84" s="265"/>
      <c r="C84" s="604"/>
    </row>
    <row r="85" spans="1:13" s="608" customFormat="1" ht="13.5" thickBot="1">
      <c r="A85" s="611" t="s">
        <v>126</v>
      </c>
      <c r="B85" s="612"/>
      <c r="C85" s="612"/>
      <c r="D85" s="612"/>
      <c r="E85" s="612"/>
      <c r="F85" s="612"/>
      <c r="G85" s="612"/>
      <c r="H85" s="612"/>
      <c r="I85" s="612"/>
      <c r="J85" s="612"/>
      <c r="K85" s="612"/>
      <c r="L85" s="612"/>
      <c r="M85" s="612"/>
    </row>
    <row r="86" spans="1:13" s="608" customFormat="1" ht="25.5">
      <c r="A86" s="1548" t="s">
        <v>499</v>
      </c>
      <c r="B86" s="1549"/>
      <c r="C86" s="1549"/>
      <c r="D86" s="1549"/>
      <c r="E86" s="1549"/>
      <c r="F86" s="1549"/>
      <c r="G86" s="609" t="s">
        <v>118</v>
      </c>
      <c r="H86" s="313" t="s">
        <v>111</v>
      </c>
      <c r="I86" s="313" t="s">
        <v>125</v>
      </c>
      <c r="J86" s="1550" t="s">
        <v>368</v>
      </c>
      <c r="K86" s="1551"/>
      <c r="L86" s="1551"/>
      <c r="M86" s="1552"/>
    </row>
    <row r="87" spans="1:13" s="608" customFormat="1">
      <c r="A87" s="235"/>
      <c r="B87" s="276" t="s">
        <v>116</v>
      </c>
      <c r="C87" s="246"/>
      <c r="D87" s="232"/>
      <c r="E87" s="255"/>
      <c r="F87" s="246"/>
      <c r="G87" s="187"/>
      <c r="H87" s="610"/>
      <c r="I87" s="272"/>
      <c r="J87" s="229"/>
      <c r="K87" s="229"/>
      <c r="L87" s="229"/>
      <c r="M87" s="228"/>
    </row>
    <row r="88" spans="1:13" s="608" customFormat="1" ht="15">
      <c r="A88" s="235"/>
      <c r="B88" s="276"/>
      <c r="C88" s="246"/>
      <c r="D88" s="232"/>
      <c r="E88" s="255"/>
      <c r="F88" s="246"/>
      <c r="G88" s="187"/>
      <c r="H88" s="610"/>
      <c r="I88" s="272"/>
      <c r="J88" s="620"/>
      <c r="K88" s="229"/>
      <c r="L88" s="229"/>
      <c r="M88" s="228"/>
    </row>
    <row r="89" spans="1:13" s="608" customFormat="1">
      <c r="A89" s="235">
        <f>+A76+1</f>
        <v>129</v>
      </c>
      <c r="B89" s="621"/>
      <c r="C89" s="226" t="s">
        <v>192</v>
      </c>
      <c r="D89" s="622"/>
      <c r="E89" s="269"/>
      <c r="F89" s="226" t="s">
        <v>271</v>
      </c>
      <c r="G89" s="624"/>
      <c r="H89" s="623"/>
      <c r="I89" s="233">
        <f>+G89-H89</f>
        <v>0</v>
      </c>
      <c r="J89" s="229"/>
      <c r="K89" s="229"/>
      <c r="L89" s="229"/>
      <c r="M89" s="228"/>
    </row>
    <row r="90" spans="1:13" s="608" customFormat="1">
      <c r="A90" s="235"/>
      <c r="B90" s="276"/>
      <c r="C90" s="246"/>
      <c r="D90" s="232"/>
      <c r="E90" s="255"/>
      <c r="F90" s="246"/>
      <c r="G90" s="187"/>
      <c r="H90" s="610"/>
      <c r="I90" s="272"/>
      <c r="J90" s="229"/>
      <c r="K90" s="229"/>
      <c r="L90" s="229"/>
      <c r="M90" s="228"/>
    </row>
    <row r="91" spans="1:13" s="608" customFormat="1" ht="13.5" thickBot="1">
      <c r="A91" s="222"/>
      <c r="B91" s="221"/>
      <c r="C91" s="221"/>
      <c r="D91" s="221"/>
      <c r="E91" s="221"/>
      <c r="F91" s="221"/>
      <c r="G91" s="222" t="s">
        <v>369</v>
      </c>
      <c r="H91" s="221"/>
      <c r="I91" s="221"/>
      <c r="J91" s="1531"/>
      <c r="K91" s="1531"/>
      <c r="L91" s="1531"/>
      <c r="M91" s="1532"/>
    </row>
    <row r="94" spans="1:13" ht="13.5" thickBot="1">
      <c r="A94" s="220" t="s">
        <v>234</v>
      </c>
    </row>
    <row r="95" spans="1:13">
      <c r="A95" s="1533" t="s">
        <v>499</v>
      </c>
      <c r="B95" s="1534"/>
      <c r="C95" s="1534"/>
      <c r="D95" s="1534"/>
      <c r="E95" s="1534"/>
      <c r="F95" s="1535"/>
      <c r="G95" s="236" t="s">
        <v>124</v>
      </c>
      <c r="H95" s="236" t="s">
        <v>123</v>
      </c>
      <c r="I95" s="236" t="s">
        <v>122</v>
      </c>
      <c r="J95" s="236" t="s">
        <v>121</v>
      </c>
      <c r="K95" s="236" t="s">
        <v>120</v>
      </c>
      <c r="L95" s="1536" t="s">
        <v>237</v>
      </c>
      <c r="M95" s="1553"/>
    </row>
    <row r="96" spans="1:13">
      <c r="A96" s="288" t="s">
        <v>8</v>
      </c>
      <c r="B96" s="287" t="s">
        <v>119</v>
      </c>
      <c r="C96" s="213"/>
      <c r="D96" s="213"/>
      <c r="E96" s="214"/>
      <c r="F96" s="286"/>
      <c r="G96" s="208"/>
      <c r="H96" s="208"/>
      <c r="I96" s="208"/>
      <c r="J96" s="208"/>
      <c r="K96" s="208"/>
      <c r="L96" s="208"/>
      <c r="M96" s="207"/>
    </row>
    <row r="97" spans="1:13">
      <c r="A97" s="288"/>
      <c r="B97" s="287"/>
      <c r="C97" s="213"/>
      <c r="D97" s="213"/>
      <c r="E97" s="214"/>
      <c r="F97" s="286"/>
      <c r="G97" s="726"/>
      <c r="H97" s="285"/>
      <c r="I97" s="285"/>
      <c r="J97" s="285"/>
      <c r="K97" s="285"/>
      <c r="L97" s="272"/>
      <c r="M97" s="284"/>
    </row>
    <row r="98" spans="1:13">
      <c r="A98" s="288">
        <f>+A89+1</f>
        <v>130</v>
      </c>
      <c r="B98" s="287"/>
      <c r="C98" s="446" t="s">
        <v>137</v>
      </c>
      <c r="D98" s="213"/>
      <c r="E98" s="214"/>
      <c r="F98" s="286"/>
      <c r="G98" s="864">
        <v>8.8400000000000006E-2</v>
      </c>
      <c r="H98" s="447"/>
      <c r="I98" s="448"/>
      <c r="J98" s="448"/>
      <c r="K98" s="433"/>
      <c r="L98" s="865">
        <f>+G98</f>
        <v>8.8400000000000006E-2</v>
      </c>
      <c r="M98" s="284"/>
    </row>
    <row r="99" spans="1:13" ht="13.5" thickBot="1">
      <c r="A99" s="271"/>
      <c r="B99" s="283"/>
      <c r="C99" s="205" t="s">
        <v>303</v>
      </c>
      <c r="D99" s="282"/>
      <c r="E99" s="279"/>
      <c r="F99" s="281"/>
      <c r="G99" s="205"/>
      <c r="H99" s="205"/>
      <c r="I99" s="205"/>
      <c r="J99" s="205"/>
      <c r="K99" s="205"/>
      <c r="L99" s="205"/>
      <c r="M99" s="280"/>
    </row>
    <row r="101" spans="1:13" ht="13.5" thickBot="1">
      <c r="A101" s="616" t="s">
        <v>367</v>
      </c>
      <c r="B101" s="409"/>
      <c r="C101" s="409"/>
      <c r="D101" s="409"/>
      <c r="E101" s="409"/>
      <c r="F101" s="409"/>
      <c r="G101" s="409"/>
      <c r="H101" s="409"/>
      <c r="I101" s="409"/>
      <c r="J101" s="409"/>
      <c r="K101" s="409"/>
      <c r="L101" s="409"/>
      <c r="M101" s="409"/>
    </row>
    <row r="102" spans="1:13" ht="78.75" customHeight="1">
      <c r="A102" s="1561" t="s">
        <v>499</v>
      </c>
      <c r="B102" s="1562"/>
      <c r="C102" s="1562"/>
      <c r="D102" s="1562"/>
      <c r="E102" s="1562"/>
      <c r="F102" s="1563"/>
      <c r="G102" s="396" t="s">
        <v>118</v>
      </c>
      <c r="H102" s="397" t="s">
        <v>366</v>
      </c>
      <c r="I102" s="397" t="s">
        <v>117</v>
      </c>
      <c r="J102" s="1564" t="s">
        <v>110</v>
      </c>
      <c r="K102" s="1564"/>
      <c r="L102" s="1564"/>
      <c r="M102" s="1565"/>
    </row>
    <row r="103" spans="1:13">
      <c r="A103" s="398"/>
      <c r="B103" s="276" t="s">
        <v>116</v>
      </c>
      <c r="C103" s="399"/>
      <c r="D103" s="400"/>
      <c r="E103" s="401"/>
      <c r="F103" s="400"/>
      <c r="G103" s="402"/>
      <c r="H103" s="399"/>
      <c r="I103" s="399"/>
      <c r="J103" s="399"/>
      <c r="K103" s="399"/>
      <c r="L103" s="399"/>
      <c r="M103" s="403"/>
    </row>
    <row r="104" spans="1:13" ht="13.5" thickBot="1">
      <c r="A104" s="404">
        <f>+A98+1</f>
        <v>131</v>
      </c>
      <c r="B104" s="405"/>
      <c r="C104" s="406" t="s">
        <v>193</v>
      </c>
      <c r="D104" s="407"/>
      <c r="E104" s="408"/>
      <c r="F104" s="406" t="s">
        <v>143</v>
      </c>
      <c r="G104" s="618"/>
      <c r="H104" s="619"/>
      <c r="I104" s="410">
        <f>G104-H104</f>
        <v>0</v>
      </c>
      <c r="J104" s="1566"/>
      <c r="K104" s="1566"/>
      <c r="L104" s="1566"/>
      <c r="M104" s="1567"/>
    </row>
    <row r="106" spans="1:13" ht="13.5" thickBot="1">
      <c r="A106" s="220" t="s">
        <v>115</v>
      </c>
    </row>
    <row r="107" spans="1:13" ht="38.25">
      <c r="A107" s="1533" t="s">
        <v>499</v>
      </c>
      <c r="B107" s="1534"/>
      <c r="C107" s="1534"/>
      <c r="D107" s="1534"/>
      <c r="E107" s="1534"/>
      <c r="F107" s="1534"/>
      <c r="G107" s="267" t="str">
        <f>+C109</f>
        <v>Excluded Transmission Facilities</v>
      </c>
      <c r="H107" s="1536" t="s">
        <v>114</v>
      </c>
      <c r="I107" s="1568"/>
      <c r="J107" s="1568"/>
      <c r="K107" s="1568"/>
      <c r="L107" s="1568"/>
      <c r="M107" s="1569"/>
    </row>
    <row r="108" spans="1:13">
      <c r="A108" s="278"/>
      <c r="B108" s="277" t="s">
        <v>113</v>
      </c>
      <c r="C108" s="276"/>
      <c r="D108" s="256"/>
      <c r="E108" s="275"/>
      <c r="F108" s="274"/>
      <c r="G108" s="273"/>
      <c r="H108" s="208"/>
      <c r="I108" s="208"/>
      <c r="J108" s="208"/>
      <c r="K108" s="208"/>
      <c r="L108" s="208"/>
      <c r="M108" s="207"/>
    </row>
    <row r="109" spans="1:13">
      <c r="A109" s="235">
        <f>+A104+1</f>
        <v>132</v>
      </c>
      <c r="B109" s="234"/>
      <c r="C109" s="226" t="s">
        <v>194</v>
      </c>
      <c r="D109" s="256"/>
      <c r="E109" s="269"/>
      <c r="F109" s="226"/>
      <c r="G109" s="978">
        <v>0</v>
      </c>
      <c r="H109" s="1541" t="s">
        <v>112</v>
      </c>
      <c r="I109" s="1542"/>
      <c r="J109" s="1542"/>
      <c r="K109" s="1542"/>
      <c r="L109" s="1542"/>
      <c r="M109" s="1543"/>
    </row>
    <row r="110" spans="1:13">
      <c r="A110" s="235"/>
      <c r="B110" s="234"/>
      <c r="C110" s="211"/>
      <c r="D110" s="256"/>
      <c r="E110" s="255"/>
      <c r="F110" s="253"/>
      <c r="G110" s="273"/>
      <c r="H110" s="208"/>
      <c r="I110" s="208"/>
      <c r="J110" s="208"/>
      <c r="K110" s="208"/>
      <c r="L110" s="208"/>
      <c r="M110" s="207"/>
    </row>
    <row r="111" spans="1:13" ht="13.5" thickBot="1">
      <c r="A111" s="206"/>
      <c r="B111" s="205"/>
      <c r="C111" s="205"/>
      <c r="D111" s="205"/>
      <c r="E111" s="205"/>
      <c r="F111" s="205"/>
      <c r="G111" s="271"/>
      <c r="H111" s="205"/>
      <c r="I111" s="205"/>
      <c r="J111" s="205"/>
      <c r="K111" s="270" t="s">
        <v>109</v>
      </c>
      <c r="L111" s="205"/>
      <c r="M111" s="204"/>
    </row>
    <row r="112" spans="1:13">
      <c r="A112" s="210"/>
      <c r="B112" s="208"/>
      <c r="C112" s="208"/>
      <c r="D112" s="208"/>
      <c r="E112" s="208"/>
      <c r="F112" s="208"/>
      <c r="G112" s="208"/>
      <c r="H112" s="208"/>
      <c r="I112" s="208"/>
      <c r="J112" s="208"/>
      <c r="K112" s="268"/>
      <c r="L112" s="208"/>
      <c r="M112" s="208"/>
    </row>
    <row r="113" spans="1:13">
      <c r="A113" s="234"/>
      <c r="B113" s="234"/>
      <c r="C113" s="234"/>
      <c r="D113" s="234"/>
      <c r="E113" s="269"/>
      <c r="F113" s="234"/>
      <c r="G113" s="208"/>
      <c r="H113" s="208"/>
      <c r="I113" s="208"/>
      <c r="J113" s="208"/>
      <c r="K113" s="268"/>
      <c r="L113" s="208"/>
      <c r="M113" s="208"/>
    </row>
    <row r="114" spans="1:13" ht="13.5" thickBot="1">
      <c r="A114" s="220" t="s">
        <v>142</v>
      </c>
      <c r="F114" s="205"/>
      <c r="G114" s="208"/>
      <c r="H114" s="208"/>
    </row>
    <row r="115" spans="1:13">
      <c r="A115" s="259" t="s">
        <v>499</v>
      </c>
      <c r="B115" s="822"/>
      <c r="C115" s="822"/>
      <c r="D115" s="258"/>
      <c r="E115" s="258"/>
      <c r="F115" s="258"/>
      <c r="G115" s="823"/>
      <c r="H115" s="823"/>
      <c r="I115" s="823"/>
      <c r="J115" s="823"/>
      <c r="K115" s="823"/>
      <c r="L115" s="823"/>
      <c r="M115" s="824"/>
    </row>
    <row r="116" spans="1:13">
      <c r="A116" s="187"/>
      <c r="B116" s="257"/>
      <c r="C116" s="351"/>
      <c r="D116" s="352"/>
      <c r="E116" s="208"/>
      <c r="F116" s="208"/>
      <c r="G116" s="291"/>
      <c r="H116" s="266"/>
      <c r="I116" s="253"/>
      <c r="J116" s="232"/>
      <c r="K116" s="252"/>
      <c r="L116" s="232"/>
      <c r="M116" s="251"/>
    </row>
    <row r="117" spans="1:13" s="188" customFormat="1" ht="31.5">
      <c r="A117" s="231"/>
      <c r="B117" s="229"/>
      <c r="C117" s="202" t="s">
        <v>477</v>
      </c>
      <c r="D117" s="229"/>
      <c r="E117" s="590" t="s">
        <v>139</v>
      </c>
      <c r="F117" s="590" t="s">
        <v>195</v>
      </c>
      <c r="G117" s="590" t="s">
        <v>470</v>
      </c>
      <c r="H117" s="590" t="s">
        <v>21</v>
      </c>
      <c r="I117" s="202"/>
      <c r="J117" s="250"/>
      <c r="K117" s="247"/>
      <c r="L117" s="820"/>
      <c r="M117" s="821"/>
    </row>
    <row r="118" spans="1:13" ht="17.25" customHeight="1">
      <c r="A118" s="235"/>
      <c r="B118" s="234"/>
      <c r="C118" s="208" t="s">
        <v>476</v>
      </c>
      <c r="D118" s="208"/>
      <c r="E118" s="831" t="s">
        <v>473</v>
      </c>
      <c r="F118" s="831" t="s">
        <v>474</v>
      </c>
      <c r="G118" s="831" t="s">
        <v>475</v>
      </c>
      <c r="H118" s="208"/>
      <c r="I118" s="202"/>
      <c r="J118" s="250"/>
      <c r="K118" s="247"/>
      <c r="L118" s="246"/>
      <c r="M118" s="245"/>
    </row>
    <row r="119" spans="1:13" ht="17.25" customHeight="1">
      <c r="A119" s="235">
        <f>+A109+1</f>
        <v>133</v>
      </c>
      <c r="B119" s="234"/>
      <c r="C119" s="208" t="s">
        <v>146</v>
      </c>
      <c r="D119" s="208" t="s">
        <v>471</v>
      </c>
      <c r="E119" s="828">
        <v>0</v>
      </c>
      <c r="F119" s="1220">
        <v>0</v>
      </c>
      <c r="G119" s="1220">
        <v>0</v>
      </c>
      <c r="H119" s="675">
        <f>+E119+F119+G119</f>
        <v>0</v>
      </c>
      <c r="I119" s="208"/>
      <c r="J119" s="250"/>
      <c r="K119" s="247"/>
      <c r="L119" s="246"/>
      <c r="M119" s="245"/>
    </row>
    <row r="120" spans="1:13" ht="17.25" customHeight="1">
      <c r="A120" s="235">
        <f>+A119+1</f>
        <v>134</v>
      </c>
      <c r="B120" s="234"/>
      <c r="C120" s="246" t="s">
        <v>156</v>
      </c>
      <c r="D120" s="208"/>
      <c r="E120" s="596">
        <v>0</v>
      </c>
      <c r="F120" s="1202">
        <v>0</v>
      </c>
      <c r="G120" s="1202">
        <v>0</v>
      </c>
      <c r="H120" s="675">
        <f t="shared" ref="H120:H131" si="3">+E120+F120+G120</f>
        <v>0</v>
      </c>
      <c r="I120" s="202"/>
      <c r="J120" s="250"/>
      <c r="K120" s="247"/>
      <c r="L120" s="246"/>
      <c r="M120" s="245"/>
    </row>
    <row r="121" spans="1:13" ht="17.25" customHeight="1">
      <c r="A121" s="235">
        <f t="shared" ref="A121:A131" si="4">+A120+1</f>
        <v>135</v>
      </c>
      <c r="B121" s="234"/>
      <c r="C121" s="226" t="s">
        <v>155</v>
      </c>
      <c r="D121" s="208"/>
      <c r="E121" s="596">
        <v>0</v>
      </c>
      <c r="F121" s="1202">
        <v>0</v>
      </c>
      <c r="G121" s="1202">
        <v>0</v>
      </c>
      <c r="H121" s="675">
        <f t="shared" si="3"/>
        <v>0</v>
      </c>
      <c r="I121" s="202"/>
      <c r="J121" s="250"/>
      <c r="K121" s="247"/>
      <c r="L121" s="246"/>
      <c r="M121" s="245"/>
    </row>
    <row r="122" spans="1:13" ht="17.25" customHeight="1">
      <c r="A122" s="235">
        <f t="shared" si="4"/>
        <v>136</v>
      </c>
      <c r="B122" s="234"/>
      <c r="C122" s="226" t="s">
        <v>154</v>
      </c>
      <c r="D122" s="208"/>
      <c r="E122" s="596">
        <v>0</v>
      </c>
      <c r="F122" s="1202">
        <v>0</v>
      </c>
      <c r="G122" s="1202">
        <v>0</v>
      </c>
      <c r="H122" s="675">
        <f t="shared" si="3"/>
        <v>0</v>
      </c>
      <c r="I122" s="202"/>
      <c r="J122" s="250"/>
      <c r="K122" s="247"/>
      <c r="L122" s="246"/>
      <c r="M122" s="245"/>
    </row>
    <row r="123" spans="1:13" ht="17.25" customHeight="1">
      <c r="A123" s="235">
        <f t="shared" si="4"/>
        <v>137</v>
      </c>
      <c r="B123" s="234"/>
      <c r="C123" s="246" t="s">
        <v>134</v>
      </c>
      <c r="D123" s="208"/>
      <c r="E123" s="596">
        <v>0</v>
      </c>
      <c r="F123" s="1202">
        <v>0</v>
      </c>
      <c r="G123" s="1202">
        <v>0</v>
      </c>
      <c r="H123" s="675">
        <f t="shared" si="3"/>
        <v>0</v>
      </c>
      <c r="I123" s="202"/>
      <c r="J123" s="250"/>
      <c r="K123" s="247"/>
      <c r="L123" s="246"/>
      <c r="M123" s="245"/>
    </row>
    <row r="124" spans="1:13" ht="17.25" customHeight="1">
      <c r="A124" s="235">
        <f t="shared" si="4"/>
        <v>138</v>
      </c>
      <c r="B124" s="234"/>
      <c r="C124" s="226" t="s">
        <v>131</v>
      </c>
      <c r="D124" s="208"/>
      <c r="E124" s="596">
        <v>0</v>
      </c>
      <c r="F124" s="1202">
        <v>0</v>
      </c>
      <c r="G124" s="1202">
        <v>0</v>
      </c>
      <c r="H124" s="675">
        <f t="shared" si="3"/>
        <v>0</v>
      </c>
      <c r="I124" s="202"/>
      <c r="J124" s="250"/>
      <c r="K124" s="247"/>
      <c r="L124" s="246"/>
      <c r="M124" s="245"/>
    </row>
    <row r="125" spans="1:13" ht="17.25" customHeight="1">
      <c r="A125" s="235">
        <f t="shared" si="4"/>
        <v>139</v>
      </c>
      <c r="B125" s="234"/>
      <c r="C125" s="226" t="s">
        <v>153</v>
      </c>
      <c r="D125" s="208"/>
      <c r="E125" s="596">
        <v>0</v>
      </c>
      <c r="F125" s="1202">
        <v>0</v>
      </c>
      <c r="G125" s="1202">
        <v>0</v>
      </c>
      <c r="H125" s="675">
        <f t="shared" si="3"/>
        <v>0</v>
      </c>
      <c r="I125" s="202"/>
      <c r="J125" s="250"/>
      <c r="K125" s="247"/>
      <c r="L125" s="246"/>
      <c r="M125" s="245"/>
    </row>
    <row r="126" spans="1:13" ht="17.25" customHeight="1">
      <c r="A126" s="235">
        <f t="shared" si="4"/>
        <v>140</v>
      </c>
      <c r="B126" s="234"/>
      <c r="C126" s="246" t="s">
        <v>152</v>
      </c>
      <c r="D126" s="208"/>
      <c r="E126" s="596">
        <v>0</v>
      </c>
      <c r="F126" s="1202">
        <v>0</v>
      </c>
      <c r="G126" s="1202">
        <v>0</v>
      </c>
      <c r="H126" s="675">
        <f t="shared" si="3"/>
        <v>0</v>
      </c>
      <c r="I126" s="202"/>
      <c r="J126" s="250"/>
      <c r="K126" s="247"/>
      <c r="L126" s="246"/>
      <c r="M126" s="245"/>
    </row>
    <row r="127" spans="1:13" ht="17.25" customHeight="1">
      <c r="A127" s="235">
        <f t="shared" si="4"/>
        <v>141</v>
      </c>
      <c r="B127" s="234"/>
      <c r="C127" s="226" t="s">
        <v>151</v>
      </c>
      <c r="D127" s="208"/>
      <c r="E127" s="596">
        <v>0</v>
      </c>
      <c r="F127" s="1202">
        <v>0</v>
      </c>
      <c r="G127" s="1202">
        <v>0</v>
      </c>
      <c r="H127" s="675">
        <f t="shared" si="3"/>
        <v>0</v>
      </c>
      <c r="I127" s="202"/>
      <c r="J127" s="250"/>
      <c r="K127" s="247"/>
      <c r="L127" s="246"/>
      <c r="M127" s="245"/>
    </row>
    <row r="128" spans="1:13" ht="17.25" customHeight="1">
      <c r="A128" s="235">
        <f t="shared" si="4"/>
        <v>142</v>
      </c>
      <c r="B128" s="234"/>
      <c r="C128" s="226" t="s">
        <v>150</v>
      </c>
      <c r="D128" s="208"/>
      <c r="E128" s="596">
        <v>0</v>
      </c>
      <c r="F128" s="1202">
        <v>0</v>
      </c>
      <c r="G128" s="1202">
        <v>0</v>
      </c>
      <c r="H128" s="675">
        <f t="shared" si="3"/>
        <v>0</v>
      </c>
      <c r="I128" s="202"/>
      <c r="J128" s="250"/>
      <c r="K128" s="247"/>
      <c r="L128" s="246"/>
      <c r="M128" s="245"/>
    </row>
    <row r="129" spans="1:13">
      <c r="A129" s="235">
        <f t="shared" si="4"/>
        <v>143</v>
      </c>
      <c r="B129" s="234"/>
      <c r="C129" s="246" t="s">
        <v>149</v>
      </c>
      <c r="D129" s="208"/>
      <c r="E129" s="596">
        <v>0</v>
      </c>
      <c r="F129" s="1202">
        <v>0</v>
      </c>
      <c r="G129" s="1202">
        <v>0</v>
      </c>
      <c r="H129" s="675">
        <f t="shared" si="3"/>
        <v>0</v>
      </c>
      <c r="I129" s="202"/>
      <c r="J129" s="250"/>
      <c r="K129" s="247"/>
      <c r="L129" s="246"/>
      <c r="M129" s="245"/>
    </row>
    <row r="130" spans="1:13" ht="17.25" customHeight="1">
      <c r="A130" s="235">
        <f t="shared" si="4"/>
        <v>144</v>
      </c>
      <c r="B130" s="234"/>
      <c r="C130" s="246" t="s">
        <v>148</v>
      </c>
      <c r="D130" s="208"/>
      <c r="E130" s="596">
        <v>0</v>
      </c>
      <c r="F130" s="1202">
        <v>0</v>
      </c>
      <c r="G130" s="1202">
        <v>0</v>
      </c>
      <c r="H130" s="675">
        <f t="shared" si="3"/>
        <v>0</v>
      </c>
      <c r="I130" s="202"/>
      <c r="J130" s="250"/>
      <c r="K130" s="247"/>
      <c r="L130" s="246"/>
      <c r="M130" s="245"/>
    </row>
    <row r="131" spans="1:13" ht="17.25" customHeight="1">
      <c r="A131" s="235">
        <f t="shared" si="4"/>
        <v>145</v>
      </c>
      <c r="B131" s="234"/>
      <c r="C131" s="226" t="s">
        <v>146</v>
      </c>
      <c r="D131" s="208" t="s">
        <v>472</v>
      </c>
      <c r="E131" s="596">
        <v>0</v>
      </c>
      <c r="F131" s="1202">
        <v>0</v>
      </c>
      <c r="G131" s="1202">
        <v>0</v>
      </c>
      <c r="H131" s="675">
        <f t="shared" si="3"/>
        <v>0</v>
      </c>
      <c r="I131" s="202"/>
      <c r="J131" s="250"/>
      <c r="K131" s="247"/>
      <c r="L131" s="229"/>
      <c r="M131" s="245"/>
    </row>
    <row r="132" spans="1:13" ht="17.25" customHeight="1">
      <c r="A132" s="235"/>
      <c r="B132" s="234"/>
      <c r="C132" s="226"/>
      <c r="D132" s="208"/>
      <c r="E132" s="598"/>
      <c r="F132" s="196"/>
      <c r="G132" s="196"/>
      <c r="H132" s="675"/>
      <c r="I132" s="202"/>
      <c r="J132" s="250"/>
      <c r="K132" s="247"/>
      <c r="L132" s="229"/>
      <c r="M132" s="245"/>
    </row>
    <row r="133" spans="1:13" ht="16.5" thickBot="1">
      <c r="A133" s="244">
        <f>+A131+1</f>
        <v>146</v>
      </c>
      <c r="B133" s="243"/>
      <c r="C133" s="830" t="s">
        <v>186</v>
      </c>
      <c r="D133" s="205"/>
      <c r="E133" s="1221"/>
      <c r="F133" s="1221"/>
      <c r="G133" s="205"/>
      <c r="H133" s="1222">
        <f>SUM(H119:H131)/13</f>
        <v>0</v>
      </c>
      <c r="I133" s="829"/>
      <c r="J133" s="761"/>
      <c r="K133" s="761"/>
      <c r="L133" s="825"/>
      <c r="M133" s="826"/>
    </row>
    <row r="134" spans="1:13" ht="15.75">
      <c r="A134" s="234"/>
      <c r="B134" s="234"/>
      <c r="C134" s="241"/>
      <c r="D134" s="240"/>
      <c r="E134" s="240"/>
      <c r="F134" s="240"/>
      <c r="G134" s="239"/>
      <c r="H134" s="237"/>
      <c r="I134" s="238"/>
      <c r="J134" s="237"/>
      <c r="K134" s="237"/>
      <c r="L134" s="212"/>
      <c r="M134" s="212"/>
    </row>
    <row r="135" spans="1:13" ht="13.5" thickBot="1">
      <c r="A135" s="220" t="s">
        <v>230</v>
      </c>
      <c r="B135" s="188"/>
      <c r="C135" s="188"/>
      <c r="D135" s="188"/>
      <c r="E135" s="188"/>
      <c r="F135" s="229"/>
      <c r="G135" s="229"/>
      <c r="H135" s="229"/>
      <c r="I135" s="188"/>
      <c r="J135" s="188"/>
      <c r="K135" s="188"/>
      <c r="L135" s="188"/>
      <c r="M135" s="188"/>
    </row>
    <row r="136" spans="1:13">
      <c r="A136" s="259" t="s">
        <v>499</v>
      </c>
      <c r="B136" s="822"/>
      <c r="C136" s="822"/>
      <c r="D136" s="258"/>
      <c r="E136" s="258"/>
      <c r="F136" s="258"/>
      <c r="G136" s="823"/>
      <c r="H136" s="823"/>
      <c r="I136" s="823"/>
      <c r="J136" s="823"/>
      <c r="K136" s="823"/>
      <c r="L136" s="823"/>
      <c r="M136" s="824"/>
    </row>
    <row r="137" spans="1:13">
      <c r="A137" s="187"/>
      <c r="B137" s="257"/>
      <c r="C137" s="256"/>
      <c r="D137" s="229"/>
      <c r="E137" s="721" t="s">
        <v>395</v>
      </c>
      <c r="F137" s="721" t="s">
        <v>395</v>
      </c>
      <c r="G137" s="721" t="s">
        <v>395</v>
      </c>
      <c r="H137" s="254" t="s">
        <v>21</v>
      </c>
      <c r="I137" s="253"/>
      <c r="J137" s="232"/>
      <c r="K137" s="252"/>
      <c r="L137" s="232"/>
      <c r="M137" s="251"/>
    </row>
    <row r="138" spans="1:13">
      <c r="A138" s="231">
        <f>+A133+1</f>
        <v>147</v>
      </c>
      <c r="B138" s="229"/>
      <c r="C138" s="229" t="s">
        <v>232</v>
      </c>
      <c r="D138" s="229" t="s">
        <v>998</v>
      </c>
      <c r="E138" s="676">
        <v>2472000</v>
      </c>
      <c r="F138" s="428">
        <v>0</v>
      </c>
      <c r="G138" s="428">
        <v>0</v>
      </c>
      <c r="H138" s="227">
        <f>SUM(E138:G138)</f>
        <v>2472000</v>
      </c>
      <c r="I138" s="1207" t="s">
        <v>1011</v>
      </c>
      <c r="J138" s="1208"/>
      <c r="K138" s="352"/>
      <c r="L138" s="1209"/>
      <c r="M138" s="1210"/>
    </row>
    <row r="139" spans="1:13">
      <c r="A139" s="235">
        <f>+A138+1</f>
        <v>148</v>
      </c>
      <c r="B139" s="234"/>
      <c r="C139" s="229" t="s">
        <v>293</v>
      </c>
      <c r="D139" s="232" t="str">
        <f>+D138</f>
        <v>Attachment 11</v>
      </c>
      <c r="E139" s="428">
        <v>60</v>
      </c>
      <c r="F139" s="428">
        <v>0</v>
      </c>
      <c r="G139" s="428">
        <v>0</v>
      </c>
      <c r="H139" s="227"/>
      <c r="I139" s="1207" t="str">
        <f>+I138</f>
        <v>Pursuant to Attachment 11</v>
      </c>
      <c r="J139" s="1211"/>
      <c r="K139" s="352"/>
      <c r="L139" s="1212"/>
      <c r="M139" s="1213"/>
    </row>
    <row r="140" spans="1:13" ht="40.5" customHeight="1">
      <c r="A140" s="235">
        <f>+A139+1</f>
        <v>149</v>
      </c>
      <c r="B140" s="234"/>
      <c r="C140" s="232" t="s">
        <v>297</v>
      </c>
      <c r="D140" s="229" t="str">
        <f>"(line "&amp;A138&amp;" / line "&amp;A139&amp;")"</f>
        <v>(line 147 / line 148)</v>
      </c>
      <c r="E140" s="668">
        <f>IF(E139=0,0,E138/E139)</f>
        <v>41200</v>
      </c>
      <c r="F140" s="668">
        <f>IF(F139=0,0,F138/F139)</f>
        <v>0</v>
      </c>
      <c r="G140" s="668">
        <f>IF(G139=0,0,G138/G139)</f>
        <v>0</v>
      </c>
      <c r="H140" s="227">
        <f>SUM(E140:G140)</f>
        <v>41200</v>
      </c>
      <c r="I140" s="1559" t="s">
        <v>999</v>
      </c>
      <c r="J140" s="1559"/>
      <c r="K140" s="1559"/>
      <c r="L140" s="1559"/>
      <c r="M140" s="1560"/>
    </row>
    <row r="141" spans="1:13">
      <c r="A141" s="235">
        <f>+A140+1</f>
        <v>150</v>
      </c>
      <c r="B141" s="234"/>
      <c r="C141" s="229" t="s">
        <v>231</v>
      </c>
      <c r="D141" s="232" t="str">
        <f>+D139</f>
        <v>Attachment 11</v>
      </c>
      <c r="E141" s="428">
        <v>12</v>
      </c>
      <c r="F141" s="428">
        <v>0</v>
      </c>
      <c r="G141" s="428">
        <v>0</v>
      </c>
      <c r="H141" s="208"/>
      <c r="I141" s="1207" t="str">
        <f>+I139</f>
        <v>Pursuant to Attachment 11</v>
      </c>
      <c r="J141" s="1211"/>
      <c r="K141" s="352"/>
      <c r="L141" s="1212"/>
      <c r="M141" s="1213"/>
    </row>
    <row r="142" spans="1:13">
      <c r="A142" s="235">
        <f>+A141+1</f>
        <v>151</v>
      </c>
      <c r="B142" s="234"/>
      <c r="C142" s="229" t="s">
        <v>233</v>
      </c>
      <c r="D142" s="229" t="str">
        <f>"(line "&amp;A138&amp;" - line "&amp;A140&amp;" * "&amp;A141&amp;")"</f>
        <v>(line 147 - line 149 * 150)</v>
      </c>
      <c r="E142" s="668">
        <f>+E138-E140*E141</f>
        <v>1977600</v>
      </c>
      <c r="F142" s="668">
        <f>+F138-F140*F141</f>
        <v>0</v>
      </c>
      <c r="G142" s="668">
        <f>+G138-G140*G141</f>
        <v>0</v>
      </c>
      <c r="H142" s="248"/>
      <c r="I142" s="1214" t="s">
        <v>455</v>
      </c>
      <c r="J142" s="1211"/>
      <c r="K142" s="1214"/>
      <c r="L142" s="1212"/>
      <c r="M142" s="1213"/>
    </row>
    <row r="143" spans="1:13">
      <c r="A143" s="235">
        <f>+A142+1</f>
        <v>152</v>
      </c>
      <c r="B143" s="234"/>
      <c r="C143" s="229" t="s">
        <v>235</v>
      </c>
      <c r="D143" s="229" t="str">
        <f>"(line "&amp;A138&amp;" + line "&amp;A142&amp;")/2"</f>
        <v>(line 147 + line 151)/2</v>
      </c>
      <c r="E143" s="668">
        <f>+E138/2+E142/2</f>
        <v>2224800</v>
      </c>
      <c r="F143" s="668">
        <f>+F138/2+F142/2</f>
        <v>0</v>
      </c>
      <c r="G143" s="668">
        <f>+G138/2+G142/2</f>
        <v>0</v>
      </c>
      <c r="H143" s="227">
        <f>SUM(E143:G143)</f>
        <v>2224800</v>
      </c>
      <c r="I143" s="1215" t="s">
        <v>460</v>
      </c>
      <c r="J143" s="1208" t="s">
        <v>461</v>
      </c>
      <c r="K143" s="1214"/>
      <c r="L143" s="1216"/>
      <c r="M143" s="1213"/>
    </row>
    <row r="144" spans="1:13" ht="15.75">
      <c r="A144" s="235"/>
      <c r="B144" s="234"/>
      <c r="C144" s="249"/>
      <c r="D144" s="229"/>
      <c r="E144" s="165"/>
      <c r="F144" s="165"/>
      <c r="G144" s="165"/>
      <c r="H144" s="248"/>
      <c r="I144" s="832"/>
      <c r="J144" s="833"/>
      <c r="K144" s="757"/>
      <c r="L144" s="762"/>
      <c r="M144" s="758"/>
    </row>
    <row r="145" spans="1:13" ht="15.75" customHeight="1">
      <c r="A145" s="453"/>
      <c r="B145" s="208"/>
      <c r="C145" s="208" t="s">
        <v>1012</v>
      </c>
      <c r="D145" s="208"/>
      <c r="E145" s="208"/>
      <c r="F145" s="208"/>
      <c r="G145" s="208"/>
      <c r="H145" s="208"/>
      <c r="I145" s="834"/>
      <c r="J145" s="834"/>
      <c r="K145" s="721"/>
      <c r="L145" s="721"/>
      <c r="M145" s="763"/>
    </row>
    <row r="146" spans="1:13" ht="16.5" thickBot="1">
      <c r="A146" s="244"/>
      <c r="B146" s="243"/>
      <c r="C146" s="759"/>
      <c r="D146" s="262"/>
      <c r="E146" s="262"/>
      <c r="F146" s="262"/>
      <c r="G146" s="760"/>
      <c r="H146" s="761"/>
      <c r="I146" s="835"/>
      <c r="J146" s="836"/>
      <c r="K146" s="764"/>
      <c r="L146" s="765"/>
      <c r="M146" s="766"/>
    </row>
    <row r="147" spans="1:13" ht="15.75">
      <c r="C147" s="192"/>
      <c r="D147" s="192"/>
      <c r="E147" s="192"/>
      <c r="F147" s="192"/>
      <c r="G147" s="192"/>
    </row>
    <row r="148" spans="1:13" ht="16.5" thickBot="1">
      <c r="A148" s="588" t="s">
        <v>185</v>
      </c>
      <c r="B148" s="192"/>
      <c r="C148" s="192"/>
      <c r="D148" s="192"/>
      <c r="E148" s="192"/>
      <c r="F148" s="192"/>
      <c r="G148" s="192"/>
      <c r="H148" s="192"/>
      <c r="I148" s="192"/>
      <c r="J148" s="192"/>
      <c r="K148" s="192"/>
      <c r="L148" s="192"/>
      <c r="M148" s="192"/>
    </row>
    <row r="149" spans="1:13" ht="15.75">
      <c r="A149" s="1557" t="s">
        <v>499</v>
      </c>
      <c r="B149" s="1558"/>
      <c r="C149" s="1558"/>
      <c r="D149" s="1558"/>
      <c r="E149" s="1558"/>
      <c r="F149" s="1558"/>
      <c r="G149" s="881"/>
      <c r="H149" s="881"/>
      <c r="I149" s="881"/>
      <c r="J149" s="1554" t="s">
        <v>110</v>
      </c>
      <c r="K149" s="1555"/>
      <c r="L149" s="1555"/>
      <c r="M149" s="1556"/>
    </row>
    <row r="150" spans="1:13" ht="15.75">
      <c r="A150" s="209">
        <f>+A143+1</f>
        <v>153</v>
      </c>
      <c r="B150" s="211"/>
      <c r="C150" s="217" t="s">
        <v>247</v>
      </c>
      <c r="D150" s="213"/>
      <c r="E150" s="210"/>
      <c r="F150" s="1217"/>
      <c r="G150" s="589"/>
      <c r="H150" s="263"/>
      <c r="I150" s="263"/>
      <c r="J150" s="590"/>
      <c r="K150" s="590"/>
      <c r="L150" s="590"/>
      <c r="M150" s="591"/>
    </row>
    <row r="151" spans="1:13" ht="15.75">
      <c r="A151" s="209"/>
      <c r="B151" s="211"/>
      <c r="C151" s="217"/>
      <c r="D151" s="213"/>
      <c r="E151" s="210"/>
      <c r="F151" s="1217"/>
      <c r="G151" s="589"/>
      <c r="H151" s="263"/>
      <c r="I151" s="263"/>
      <c r="J151" s="590"/>
      <c r="K151" s="590"/>
      <c r="L151" s="590"/>
      <c r="M151" s="591"/>
    </row>
    <row r="152" spans="1:13" ht="15.75">
      <c r="A152" s="209"/>
      <c r="B152" s="210"/>
      <c r="C152" s="208"/>
      <c r="D152" s="208"/>
      <c r="E152" s="208"/>
      <c r="F152" s="1218"/>
      <c r="G152" s="240"/>
      <c r="H152" s="240"/>
      <c r="I152" s="240"/>
      <c r="J152" s="240"/>
      <c r="K152" s="240"/>
      <c r="L152" s="240"/>
      <c r="M152" s="592"/>
    </row>
    <row r="153" spans="1:13" ht="15.75">
      <c r="A153" s="209">
        <f>A150+1</f>
        <v>154</v>
      </c>
      <c r="B153" s="210"/>
      <c r="C153" s="1223" t="s">
        <v>494</v>
      </c>
      <c r="D153" s="253"/>
      <c r="E153" s="1224"/>
      <c r="F153" s="1218"/>
      <c r="G153" s="240"/>
      <c r="H153" s="240"/>
      <c r="I153" s="240"/>
      <c r="J153" s="240"/>
      <c r="K153" s="240"/>
      <c r="L153" s="240"/>
      <c r="M153" s="592"/>
    </row>
    <row r="154" spans="1:13" ht="15.75">
      <c r="A154" s="209">
        <f t="shared" ref="A154:A161" si="5">+A153+1</f>
        <v>155</v>
      </c>
      <c r="B154" s="210"/>
      <c r="C154" s="667" t="s">
        <v>248</v>
      </c>
      <c r="D154" s="1225"/>
      <c r="E154" s="1226">
        <v>-706747</v>
      </c>
      <c r="F154" s="1218"/>
      <c r="G154" s="240"/>
      <c r="H154" s="240"/>
      <c r="I154" s="240"/>
      <c r="J154" s="240"/>
      <c r="K154" s="240"/>
      <c r="L154" s="240"/>
      <c r="M154" s="592"/>
    </row>
    <row r="155" spans="1:13" ht="15.75">
      <c r="A155" s="209">
        <f t="shared" si="5"/>
        <v>156</v>
      </c>
      <c r="B155" s="210"/>
      <c r="C155" s="667" t="s">
        <v>249</v>
      </c>
      <c r="D155" s="1225"/>
      <c r="E155" s="1227">
        <v>296833483</v>
      </c>
      <c r="F155" s="1218"/>
      <c r="G155" s="240"/>
      <c r="H155" s="240"/>
      <c r="I155" s="240"/>
      <c r="J155" s="240"/>
      <c r="K155" s="240"/>
      <c r="L155" s="240"/>
      <c r="M155" s="592"/>
    </row>
    <row r="156" spans="1:13" ht="15.75">
      <c r="A156" s="209">
        <f t="shared" si="5"/>
        <v>157</v>
      </c>
      <c r="B156" s="210"/>
      <c r="C156" s="667" t="s">
        <v>250</v>
      </c>
      <c r="D156" s="1225"/>
      <c r="E156" s="1228">
        <f>+E154/E155</f>
        <v>-2.3809544423935491E-3</v>
      </c>
      <c r="F156" s="1218"/>
      <c r="G156" s="240"/>
      <c r="H156" s="240"/>
      <c r="I156" s="240"/>
      <c r="J156" s="240"/>
      <c r="K156" s="240"/>
      <c r="L156" s="240"/>
      <c r="M156" s="592"/>
    </row>
    <row r="157" spans="1:13" ht="15.75">
      <c r="A157" s="209">
        <f t="shared" si="5"/>
        <v>158</v>
      </c>
      <c r="B157" s="210"/>
      <c r="C157" s="667" t="s">
        <v>288</v>
      </c>
      <c r="D157" s="1225"/>
      <c r="E157" s="1229">
        <v>6157</v>
      </c>
      <c r="F157" s="1218"/>
      <c r="G157" s="240"/>
      <c r="H157" s="240"/>
      <c r="I157" s="240"/>
      <c r="J157" s="240"/>
      <c r="K157" s="240"/>
      <c r="L157" s="240"/>
      <c r="M157" s="592"/>
    </row>
    <row r="158" spans="1:13" ht="15.75">
      <c r="A158" s="209">
        <f t="shared" si="5"/>
        <v>159</v>
      </c>
      <c r="B158" s="210"/>
      <c r="C158" s="667" t="s">
        <v>289</v>
      </c>
      <c r="D158" s="1225"/>
      <c r="E158" s="1230">
        <f>+E156*E157</f>
        <v>-14.659536501817081</v>
      </c>
      <c r="F158" s="1218"/>
      <c r="G158" s="240"/>
      <c r="H158" s="240"/>
      <c r="I158" s="240"/>
      <c r="J158" s="240"/>
      <c r="K158" s="240"/>
      <c r="L158" s="240"/>
      <c r="M158" s="592"/>
    </row>
    <row r="159" spans="1:13" ht="15.75">
      <c r="A159" s="209">
        <f t="shared" si="5"/>
        <v>160</v>
      </c>
      <c r="B159" s="210"/>
      <c r="C159" s="667" t="s">
        <v>528</v>
      </c>
      <c r="D159" s="1225"/>
      <c r="E159" s="1229">
        <v>50</v>
      </c>
      <c r="F159" s="1218"/>
      <c r="G159" s="240"/>
      <c r="H159" s="240"/>
      <c r="I159" s="240"/>
      <c r="J159" s="240"/>
      <c r="K159" s="240"/>
      <c r="L159" s="240"/>
      <c r="M159" s="592"/>
    </row>
    <row r="160" spans="1:13" ht="15.75">
      <c r="A160" s="209">
        <f t="shared" si="5"/>
        <v>161</v>
      </c>
      <c r="B160" s="210"/>
      <c r="C160" s="667" t="s">
        <v>1079</v>
      </c>
      <c r="D160" s="1231" t="s">
        <v>8</v>
      </c>
      <c r="E160" s="1230">
        <f>+E158-E159</f>
        <v>-64.659536501817087</v>
      </c>
      <c r="F160" s="1218"/>
      <c r="G160" s="240"/>
      <c r="H160" s="240"/>
      <c r="I160" s="240"/>
      <c r="J160" s="240"/>
      <c r="K160" s="240"/>
      <c r="L160" s="240"/>
      <c r="M160" s="592"/>
    </row>
    <row r="161" spans="1:13" ht="15.75">
      <c r="A161" s="209">
        <f t="shared" si="5"/>
        <v>162</v>
      </c>
      <c r="B161" s="210"/>
      <c r="C161" s="667" t="str">
        <f>"Lines "&amp;A154&amp;"-"&amp;A156&amp;" cannot change absent approval or acceptance by FERC in a separate proceeding. "</f>
        <v xml:space="preserve">Lines 155-157 cannot change absent approval or acceptance by FERC in a separate proceeding. </v>
      </c>
      <c r="D161" s="1225"/>
      <c r="E161" s="1225"/>
      <c r="F161" s="1218"/>
      <c r="G161" s="240"/>
      <c r="H161" s="240"/>
      <c r="I161" s="240"/>
      <c r="J161" s="240"/>
      <c r="K161" s="240"/>
      <c r="L161" s="240"/>
      <c r="M161" s="592"/>
    </row>
    <row r="162" spans="1:13" ht="15.75">
      <c r="A162" s="209"/>
      <c r="B162" s="210"/>
      <c r="C162" s="667"/>
      <c r="D162" s="1225"/>
      <c r="E162" s="1225"/>
      <c r="F162" s="1218"/>
      <c r="G162" s="240"/>
      <c r="H162" s="240"/>
      <c r="I162" s="240"/>
      <c r="J162" s="240"/>
      <c r="K162" s="240"/>
      <c r="L162" s="240"/>
      <c r="M162" s="592"/>
    </row>
    <row r="163" spans="1:13" ht="15.75">
      <c r="A163" s="209">
        <f>+A160+1</f>
        <v>162</v>
      </c>
      <c r="B163" s="208"/>
      <c r="C163" s="1223" t="s">
        <v>1000</v>
      </c>
      <c r="D163" s="253"/>
      <c r="E163" s="229"/>
      <c r="F163" s="1219"/>
      <c r="G163" s="240"/>
      <c r="H163" s="240"/>
      <c r="I163" s="240"/>
      <c r="J163" s="240"/>
      <c r="K163" s="240"/>
      <c r="L163" s="240"/>
      <c r="M163" s="592"/>
    </row>
    <row r="164" spans="1:13" ht="15.75">
      <c r="A164" s="209">
        <f t="shared" ref="A164:A171" si="6">+A163+1</f>
        <v>163</v>
      </c>
      <c r="B164" s="211"/>
      <c r="C164" s="667" t="s">
        <v>248</v>
      </c>
      <c r="D164" s="1225"/>
      <c r="E164" s="1226">
        <v>9027</v>
      </c>
      <c r="F164" s="1218"/>
      <c r="G164" s="240"/>
      <c r="H164" s="240"/>
      <c r="I164" s="240"/>
      <c r="J164" s="240"/>
      <c r="K164" s="240"/>
      <c r="L164" s="240"/>
      <c r="M164" s="592"/>
    </row>
    <row r="165" spans="1:13" ht="15.75">
      <c r="A165" s="209">
        <f t="shared" si="6"/>
        <v>164</v>
      </c>
      <c r="B165" s="210"/>
      <c r="C165" s="1225" t="s">
        <v>249</v>
      </c>
      <c r="D165" s="1225"/>
      <c r="E165" s="1227">
        <v>21957323</v>
      </c>
      <c r="F165" s="1218"/>
      <c r="G165" s="240"/>
      <c r="H165" s="240"/>
      <c r="I165" s="240"/>
      <c r="J165" s="240"/>
      <c r="K165" s="240"/>
      <c r="L165" s="240"/>
      <c r="M165" s="592"/>
    </row>
    <row r="166" spans="1:13" ht="15.75">
      <c r="A166" s="209">
        <f t="shared" si="6"/>
        <v>165</v>
      </c>
      <c r="B166" s="210"/>
      <c r="C166" s="1225" t="s">
        <v>250</v>
      </c>
      <c r="D166" s="1225"/>
      <c r="E166" s="1228">
        <f>+E164/E165</f>
        <v>4.1111569019593142E-4</v>
      </c>
      <c r="F166" s="1218"/>
      <c r="G166" s="240"/>
      <c r="H166" s="240"/>
      <c r="I166" s="240"/>
      <c r="J166" s="240"/>
      <c r="K166" s="240"/>
      <c r="L166" s="240"/>
      <c r="M166" s="592"/>
    </row>
    <row r="167" spans="1:13" ht="15.75">
      <c r="A167" s="209">
        <f t="shared" si="6"/>
        <v>166</v>
      </c>
      <c r="B167" s="210"/>
      <c r="C167" s="1225" t="s">
        <v>288</v>
      </c>
      <c r="D167" s="1225"/>
      <c r="E167" s="1229">
        <v>50192</v>
      </c>
      <c r="F167" s="1218"/>
      <c r="G167" s="240"/>
      <c r="H167" s="240"/>
      <c r="I167" s="240"/>
      <c r="J167" s="240"/>
      <c r="K167" s="240"/>
      <c r="L167" s="240"/>
      <c r="M167" s="592"/>
    </row>
    <row r="168" spans="1:13" ht="15.75">
      <c r="A168" s="209">
        <f t="shared" si="6"/>
        <v>167</v>
      </c>
      <c r="B168" s="210"/>
      <c r="C168" s="1225" t="s">
        <v>289</v>
      </c>
      <c r="D168" s="1225"/>
      <c r="E168" s="1230">
        <f>+E166*E167</f>
        <v>20.63471872231419</v>
      </c>
      <c r="F168" s="1218"/>
      <c r="G168" s="240"/>
      <c r="H168" s="240"/>
      <c r="I168" s="240"/>
      <c r="J168" s="240"/>
      <c r="K168" s="240"/>
      <c r="L168" s="240"/>
      <c r="M168" s="592"/>
    </row>
    <row r="169" spans="1:13" ht="15.75">
      <c r="A169" s="209">
        <f t="shared" si="6"/>
        <v>168</v>
      </c>
      <c r="B169" s="210"/>
      <c r="C169" s="667" t="s">
        <v>528</v>
      </c>
      <c r="D169" s="1225"/>
      <c r="E169" s="1229">
        <v>17.5</v>
      </c>
      <c r="F169" s="1218"/>
      <c r="G169" s="240"/>
      <c r="H169" s="240"/>
      <c r="I169" s="240"/>
      <c r="J169" s="240"/>
      <c r="K169" s="240"/>
      <c r="L169" s="240"/>
      <c r="M169" s="592"/>
    </row>
    <row r="170" spans="1:13" ht="15.75">
      <c r="A170" s="209">
        <f t="shared" si="6"/>
        <v>169</v>
      </c>
      <c r="B170" s="210"/>
      <c r="C170" s="667" t="s">
        <v>1079</v>
      </c>
      <c r="D170" s="1231" t="s">
        <v>8</v>
      </c>
      <c r="E170" s="1230">
        <f>+E168-E169</f>
        <v>3.1347187223141901</v>
      </c>
      <c r="F170" s="1218"/>
      <c r="G170" s="240"/>
      <c r="H170" s="240"/>
      <c r="I170" s="240"/>
      <c r="J170" s="240"/>
      <c r="K170" s="240"/>
      <c r="L170" s="240"/>
      <c r="M170" s="592"/>
    </row>
    <row r="171" spans="1:13" ht="15.75">
      <c r="A171" s="209">
        <f t="shared" si="6"/>
        <v>170</v>
      </c>
      <c r="B171" s="210"/>
      <c r="C171" s="1225" t="str">
        <f>"Lines "&amp;A164&amp;"-"&amp;A166&amp;" cannot change absent approval or acceptance by FERC in a separate proceeding. "</f>
        <v xml:space="preserve">Lines 163-165 cannot change absent approval or acceptance by FERC in a separate proceeding. </v>
      </c>
      <c r="D171" s="1225"/>
      <c r="E171" s="1225"/>
      <c r="F171" s="1218"/>
      <c r="G171" s="240"/>
      <c r="H171" s="240"/>
      <c r="I171" s="240"/>
      <c r="J171" s="240"/>
      <c r="K171" s="240"/>
      <c r="L171" s="240"/>
      <c r="M171" s="592"/>
    </row>
    <row r="172" spans="1:13" ht="15.75">
      <c r="A172" s="209"/>
      <c r="B172" s="208"/>
      <c r="C172" s="208"/>
      <c r="D172" s="208"/>
      <c r="E172" s="208"/>
      <c r="F172" s="1218"/>
      <c r="G172" s="240"/>
      <c r="H172" s="240"/>
      <c r="I172" s="240"/>
      <c r="J172" s="240"/>
      <c r="K172" s="240"/>
      <c r="L172" s="240"/>
      <c r="M172" s="592"/>
    </row>
    <row r="173" spans="1:13" ht="15.75">
      <c r="A173" s="209">
        <f>+A171+1</f>
        <v>171</v>
      </c>
      <c r="B173" s="208"/>
      <c r="C173" s="1223" t="s">
        <v>501</v>
      </c>
      <c r="D173" s="253"/>
      <c r="E173" s="229"/>
      <c r="F173" s="1219"/>
      <c r="G173" s="240"/>
      <c r="H173" s="240"/>
      <c r="I173" s="240"/>
      <c r="J173" s="240"/>
      <c r="K173" s="240"/>
      <c r="L173" s="240"/>
      <c r="M173" s="592"/>
    </row>
    <row r="174" spans="1:13" ht="15.75">
      <c r="A174" s="209">
        <f t="shared" ref="A174:A181" si="7">+A173+1</f>
        <v>172</v>
      </c>
      <c r="B174" s="211"/>
      <c r="C174" s="667" t="s">
        <v>248</v>
      </c>
      <c r="D174" s="1225"/>
      <c r="E174" s="1226">
        <v>112598</v>
      </c>
      <c r="F174" s="1218"/>
      <c r="G174" s="240"/>
      <c r="H174" s="240"/>
      <c r="I174" s="240"/>
      <c r="J174" s="240"/>
      <c r="K174" s="240"/>
      <c r="L174" s="240"/>
      <c r="M174" s="592"/>
    </row>
    <row r="175" spans="1:13" ht="15.75">
      <c r="A175" s="209">
        <f t="shared" si="7"/>
        <v>173</v>
      </c>
      <c r="B175" s="210"/>
      <c r="C175" s="1225" t="s">
        <v>249</v>
      </c>
      <c r="D175" s="1225"/>
      <c r="E175" s="1227">
        <v>510661263</v>
      </c>
      <c r="F175" s="1218"/>
      <c r="G175" s="240"/>
      <c r="H175" s="240"/>
      <c r="I175" s="240"/>
      <c r="J175" s="240"/>
      <c r="K175" s="240"/>
      <c r="L175" s="240"/>
      <c r="M175" s="592"/>
    </row>
    <row r="176" spans="1:13" ht="15.75">
      <c r="A176" s="209">
        <f t="shared" si="7"/>
        <v>174</v>
      </c>
      <c r="B176" s="210"/>
      <c r="C176" s="1225" t="s">
        <v>250</v>
      </c>
      <c r="D176" s="1225"/>
      <c r="E176" s="1228">
        <f>+E174/E175</f>
        <v>2.2049450028481993E-4</v>
      </c>
      <c r="F176" s="1218"/>
      <c r="G176" s="240"/>
      <c r="H176" s="240"/>
      <c r="I176" s="240"/>
      <c r="J176" s="240"/>
      <c r="K176" s="240"/>
      <c r="L176" s="240"/>
      <c r="M176" s="592"/>
    </row>
    <row r="177" spans="1:13" ht="15.75">
      <c r="A177" s="209">
        <f t="shared" si="7"/>
        <v>175</v>
      </c>
      <c r="B177" s="210"/>
      <c r="C177" s="1225" t="s">
        <v>288</v>
      </c>
      <c r="D177" s="1225"/>
      <c r="E177" s="1229">
        <v>0</v>
      </c>
      <c r="F177" s="1218"/>
      <c r="G177" s="240"/>
      <c r="H177" s="240"/>
      <c r="I177" s="240"/>
      <c r="J177" s="240"/>
      <c r="K177" s="240"/>
      <c r="L177" s="240"/>
      <c r="M177" s="592"/>
    </row>
    <row r="178" spans="1:13" ht="15.75">
      <c r="A178" s="209">
        <f t="shared" si="7"/>
        <v>176</v>
      </c>
      <c r="B178" s="210"/>
      <c r="C178" s="1225" t="s">
        <v>289</v>
      </c>
      <c r="D178" s="1225"/>
      <c r="E178" s="1230">
        <f>+E176*E177</f>
        <v>0</v>
      </c>
      <c r="F178" s="1218"/>
      <c r="G178" s="240"/>
      <c r="H178" s="240"/>
      <c r="I178" s="240"/>
      <c r="J178" s="240"/>
      <c r="K178" s="240"/>
      <c r="L178" s="240"/>
      <c r="M178" s="592"/>
    </row>
    <row r="179" spans="1:13" ht="15.75">
      <c r="A179" s="209">
        <f t="shared" si="7"/>
        <v>177</v>
      </c>
      <c r="B179" s="210"/>
      <c r="C179" s="667" t="s">
        <v>528</v>
      </c>
      <c r="D179" s="1225"/>
      <c r="E179" s="1229">
        <v>0</v>
      </c>
      <c r="F179" s="1218"/>
      <c r="G179" s="240"/>
      <c r="H179" s="240"/>
      <c r="I179" s="240"/>
      <c r="J179" s="240"/>
      <c r="K179" s="240"/>
      <c r="L179" s="240"/>
      <c r="M179" s="592"/>
    </row>
    <row r="180" spans="1:13" ht="15.75">
      <c r="A180" s="209">
        <f t="shared" si="7"/>
        <v>178</v>
      </c>
      <c r="B180" s="210"/>
      <c r="C180" s="667" t="s">
        <v>1079</v>
      </c>
      <c r="D180" s="1231" t="s">
        <v>8</v>
      </c>
      <c r="E180" s="1230">
        <f>+E178-E179</f>
        <v>0</v>
      </c>
      <c r="F180" s="1218"/>
      <c r="G180" s="240"/>
      <c r="H180" s="240"/>
      <c r="I180" s="240"/>
      <c r="J180" s="240"/>
      <c r="K180" s="240"/>
      <c r="L180" s="240"/>
      <c r="M180" s="592"/>
    </row>
    <row r="181" spans="1:13" ht="15.75">
      <c r="A181" s="209">
        <f t="shared" si="7"/>
        <v>179</v>
      </c>
      <c r="B181" s="210"/>
      <c r="C181" s="1225" t="str">
        <f>"Lines "&amp;A174&amp;"-"&amp;A176&amp;" cannot change absent approval or acceptance by FERC in a separate proceeding. "</f>
        <v xml:space="preserve">Lines 172-174 cannot change absent approval or acceptance by FERC in a separate proceeding. </v>
      </c>
      <c r="D181" s="1225"/>
      <c r="E181" s="1225"/>
      <c r="F181" s="1218"/>
      <c r="G181" s="240"/>
      <c r="H181" s="240"/>
      <c r="I181" s="240"/>
      <c r="J181" s="240"/>
      <c r="K181" s="240"/>
      <c r="L181" s="240"/>
      <c r="M181" s="592"/>
    </row>
    <row r="182" spans="1:13" ht="15.75">
      <c r="A182" s="209"/>
      <c r="B182" s="208"/>
      <c r="C182" s="208"/>
      <c r="D182" s="208"/>
      <c r="E182" s="208"/>
      <c r="F182" s="1218"/>
      <c r="G182" s="240"/>
      <c r="H182" s="240"/>
      <c r="I182" s="240"/>
      <c r="J182" s="240"/>
      <c r="K182" s="240"/>
      <c r="L182" s="240"/>
      <c r="M182" s="592"/>
    </row>
    <row r="183" spans="1:13" ht="15.75">
      <c r="A183" s="209">
        <f>+A181+1</f>
        <v>180</v>
      </c>
      <c r="B183" s="208"/>
      <c r="C183" s="208" t="str">
        <f>+'Appendix III'!C121</f>
        <v xml:space="preserve">     PBOP expense adjustment</v>
      </c>
      <c r="D183" s="208" t="str">
        <f>"(sum lines "&amp;A160&amp;", "&amp;A170&amp;", &amp; "&amp;A180&amp;")"</f>
        <v>(sum lines 161, 169, &amp; 178)</v>
      </c>
      <c r="E183" s="1232">
        <f>+E170+E160+E180</f>
        <v>-61.524817779502897</v>
      </c>
      <c r="F183" s="1218"/>
      <c r="G183" s="240"/>
      <c r="H183" s="240"/>
      <c r="I183" s="240"/>
      <c r="J183" s="240"/>
      <c r="K183" s="240"/>
      <c r="L183" s="240"/>
      <c r="M183" s="592"/>
    </row>
    <row r="184" spans="1:13">
      <c r="A184" s="209"/>
      <c r="B184" s="208"/>
      <c r="C184" s="208"/>
      <c r="D184" s="208"/>
      <c r="E184" s="208"/>
      <c r="F184" s="208"/>
      <c r="G184" s="208"/>
      <c r="H184" s="208"/>
      <c r="I184" s="208"/>
      <c r="J184" s="208"/>
      <c r="K184" s="208"/>
      <c r="L184" s="208"/>
      <c r="M184" s="207"/>
    </row>
    <row r="185" spans="1:13" ht="16.5" thickBot="1">
      <c r="A185" s="271"/>
      <c r="B185" s="205"/>
      <c r="C185" s="262"/>
      <c r="D185" s="205"/>
      <c r="E185" s="205"/>
      <c r="F185" s="205"/>
      <c r="G185" s="205"/>
      <c r="H185" s="205"/>
      <c r="I185" s="205"/>
      <c r="J185" s="205"/>
      <c r="K185" s="205"/>
      <c r="L185" s="205"/>
      <c r="M185" s="204"/>
    </row>
    <row r="186" spans="1:13">
      <c r="A186" s="199"/>
    </row>
    <row r="187" spans="1:13">
      <c r="A187" s="199"/>
    </row>
    <row r="188" spans="1:13">
      <c r="A188" s="199"/>
    </row>
    <row r="189" spans="1:13" ht="15" customHeight="1">
      <c r="A189" s="199"/>
    </row>
    <row r="190" spans="1:13">
      <c r="A190" s="199"/>
    </row>
    <row r="191" spans="1:13">
      <c r="A191" s="199"/>
      <c r="H191" s="874"/>
    </row>
    <row r="192" spans="1:13">
      <c r="A192" s="199"/>
    </row>
    <row r="193" spans="1:1">
      <c r="A193" s="199"/>
    </row>
    <row r="194" spans="1:1">
      <c r="A194" s="199"/>
    </row>
    <row r="195" spans="1:1">
      <c r="A195" s="199"/>
    </row>
    <row r="196" spans="1:1">
      <c r="A196" s="199"/>
    </row>
    <row r="197" spans="1:1">
      <c r="A197" s="199"/>
    </row>
    <row r="198" spans="1:1">
      <c r="A198" s="199"/>
    </row>
    <row r="199" spans="1:1">
      <c r="A199" s="199"/>
    </row>
    <row r="200" spans="1:1">
      <c r="A200" s="199"/>
    </row>
    <row r="201" spans="1:1">
      <c r="A201" s="199"/>
    </row>
    <row r="202" spans="1:1">
      <c r="A202" s="199"/>
    </row>
    <row r="203" spans="1:1">
      <c r="A203" s="199"/>
    </row>
    <row r="204" spans="1:1">
      <c r="A204" s="199"/>
    </row>
    <row r="205" spans="1:1">
      <c r="A205" s="199"/>
    </row>
    <row r="206" spans="1:1">
      <c r="A206" s="199"/>
    </row>
    <row r="207" spans="1:1">
      <c r="A207" s="199"/>
    </row>
    <row r="208" spans="1:1">
      <c r="A208" s="199"/>
    </row>
    <row r="209" spans="1:1">
      <c r="A209" s="199"/>
    </row>
    <row r="210" spans="1:1">
      <c r="A210" s="199"/>
    </row>
  </sheetData>
  <mergeCells count="26">
    <mergeCell ref="J149:M149"/>
    <mergeCell ref="A149:F149"/>
    <mergeCell ref="H109:M109"/>
    <mergeCell ref="I140:M140"/>
    <mergeCell ref="A102:F102"/>
    <mergeCell ref="J102:M102"/>
    <mergeCell ref="J104:M104"/>
    <mergeCell ref="A107:F107"/>
    <mergeCell ref="H107:M107"/>
    <mergeCell ref="J74:M74"/>
    <mergeCell ref="A86:F86"/>
    <mergeCell ref="J86:M86"/>
    <mergeCell ref="J91:M91"/>
    <mergeCell ref="A95:F95"/>
    <mergeCell ref="L95:M95"/>
    <mergeCell ref="J53:M53"/>
    <mergeCell ref="A57:F57"/>
    <mergeCell ref="J57:M57"/>
    <mergeCell ref="J58:M58"/>
    <mergeCell ref="A73:F73"/>
    <mergeCell ref="J73:M73"/>
    <mergeCell ref="A3:F3"/>
    <mergeCell ref="J3:M3"/>
    <mergeCell ref="J48:M48"/>
    <mergeCell ref="A50:F50"/>
    <mergeCell ref="J50:M50"/>
  </mergeCells>
  <printOptions horizontalCentered="1"/>
  <pageMargins left="0.25" right="0.25" top="0.75" bottom="0.75" header="0.5" footer="0.5"/>
  <pageSetup scale="61" fitToHeight="0" orientation="landscape" r:id="rId1"/>
  <headerFooter alignWithMargins="0"/>
  <rowBreaks count="3" manualBreakCount="3">
    <brk id="48" max="12" man="1"/>
    <brk id="100" max="12" man="1"/>
    <brk id="147"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3:R46"/>
  <sheetViews>
    <sheetView tabSelected="1" zoomScale="85" zoomScaleNormal="85" workbookViewId="0">
      <selection activeCell="E22" sqref="E22"/>
    </sheetView>
  </sheetViews>
  <sheetFormatPr defaultRowHeight="15"/>
  <cols>
    <col min="1" max="1" width="8.88671875" style="1123"/>
    <col min="2" max="2" width="57.6640625" customWidth="1"/>
    <col min="3" max="3" width="22.44140625" customWidth="1"/>
    <col min="4" max="4" width="12.88671875" style="681" bestFit="1" customWidth="1"/>
    <col min="5" max="15" width="8.88671875" style="681"/>
    <col min="16" max="17" width="11.5546875" style="681" bestFit="1" customWidth="1"/>
    <col min="18" max="18" width="8.88671875" style="681"/>
  </cols>
  <sheetData>
    <row r="3" spans="1:18" s="199" customFormat="1" ht="12.75">
      <c r="A3" s="1127" t="s">
        <v>225</v>
      </c>
      <c r="D3" s="728"/>
      <c r="E3" s="728"/>
      <c r="F3" s="728"/>
      <c r="G3" s="728"/>
      <c r="H3" s="728"/>
      <c r="I3" s="728"/>
      <c r="J3" s="728"/>
      <c r="K3" s="728"/>
      <c r="L3" s="728"/>
      <c r="M3" s="728"/>
      <c r="N3" s="728"/>
      <c r="O3" s="728"/>
      <c r="P3" s="728"/>
      <c r="Q3" s="728"/>
      <c r="R3" s="728"/>
    </row>
    <row r="4" spans="1:18" s="199" customFormat="1" ht="13.5" thickBot="1">
      <c r="A4" s="1545" t="s">
        <v>499</v>
      </c>
      <c r="B4" s="1545"/>
      <c r="C4" s="1545"/>
      <c r="D4" s="1545"/>
      <c r="E4" s="1545"/>
      <c r="F4" s="1545"/>
      <c r="G4" s="1145"/>
      <c r="H4" s="1570"/>
      <c r="I4" s="1571"/>
      <c r="J4" s="1571"/>
      <c r="K4" s="1571"/>
      <c r="L4" s="1571"/>
      <c r="M4" s="1571"/>
      <c r="N4" s="728"/>
      <c r="O4" s="728"/>
      <c r="P4" s="728"/>
      <c r="Q4" s="728"/>
      <c r="R4" s="728"/>
    </row>
    <row r="5" spans="1:18" s="199" customFormat="1" ht="12.75">
      <c r="A5" s="1146"/>
      <c r="B5" s="1147"/>
      <c r="C5" s="1148"/>
      <c r="D5" s="1149"/>
      <c r="E5" s="1150"/>
      <c r="F5" s="1150"/>
      <c r="G5" s="1150"/>
      <c r="H5" s="1149"/>
      <c r="I5" s="1149"/>
      <c r="J5" s="1149"/>
      <c r="K5" s="1149"/>
      <c r="L5" s="1149"/>
      <c r="M5" s="1149"/>
      <c r="N5" s="1151"/>
      <c r="O5" s="1151"/>
      <c r="P5" s="1151"/>
      <c r="Q5" s="1152"/>
      <c r="R5" s="728"/>
    </row>
    <row r="6" spans="1:18">
      <c r="A6" s="1144"/>
      <c r="B6" s="1093"/>
      <c r="C6" s="1093"/>
      <c r="D6" s="1133"/>
      <c r="E6" s="1133"/>
      <c r="F6" s="1133"/>
      <c r="G6" s="1133"/>
      <c r="H6" s="1133"/>
      <c r="I6" s="1133"/>
      <c r="J6" s="1133"/>
      <c r="K6" s="1133"/>
      <c r="L6" s="1133"/>
      <c r="M6" s="1133"/>
      <c r="N6" s="1133"/>
      <c r="O6" s="1133"/>
      <c r="P6" s="1133"/>
      <c r="Q6" s="1134"/>
    </row>
    <row r="7" spans="1:18">
      <c r="A7" s="1124"/>
      <c r="B7" s="1093"/>
      <c r="C7" s="1094" t="s">
        <v>696</v>
      </c>
      <c r="D7" s="1133"/>
      <c r="E7" s="1133"/>
      <c r="F7" s="1133"/>
      <c r="G7" s="1133"/>
      <c r="H7" s="1133"/>
      <c r="I7" s="1133"/>
      <c r="J7" s="1133"/>
      <c r="K7" s="1133"/>
      <c r="L7" s="1133"/>
      <c r="M7" s="1133"/>
      <c r="N7" s="1133"/>
      <c r="O7" s="1133"/>
      <c r="P7" s="1133"/>
      <c r="Q7" s="1134"/>
    </row>
    <row r="8" spans="1:18">
      <c r="A8" s="1125" t="s">
        <v>304</v>
      </c>
      <c r="B8" s="1095" t="s">
        <v>697</v>
      </c>
      <c r="C8" s="1096" t="s">
        <v>698</v>
      </c>
      <c r="D8" s="1135" t="s">
        <v>146</v>
      </c>
      <c r="E8" s="1135" t="s">
        <v>156</v>
      </c>
      <c r="F8" s="1135" t="s">
        <v>155</v>
      </c>
      <c r="G8" s="1135" t="s">
        <v>154</v>
      </c>
      <c r="H8" s="1135" t="s">
        <v>134</v>
      </c>
      <c r="I8" s="1135" t="s">
        <v>131</v>
      </c>
      <c r="J8" s="1135" t="s">
        <v>262</v>
      </c>
      <c r="K8" s="1135" t="s">
        <v>152</v>
      </c>
      <c r="L8" s="1135" t="s">
        <v>151</v>
      </c>
      <c r="M8" s="1135" t="s">
        <v>150</v>
      </c>
      <c r="N8" s="1135" t="s">
        <v>161</v>
      </c>
      <c r="O8" s="1135" t="s">
        <v>148</v>
      </c>
      <c r="P8" s="1135" t="s">
        <v>146</v>
      </c>
      <c r="Q8" s="1136" t="s">
        <v>699</v>
      </c>
    </row>
    <row r="9" spans="1:18">
      <c r="A9" s="1124"/>
      <c r="B9" s="1097"/>
      <c r="C9" s="1097"/>
      <c r="D9" s="1137" t="s">
        <v>700</v>
      </c>
      <c r="E9" s="1137" t="s">
        <v>701</v>
      </c>
      <c r="F9" s="1137" t="s">
        <v>702</v>
      </c>
      <c r="G9" s="1137" t="s">
        <v>703</v>
      </c>
      <c r="H9" s="1137" t="s">
        <v>704</v>
      </c>
      <c r="I9" s="1137" t="s">
        <v>705</v>
      </c>
      <c r="J9" s="1137" t="s">
        <v>706</v>
      </c>
      <c r="K9" s="1137" t="s">
        <v>707</v>
      </c>
      <c r="L9" s="1137" t="s">
        <v>708</v>
      </c>
      <c r="M9" s="1137" t="s">
        <v>709</v>
      </c>
      <c r="N9" s="1137" t="s">
        <v>710</v>
      </c>
      <c r="O9" s="1137" t="s">
        <v>711</v>
      </c>
      <c r="P9" s="1137" t="s">
        <v>712</v>
      </c>
      <c r="Q9" s="1138" t="s">
        <v>713</v>
      </c>
    </row>
    <row r="10" spans="1:18">
      <c r="A10" s="1124">
        <f>+'2a - Cost Support'!A183+1</f>
        <v>181</v>
      </c>
      <c r="B10" s="1099" t="s">
        <v>714</v>
      </c>
      <c r="C10" s="1097"/>
      <c r="D10" s="1120"/>
      <c r="E10" s="1120"/>
      <c r="F10" s="1120"/>
      <c r="G10" s="1120"/>
      <c r="H10" s="1120"/>
      <c r="I10" s="1120"/>
      <c r="J10" s="1120"/>
      <c r="K10" s="1120"/>
      <c r="L10" s="1120"/>
      <c r="M10" s="1120"/>
      <c r="N10" s="1120"/>
      <c r="O10" s="1120"/>
      <c r="P10" s="1120"/>
      <c r="Q10" s="1121"/>
    </row>
    <row r="11" spans="1:18">
      <c r="A11" s="1124">
        <f t="shared" ref="A11:A41" si="0">A10+1</f>
        <v>182</v>
      </c>
      <c r="B11" s="1100" t="s">
        <v>715</v>
      </c>
      <c r="C11" s="1098" t="s">
        <v>716</v>
      </c>
      <c r="D11" s="1101">
        <v>0</v>
      </c>
      <c r="E11" s="1101">
        <v>0</v>
      </c>
      <c r="F11" s="1101">
        <v>0</v>
      </c>
      <c r="G11" s="1101">
        <v>0</v>
      </c>
      <c r="H11" s="1101">
        <v>0</v>
      </c>
      <c r="I11" s="1101">
        <v>0</v>
      </c>
      <c r="J11" s="1101">
        <v>0</v>
      </c>
      <c r="K11" s="1101">
        <v>0</v>
      </c>
      <c r="L11" s="1101">
        <v>0</v>
      </c>
      <c r="M11" s="1101">
        <v>0</v>
      </c>
      <c r="N11" s="1101">
        <v>0</v>
      </c>
      <c r="O11" s="1101">
        <v>0</v>
      </c>
      <c r="P11" s="1101">
        <v>0</v>
      </c>
      <c r="Q11" s="1102">
        <f>AVERAGE(D11:P11)</f>
        <v>0</v>
      </c>
    </row>
    <row r="12" spans="1:18">
      <c r="A12" s="1124">
        <f t="shared" si="0"/>
        <v>183</v>
      </c>
      <c r="B12" s="1100" t="s">
        <v>717</v>
      </c>
      <c r="C12" s="1098" t="s">
        <v>718</v>
      </c>
      <c r="D12" s="1103">
        <v>0</v>
      </c>
      <c r="E12" s="1103">
        <v>0</v>
      </c>
      <c r="F12" s="1103">
        <v>0</v>
      </c>
      <c r="G12" s="1103">
        <v>0</v>
      </c>
      <c r="H12" s="1103">
        <v>0</v>
      </c>
      <c r="I12" s="1103">
        <v>0</v>
      </c>
      <c r="J12" s="1103">
        <v>0</v>
      </c>
      <c r="K12" s="1103">
        <v>0</v>
      </c>
      <c r="L12" s="1103">
        <v>0</v>
      </c>
      <c r="M12" s="1103">
        <v>0</v>
      </c>
      <c r="N12" s="1103">
        <v>0</v>
      </c>
      <c r="O12" s="1103">
        <v>0</v>
      </c>
      <c r="P12" s="1103">
        <v>0</v>
      </c>
      <c r="Q12" s="1104">
        <f>AVERAGE(D12:P12)</f>
        <v>0</v>
      </c>
    </row>
    <row r="13" spans="1:18">
      <c r="A13" s="1124">
        <f t="shared" si="0"/>
        <v>184</v>
      </c>
      <c r="B13" s="1100" t="s">
        <v>719</v>
      </c>
      <c r="C13" s="1098" t="s">
        <v>720</v>
      </c>
      <c r="D13" s="1103">
        <v>0</v>
      </c>
      <c r="E13" s="1103">
        <v>0</v>
      </c>
      <c r="F13" s="1103">
        <v>0</v>
      </c>
      <c r="G13" s="1103">
        <v>0</v>
      </c>
      <c r="H13" s="1103">
        <v>0</v>
      </c>
      <c r="I13" s="1103">
        <v>0</v>
      </c>
      <c r="J13" s="1103">
        <v>0</v>
      </c>
      <c r="K13" s="1103">
        <v>0</v>
      </c>
      <c r="L13" s="1103">
        <v>0</v>
      </c>
      <c r="M13" s="1103">
        <v>0</v>
      </c>
      <c r="N13" s="1103">
        <v>0</v>
      </c>
      <c r="O13" s="1103">
        <v>0</v>
      </c>
      <c r="P13" s="1103">
        <v>0</v>
      </c>
      <c r="Q13" s="1104">
        <f>AVERAGE(D13:P13)</f>
        <v>0</v>
      </c>
    </row>
    <row r="14" spans="1:18" ht="15.75" thickBot="1">
      <c r="A14" s="1124">
        <f t="shared" si="0"/>
        <v>185</v>
      </c>
      <c r="B14" s="1105" t="s">
        <v>721</v>
      </c>
      <c r="C14" s="1098" t="s">
        <v>722</v>
      </c>
      <c r="D14" s="1106">
        <v>0</v>
      </c>
      <c r="E14" s="1106">
        <v>0</v>
      </c>
      <c r="F14" s="1106">
        <v>0</v>
      </c>
      <c r="G14" s="1106">
        <v>0</v>
      </c>
      <c r="H14" s="1106">
        <v>0</v>
      </c>
      <c r="I14" s="1106">
        <v>0</v>
      </c>
      <c r="J14" s="1106">
        <v>0</v>
      </c>
      <c r="K14" s="1106">
        <v>0</v>
      </c>
      <c r="L14" s="1106">
        <v>0</v>
      </c>
      <c r="M14" s="1106">
        <v>0</v>
      </c>
      <c r="N14" s="1106">
        <v>0</v>
      </c>
      <c r="O14" s="1106">
        <v>0</v>
      </c>
      <c r="P14" s="1106">
        <v>0</v>
      </c>
      <c r="Q14" s="1104">
        <f>AVERAGE(D14:P14)</f>
        <v>0</v>
      </c>
    </row>
    <row r="15" spans="1:18" ht="15.75" thickBot="1">
      <c r="A15" s="1124">
        <f t="shared" si="0"/>
        <v>186</v>
      </c>
      <c r="B15" s="1107" t="s">
        <v>723</v>
      </c>
      <c r="C15" s="1108" t="str">
        <f>"Sum Lines "&amp;A10&amp;" - "&amp;A14</f>
        <v>Sum Lines 181 - 185</v>
      </c>
      <c r="D15" s="1109">
        <f>SUM(D11:D14)</f>
        <v>0</v>
      </c>
      <c r="E15" s="1109">
        <f>SUM(E11:E14)</f>
        <v>0</v>
      </c>
      <c r="F15" s="1109">
        <f t="shared" ref="F15:P15" si="1">SUM(F11:F14)</f>
        <v>0</v>
      </c>
      <c r="G15" s="1109">
        <f t="shared" si="1"/>
        <v>0</v>
      </c>
      <c r="H15" s="1109">
        <f t="shared" si="1"/>
        <v>0</v>
      </c>
      <c r="I15" s="1109">
        <f t="shared" si="1"/>
        <v>0</v>
      </c>
      <c r="J15" s="1109">
        <f t="shared" si="1"/>
        <v>0</v>
      </c>
      <c r="K15" s="1109">
        <f t="shared" si="1"/>
        <v>0</v>
      </c>
      <c r="L15" s="1109">
        <f t="shared" si="1"/>
        <v>0</v>
      </c>
      <c r="M15" s="1109">
        <f t="shared" si="1"/>
        <v>0</v>
      </c>
      <c r="N15" s="1109">
        <f t="shared" si="1"/>
        <v>0</v>
      </c>
      <c r="O15" s="1109">
        <f t="shared" si="1"/>
        <v>0</v>
      </c>
      <c r="P15" s="1109">
        <f t="shared" si="1"/>
        <v>0</v>
      </c>
      <c r="Q15" s="1110">
        <f>SUM(Q11:Q14)</f>
        <v>0</v>
      </c>
    </row>
    <row r="16" spans="1:18" ht="15.75" thickBot="1">
      <c r="A16" s="1124">
        <f t="shared" si="0"/>
        <v>187</v>
      </c>
      <c r="B16" s="1099"/>
      <c r="C16" s="1099"/>
      <c r="D16" s="1120"/>
      <c r="E16" s="1120"/>
      <c r="F16" s="1120"/>
      <c r="G16" s="1120"/>
      <c r="H16" s="1120"/>
      <c r="I16" s="1120"/>
      <c r="J16" s="1120"/>
      <c r="K16" s="1120"/>
      <c r="L16" s="1120"/>
      <c r="M16" s="1120"/>
      <c r="N16" s="1120"/>
      <c r="O16" s="1120"/>
      <c r="P16" s="1120"/>
      <c r="Q16" s="1121"/>
    </row>
    <row r="17" spans="1:17" ht="15.75" thickBot="1">
      <c r="A17" s="1124">
        <f t="shared" si="0"/>
        <v>188</v>
      </c>
      <c r="B17" s="1107" t="s">
        <v>724</v>
      </c>
      <c r="C17" s="1098" t="s">
        <v>725</v>
      </c>
      <c r="D17" s="1128">
        <v>0</v>
      </c>
      <c r="E17" s="1128">
        <v>0</v>
      </c>
      <c r="F17" s="1128">
        <v>0</v>
      </c>
      <c r="G17" s="1128">
        <v>0</v>
      </c>
      <c r="H17" s="1128">
        <v>0</v>
      </c>
      <c r="I17" s="1128">
        <v>0</v>
      </c>
      <c r="J17" s="1128">
        <v>0</v>
      </c>
      <c r="K17" s="1128">
        <v>0</v>
      </c>
      <c r="L17" s="1128">
        <v>0</v>
      </c>
      <c r="M17" s="1128">
        <v>0</v>
      </c>
      <c r="N17" s="1128">
        <v>0</v>
      </c>
      <c r="O17" s="1128">
        <v>0</v>
      </c>
      <c r="P17" s="1129">
        <v>0</v>
      </c>
      <c r="Q17" s="1110">
        <f>AVERAGE(D17:P17)</f>
        <v>0</v>
      </c>
    </row>
    <row r="18" spans="1:17">
      <c r="A18" s="1124">
        <f t="shared" si="0"/>
        <v>189</v>
      </c>
      <c r="B18" s="1099"/>
      <c r="C18" s="1111"/>
      <c r="D18" s="1120"/>
      <c r="E18" s="1120"/>
      <c r="F18" s="1120"/>
      <c r="G18" s="1120"/>
      <c r="H18" s="1120"/>
      <c r="I18" s="1120"/>
      <c r="J18" s="1120"/>
      <c r="K18" s="1120"/>
      <c r="L18" s="1120"/>
      <c r="M18" s="1120"/>
      <c r="N18" s="1120"/>
      <c r="O18" s="1120"/>
      <c r="P18" s="1120"/>
      <c r="Q18" s="1121"/>
    </row>
    <row r="19" spans="1:17">
      <c r="A19" s="1124">
        <f t="shared" si="0"/>
        <v>190</v>
      </c>
      <c r="B19" s="1099" t="s">
        <v>726</v>
      </c>
      <c r="C19" s="1098" t="s">
        <v>727</v>
      </c>
      <c r="D19" s="1128">
        <v>0</v>
      </c>
      <c r="E19" s="1128">
        <v>0</v>
      </c>
      <c r="F19" s="1128">
        <v>0</v>
      </c>
      <c r="G19" s="1128">
        <v>0</v>
      </c>
      <c r="H19" s="1128">
        <v>0</v>
      </c>
      <c r="I19" s="1128">
        <v>0</v>
      </c>
      <c r="J19" s="1128">
        <v>0</v>
      </c>
      <c r="K19" s="1128">
        <v>0</v>
      </c>
      <c r="L19" s="1128">
        <v>0</v>
      </c>
      <c r="M19" s="1128">
        <v>0</v>
      </c>
      <c r="N19" s="1128">
        <v>0</v>
      </c>
      <c r="O19" s="1128">
        <v>0</v>
      </c>
      <c r="P19" s="1128">
        <v>0</v>
      </c>
      <c r="Q19" s="1102">
        <f>AVERAGE(D19:P19)</f>
        <v>0</v>
      </c>
    </row>
    <row r="20" spans="1:17">
      <c r="A20" s="1124">
        <f t="shared" si="0"/>
        <v>191</v>
      </c>
      <c r="B20" s="1100" t="s">
        <v>728</v>
      </c>
      <c r="C20" s="1098" t="s">
        <v>725</v>
      </c>
      <c r="D20" s="1128">
        <v>0</v>
      </c>
      <c r="E20" s="1128">
        <v>0</v>
      </c>
      <c r="F20" s="1128">
        <v>0</v>
      </c>
      <c r="G20" s="1128">
        <v>0</v>
      </c>
      <c r="H20" s="1128">
        <v>0</v>
      </c>
      <c r="I20" s="1128">
        <v>0</v>
      </c>
      <c r="J20" s="1128">
        <v>0</v>
      </c>
      <c r="K20" s="1128">
        <v>0</v>
      </c>
      <c r="L20" s="1128">
        <v>0</v>
      </c>
      <c r="M20" s="1128">
        <v>0</v>
      </c>
      <c r="N20" s="1128">
        <v>0</v>
      </c>
      <c r="O20" s="1128">
        <v>0</v>
      </c>
      <c r="P20" s="1128">
        <v>0</v>
      </c>
      <c r="Q20" s="1102">
        <f>AVERAGE(D20:P20)</f>
        <v>0</v>
      </c>
    </row>
    <row r="21" spans="1:17">
      <c r="A21" s="1124">
        <f t="shared" si="0"/>
        <v>192</v>
      </c>
      <c r="B21" s="1112" t="s">
        <v>729</v>
      </c>
      <c r="C21" s="1098" t="s">
        <v>730</v>
      </c>
      <c r="D21" s="1128">
        <v>0</v>
      </c>
      <c r="E21" s="1128">
        <v>0</v>
      </c>
      <c r="F21" s="1128">
        <v>0</v>
      </c>
      <c r="G21" s="1128">
        <v>0</v>
      </c>
      <c r="H21" s="1128">
        <v>0</v>
      </c>
      <c r="I21" s="1128">
        <v>0</v>
      </c>
      <c r="J21" s="1128">
        <v>0</v>
      </c>
      <c r="K21" s="1128">
        <v>0</v>
      </c>
      <c r="L21" s="1128">
        <v>0</v>
      </c>
      <c r="M21" s="1128">
        <v>0</v>
      </c>
      <c r="N21" s="1128">
        <v>0</v>
      </c>
      <c r="O21" s="1128">
        <v>0</v>
      </c>
      <c r="P21" s="1128">
        <v>0</v>
      </c>
      <c r="Q21" s="1102">
        <f>AVERAGE(D21:P21)</f>
        <v>0</v>
      </c>
    </row>
    <row r="22" spans="1:17" ht="15.75" thickBot="1">
      <c r="A22" s="1124">
        <f t="shared" si="0"/>
        <v>193</v>
      </c>
      <c r="B22" s="1112" t="s">
        <v>731</v>
      </c>
      <c r="C22" s="1098" t="s">
        <v>732</v>
      </c>
      <c r="D22" s="1130">
        <v>0</v>
      </c>
      <c r="E22" s="1130">
        <v>0</v>
      </c>
      <c r="F22" s="1130">
        <v>0</v>
      </c>
      <c r="G22" s="1130">
        <v>0</v>
      </c>
      <c r="H22" s="1130">
        <v>0</v>
      </c>
      <c r="I22" s="1130">
        <v>0</v>
      </c>
      <c r="J22" s="1130">
        <v>0</v>
      </c>
      <c r="K22" s="1130">
        <v>0</v>
      </c>
      <c r="L22" s="1130">
        <v>0</v>
      </c>
      <c r="M22" s="1130">
        <v>0</v>
      </c>
      <c r="N22" s="1130">
        <v>0</v>
      </c>
      <c r="O22" s="1130">
        <v>0</v>
      </c>
      <c r="P22" s="1130">
        <v>0</v>
      </c>
      <c r="Q22" s="1113">
        <f>AVERAGE(D22:P22)</f>
        <v>0</v>
      </c>
    </row>
    <row r="23" spans="1:17" ht="15.75" thickBot="1">
      <c r="A23" s="1124">
        <f t="shared" si="0"/>
        <v>194</v>
      </c>
      <c r="B23" s="1099" t="str">
        <f>"Adjusted Common Equity"</f>
        <v>Adjusted Common Equity</v>
      </c>
      <c r="C23" s="1108" t="str">
        <f>"Ln "&amp; A19&amp;" - "&amp;A20&amp;" - "&amp;A21&amp;" - "&amp;A22</f>
        <v>Ln 190 - 191 - 192 - 193</v>
      </c>
      <c r="D23" s="1120">
        <f>D19-D20-D21-D22</f>
        <v>0</v>
      </c>
      <c r="E23" s="1120">
        <f t="shared" ref="E23:Q23" si="2">E19-E20-E21-E22</f>
        <v>0</v>
      </c>
      <c r="F23" s="1120">
        <f t="shared" si="2"/>
        <v>0</v>
      </c>
      <c r="G23" s="1120">
        <f t="shared" si="2"/>
        <v>0</v>
      </c>
      <c r="H23" s="1120">
        <f t="shared" si="2"/>
        <v>0</v>
      </c>
      <c r="I23" s="1120">
        <f t="shared" si="2"/>
        <v>0</v>
      </c>
      <c r="J23" s="1120">
        <f t="shared" si="2"/>
        <v>0</v>
      </c>
      <c r="K23" s="1120">
        <f t="shared" si="2"/>
        <v>0</v>
      </c>
      <c r="L23" s="1120">
        <f t="shared" si="2"/>
        <v>0</v>
      </c>
      <c r="M23" s="1120">
        <f t="shared" si="2"/>
        <v>0</v>
      </c>
      <c r="N23" s="1120">
        <f t="shared" si="2"/>
        <v>0</v>
      </c>
      <c r="O23" s="1120">
        <f t="shared" si="2"/>
        <v>0</v>
      </c>
      <c r="P23" s="1120">
        <f t="shared" si="2"/>
        <v>0</v>
      </c>
      <c r="Q23" s="1139">
        <f t="shared" si="2"/>
        <v>0</v>
      </c>
    </row>
    <row r="24" spans="1:17">
      <c r="A24" s="1124">
        <f t="shared" si="0"/>
        <v>195</v>
      </c>
      <c r="B24" s="1099"/>
      <c r="C24" s="1111"/>
      <c r="D24" s="1120"/>
      <c r="E24" s="1120"/>
      <c r="F24" s="1120"/>
      <c r="G24" s="1120"/>
      <c r="H24" s="1120"/>
      <c r="I24" s="1120"/>
      <c r="J24" s="1120"/>
      <c r="K24" s="1120"/>
      <c r="L24" s="1120"/>
      <c r="M24" s="1120"/>
      <c r="N24" s="1120"/>
      <c r="O24" s="1120"/>
      <c r="P24" s="1120"/>
      <c r="Q24" s="1121"/>
    </row>
    <row r="25" spans="1:17">
      <c r="A25" s="1124">
        <f t="shared" si="0"/>
        <v>196</v>
      </c>
      <c r="B25" s="1099" t="str">
        <f>"Total (Line "&amp;A15&amp;" plus Line "&amp;A17&amp;" plus Line "&amp;A23&amp;")"</f>
        <v>Total (Line 186 plus Line 188 plus Line 194)</v>
      </c>
      <c r="C25" s="1099"/>
      <c r="D25" s="1120">
        <f>D15+D17+D23</f>
        <v>0</v>
      </c>
      <c r="E25" s="1120">
        <f t="shared" ref="E25:Q25" si="3">E15+E17+E23</f>
        <v>0</v>
      </c>
      <c r="F25" s="1120">
        <f t="shared" si="3"/>
        <v>0</v>
      </c>
      <c r="G25" s="1120">
        <f t="shared" si="3"/>
        <v>0</v>
      </c>
      <c r="H25" s="1120">
        <f t="shared" si="3"/>
        <v>0</v>
      </c>
      <c r="I25" s="1120">
        <f t="shared" si="3"/>
        <v>0</v>
      </c>
      <c r="J25" s="1120">
        <f t="shared" si="3"/>
        <v>0</v>
      </c>
      <c r="K25" s="1120">
        <f t="shared" si="3"/>
        <v>0</v>
      </c>
      <c r="L25" s="1120">
        <f t="shared" si="3"/>
        <v>0</v>
      </c>
      <c r="M25" s="1120">
        <f t="shared" si="3"/>
        <v>0</v>
      </c>
      <c r="N25" s="1120">
        <f t="shared" si="3"/>
        <v>0</v>
      </c>
      <c r="O25" s="1120">
        <f t="shared" si="3"/>
        <v>0</v>
      </c>
      <c r="P25" s="1120">
        <f t="shared" si="3"/>
        <v>0</v>
      </c>
      <c r="Q25" s="1121">
        <f t="shared" si="3"/>
        <v>0</v>
      </c>
    </row>
    <row r="26" spans="1:17">
      <c r="A26" s="1124">
        <f t="shared" si="0"/>
        <v>197</v>
      </c>
      <c r="B26" s="1099"/>
      <c r="C26" s="1111"/>
      <c r="D26" s="1119"/>
      <c r="E26" s="1120"/>
      <c r="F26" s="1120"/>
      <c r="G26" s="1120"/>
      <c r="H26" s="1120"/>
      <c r="I26" s="1120"/>
      <c r="J26" s="1120"/>
      <c r="K26" s="1120"/>
      <c r="L26" s="1120"/>
      <c r="M26" s="1120"/>
      <c r="N26" s="1120"/>
      <c r="O26" s="1120"/>
      <c r="P26" s="1120"/>
      <c r="Q26" s="1121"/>
    </row>
    <row r="27" spans="1:17">
      <c r="A27" s="1124">
        <f t="shared" si="0"/>
        <v>198</v>
      </c>
      <c r="B27" s="1111" t="s">
        <v>733</v>
      </c>
      <c r="C27" s="1111"/>
      <c r="D27" s="1119"/>
      <c r="E27" s="1140"/>
      <c r="F27" s="1140"/>
      <c r="G27" s="1140"/>
      <c r="H27" s="1140"/>
      <c r="I27" s="1140"/>
      <c r="J27" s="1140"/>
      <c r="K27" s="1140"/>
      <c r="L27" s="1140"/>
      <c r="M27" s="1140"/>
      <c r="N27" s="1140"/>
      <c r="O27" s="1140"/>
      <c r="P27" s="1140"/>
      <c r="Q27" s="1141"/>
    </row>
    <row r="28" spans="1:17">
      <c r="A28" s="1124">
        <f t="shared" si="0"/>
        <v>199</v>
      </c>
      <c r="B28" s="1112" t="s">
        <v>734</v>
      </c>
      <c r="C28" s="1108" t="s">
        <v>735</v>
      </c>
      <c r="D28" s="599"/>
      <c r="E28" s="1120"/>
      <c r="F28" s="1119"/>
      <c r="G28" s="1119"/>
      <c r="H28" s="1119"/>
      <c r="I28" s="1119"/>
      <c r="J28" s="1119"/>
      <c r="K28" s="1119"/>
      <c r="L28" s="1119"/>
      <c r="M28" s="1119"/>
      <c r="N28" s="1119"/>
      <c r="O28" s="1119"/>
      <c r="P28" s="1131">
        <v>0</v>
      </c>
      <c r="Q28" s="1121"/>
    </row>
    <row r="29" spans="1:17">
      <c r="A29" s="1124">
        <f t="shared" si="0"/>
        <v>200</v>
      </c>
      <c r="B29" s="1112" t="s">
        <v>736</v>
      </c>
      <c r="C29" s="1098" t="s">
        <v>737</v>
      </c>
      <c r="D29" s="1133"/>
      <c r="E29" s="1120"/>
      <c r="F29" s="1119"/>
      <c r="G29" s="1119"/>
      <c r="H29" s="1119"/>
      <c r="I29" s="1119"/>
      <c r="J29" s="1119"/>
      <c r="K29" s="1119"/>
      <c r="L29" s="1119"/>
      <c r="M29" s="1119"/>
      <c r="N29" s="1119"/>
      <c r="O29" s="1119"/>
      <c r="P29" s="1131">
        <v>0</v>
      </c>
      <c r="Q29" s="1121"/>
    </row>
    <row r="30" spans="1:17">
      <c r="A30" s="1124">
        <f t="shared" si="0"/>
        <v>201</v>
      </c>
      <c r="B30" s="1112" t="s">
        <v>738</v>
      </c>
      <c r="C30" s="1098" t="s">
        <v>739</v>
      </c>
      <c r="D30" s="1133"/>
      <c r="E30" s="1120"/>
      <c r="F30" s="1119"/>
      <c r="G30" s="1119"/>
      <c r="H30" s="1119"/>
      <c r="I30" s="1119"/>
      <c r="J30" s="1119"/>
      <c r="K30" s="1119"/>
      <c r="L30" s="1119"/>
      <c r="M30" s="1119"/>
      <c r="N30" s="1119"/>
      <c r="O30" s="1119"/>
      <c r="P30" s="1131">
        <v>0</v>
      </c>
      <c r="Q30" s="1121"/>
    </row>
    <row r="31" spans="1:17">
      <c r="A31" s="1124">
        <f t="shared" si="0"/>
        <v>202</v>
      </c>
      <c r="B31" s="1114" t="s">
        <v>740</v>
      </c>
      <c r="C31" s="1108" t="s">
        <v>741</v>
      </c>
      <c r="D31" s="599"/>
      <c r="E31" s="1120"/>
      <c r="F31" s="1119"/>
      <c r="G31" s="1119"/>
      <c r="H31" s="1119"/>
      <c r="I31" s="1119"/>
      <c r="J31" s="1119"/>
      <c r="K31" s="1119"/>
      <c r="L31" s="1119"/>
      <c r="M31" s="1119"/>
      <c r="N31" s="1119"/>
      <c r="O31" s="1119"/>
      <c r="P31" s="1131">
        <v>0</v>
      </c>
      <c r="Q31" s="1121"/>
    </row>
    <row r="32" spans="1:17">
      <c r="A32" s="1124">
        <f t="shared" si="0"/>
        <v>203</v>
      </c>
      <c r="B32" s="1115" t="s">
        <v>742</v>
      </c>
      <c r="C32" s="1107" t="s">
        <v>743</v>
      </c>
      <c r="D32" s="1133"/>
      <c r="E32" s="1120"/>
      <c r="F32" s="1119"/>
      <c r="G32" s="1119"/>
      <c r="H32" s="1119"/>
      <c r="I32" s="1119"/>
      <c r="J32" s="1119"/>
      <c r="K32" s="1119"/>
      <c r="L32" s="1119"/>
      <c r="M32" s="1119"/>
      <c r="N32" s="1119"/>
      <c r="O32" s="1119"/>
      <c r="P32" s="1131">
        <v>0</v>
      </c>
      <c r="Q32" s="1121"/>
    </row>
    <row r="33" spans="1:17">
      <c r="A33" s="1124">
        <f t="shared" si="0"/>
        <v>204</v>
      </c>
      <c r="B33" s="1115" t="s">
        <v>744</v>
      </c>
      <c r="C33" s="1107" t="s">
        <v>745</v>
      </c>
      <c r="D33" s="1133"/>
      <c r="E33" s="1120"/>
      <c r="F33" s="1119"/>
      <c r="G33" s="1119"/>
      <c r="H33" s="1119"/>
      <c r="I33" s="1119"/>
      <c r="J33" s="1119"/>
      <c r="K33" s="1119"/>
      <c r="L33" s="1119"/>
      <c r="M33" s="1119"/>
      <c r="N33" s="1119"/>
      <c r="O33" s="1119"/>
      <c r="P33" s="1132">
        <v>0</v>
      </c>
      <c r="Q33" s="1121"/>
    </row>
    <row r="34" spans="1:17">
      <c r="A34" s="1124">
        <f>A33+1</f>
        <v>205</v>
      </c>
      <c r="B34" s="1112" t="s">
        <v>746</v>
      </c>
      <c r="C34" s="1108" t="str">
        <f>"Sum Lines "&amp;A28&amp;" - "&amp;A33</f>
        <v>Sum Lines 199 - 204</v>
      </c>
      <c r="D34" s="1119"/>
      <c r="E34" s="1120"/>
      <c r="F34" s="1119"/>
      <c r="G34" s="1119"/>
      <c r="H34" s="1119"/>
      <c r="I34" s="1119"/>
      <c r="J34" s="1119"/>
      <c r="K34" s="1119"/>
      <c r="L34" s="1119"/>
      <c r="M34" s="1119"/>
      <c r="N34" s="1119"/>
      <c r="O34" s="1119"/>
      <c r="P34" s="1119">
        <f>SUM(P28:P33)</f>
        <v>0</v>
      </c>
      <c r="Q34" s="1121"/>
    </row>
    <row r="35" spans="1:17" ht="15.75" thickBot="1">
      <c r="A35" s="1124">
        <f t="shared" si="0"/>
        <v>206</v>
      </c>
      <c r="B35" s="1116"/>
      <c r="C35" s="1111"/>
      <c r="D35" s="1119"/>
      <c r="E35" s="1119"/>
      <c r="F35" s="1119"/>
      <c r="G35" s="1119"/>
      <c r="H35" s="1119"/>
      <c r="I35" s="1119"/>
      <c r="J35" s="1119"/>
      <c r="K35" s="1119"/>
      <c r="L35" s="1119"/>
      <c r="M35" s="1119"/>
      <c r="N35" s="1119"/>
      <c r="O35" s="1119"/>
      <c r="P35" s="1119"/>
      <c r="Q35" s="1121"/>
    </row>
    <row r="36" spans="1:17" ht="15.75" thickBot="1">
      <c r="A36" s="1124">
        <f t="shared" si="0"/>
        <v>207</v>
      </c>
      <c r="B36" s="1116" t="str">
        <f>"Average Cost of Debt (Line "&amp;A34&amp;" / Line "&amp;A15&amp;")"</f>
        <v>Average Cost of Debt (Line 205 / Line 186)</v>
      </c>
      <c r="C36" s="1099"/>
      <c r="D36" s="1120"/>
      <c r="E36" s="1120"/>
      <c r="F36" s="1120"/>
      <c r="G36" s="1120"/>
      <c r="H36" s="1120"/>
      <c r="I36" s="1120"/>
      <c r="J36" s="1120"/>
      <c r="K36" s="1120"/>
      <c r="L36" s="1120"/>
      <c r="M36" s="1120"/>
      <c r="N36" s="1120"/>
      <c r="O36" s="1120"/>
      <c r="P36" s="1110">
        <f>IF(Q15=0,0,ROUND(P34/Q15,4))</f>
        <v>0</v>
      </c>
      <c r="Q36" s="1121"/>
    </row>
    <row r="37" spans="1:17">
      <c r="A37" s="1124">
        <f t="shared" si="0"/>
        <v>208</v>
      </c>
      <c r="B37" s="1116"/>
      <c r="C37" s="1099"/>
      <c r="D37" s="1120"/>
      <c r="E37" s="1120"/>
      <c r="F37" s="1120"/>
      <c r="G37" s="1120"/>
      <c r="H37" s="1120"/>
      <c r="I37" s="1120"/>
      <c r="J37" s="1120"/>
      <c r="K37" s="1120"/>
      <c r="L37" s="1120"/>
      <c r="M37" s="1120"/>
      <c r="N37" s="1120"/>
      <c r="O37" s="1120"/>
      <c r="P37" s="1109"/>
      <c r="Q37" s="1121"/>
    </row>
    <row r="38" spans="1:17">
      <c r="A38" s="1124">
        <f t="shared" si="0"/>
        <v>209</v>
      </c>
      <c r="B38" s="1111" t="s">
        <v>330</v>
      </c>
      <c r="C38" s="1099"/>
      <c r="D38" s="1120"/>
      <c r="E38" s="1120"/>
      <c r="F38" s="1120"/>
      <c r="G38" s="1120"/>
      <c r="H38" s="1120"/>
      <c r="I38" s="1120"/>
      <c r="J38" s="1120"/>
      <c r="K38" s="1120"/>
      <c r="L38" s="1120"/>
      <c r="M38" s="1120"/>
      <c r="N38" s="1120"/>
      <c r="O38" s="1120"/>
      <c r="P38" s="1109"/>
      <c r="Q38" s="1121"/>
    </row>
    <row r="39" spans="1:17">
      <c r="A39" s="1124">
        <f t="shared" si="0"/>
        <v>210</v>
      </c>
      <c r="B39" s="1117" t="s">
        <v>747</v>
      </c>
      <c r="C39" s="1098" t="s">
        <v>748</v>
      </c>
      <c r="D39" s="1120"/>
      <c r="E39" s="1120"/>
      <c r="F39" s="1120"/>
      <c r="G39" s="1120"/>
      <c r="H39" s="1120"/>
      <c r="I39" s="1120"/>
      <c r="J39" s="1120"/>
      <c r="K39" s="1120"/>
      <c r="L39" s="1120"/>
      <c r="M39" s="1120"/>
      <c r="N39" s="1120"/>
      <c r="O39" s="1120"/>
      <c r="P39" s="1101"/>
      <c r="Q39" s="1121"/>
    </row>
    <row r="40" spans="1:17">
      <c r="A40" s="1124">
        <f t="shared" si="0"/>
        <v>211</v>
      </c>
      <c r="B40" s="1117"/>
      <c r="C40" s="1099"/>
      <c r="D40" s="1120"/>
      <c r="E40" s="1120"/>
      <c r="F40" s="1120"/>
      <c r="G40" s="1120"/>
      <c r="H40" s="1120"/>
      <c r="I40" s="1120"/>
      <c r="J40" s="1120"/>
      <c r="K40" s="1120"/>
      <c r="L40" s="1120"/>
      <c r="M40" s="1120"/>
      <c r="N40" s="1120"/>
      <c r="O40" s="1120"/>
      <c r="P40" s="1109"/>
      <c r="Q40" s="1121"/>
    </row>
    <row r="41" spans="1:17">
      <c r="A41" s="1124">
        <f t="shared" si="0"/>
        <v>212</v>
      </c>
      <c r="B41" s="1117" t="str">
        <f>"Average Cost of Preferred Stock (Line "&amp;A39&amp;" / Line "&amp;A17&amp;")"</f>
        <v>Average Cost of Preferred Stock (Line 210 / Line 188)</v>
      </c>
      <c r="C41" s="1099"/>
      <c r="D41" s="1120"/>
      <c r="E41" s="1120"/>
      <c r="F41" s="1120"/>
      <c r="G41" s="1120"/>
      <c r="H41" s="1120"/>
      <c r="I41" s="1120"/>
      <c r="J41" s="1120"/>
      <c r="K41" s="1120"/>
      <c r="L41" s="1120"/>
      <c r="M41" s="1120"/>
      <c r="N41" s="1120"/>
      <c r="O41" s="1120"/>
      <c r="P41" s="1109">
        <f>IF(P39=0,0,ROUND(P39/Q17,4))</f>
        <v>0</v>
      </c>
      <c r="Q41" s="1121"/>
    </row>
    <row r="42" spans="1:17">
      <c r="A42" s="1124"/>
      <c r="B42" s="1117"/>
      <c r="C42" s="1097"/>
      <c r="D42" s="1120"/>
      <c r="E42" s="1120"/>
      <c r="F42" s="1120"/>
      <c r="G42" s="1120"/>
      <c r="H42" s="1120"/>
      <c r="I42" s="1120"/>
      <c r="J42" s="1120"/>
      <c r="K42" s="1120"/>
      <c r="L42" s="1120"/>
      <c r="M42" s="1120"/>
      <c r="N42" s="1120"/>
      <c r="O42" s="1120"/>
      <c r="P42" s="1109"/>
      <c r="Q42" s="1121"/>
    </row>
    <row r="43" spans="1:17">
      <c r="A43" s="1124"/>
      <c r="B43" s="1572" t="s">
        <v>749</v>
      </c>
      <c r="C43" s="1572"/>
      <c r="D43" s="1572"/>
      <c r="E43" s="1572"/>
      <c r="F43" s="1572"/>
      <c r="G43" s="1572"/>
      <c r="H43" s="1120"/>
      <c r="I43" s="1120"/>
      <c r="J43" s="1120"/>
      <c r="K43" s="1120"/>
      <c r="L43" s="1120"/>
      <c r="M43" s="1120"/>
      <c r="N43" s="1120"/>
      <c r="O43" s="1120"/>
      <c r="P43" s="1109"/>
      <c r="Q43" s="1121"/>
    </row>
    <row r="44" spans="1:17">
      <c r="A44" s="1124"/>
      <c r="B44" s="667" t="s">
        <v>750</v>
      </c>
      <c r="C44" s="1097"/>
      <c r="D44" s="1120"/>
      <c r="E44" s="1120"/>
      <c r="F44" s="1120"/>
      <c r="G44" s="1120"/>
      <c r="H44" s="1120"/>
      <c r="I44" s="1120"/>
      <c r="J44" s="1120"/>
      <c r="K44" s="1120"/>
      <c r="L44" s="1120"/>
      <c r="M44" s="1120"/>
      <c r="N44" s="1120"/>
      <c r="O44" s="1120"/>
      <c r="P44" s="1109"/>
      <c r="Q44" s="1121"/>
    </row>
    <row r="45" spans="1:17" ht="15.75" thickBot="1">
      <c r="A45" s="1126"/>
      <c r="B45" s="1118"/>
      <c r="C45" s="1118"/>
      <c r="D45" s="1142"/>
      <c r="E45" s="1142"/>
      <c r="F45" s="1142"/>
      <c r="G45" s="1142"/>
      <c r="H45" s="1142"/>
      <c r="I45" s="1142"/>
      <c r="J45" s="1142"/>
      <c r="K45" s="1142"/>
      <c r="L45" s="1142"/>
      <c r="M45" s="1142"/>
      <c r="N45" s="1142"/>
      <c r="O45" s="1142"/>
      <c r="P45" s="1142"/>
      <c r="Q45" s="1143"/>
    </row>
    <row r="46" spans="1:17">
      <c r="B46" s="344"/>
      <c r="C46" s="344"/>
      <c r="D46" s="1122"/>
      <c r="E46" s="1122"/>
      <c r="F46" s="1122"/>
      <c r="G46" s="1122"/>
      <c r="H46" s="1122"/>
      <c r="I46" s="1122"/>
      <c r="J46" s="1122"/>
      <c r="K46" s="1122"/>
      <c r="L46" s="1122"/>
      <c r="M46" s="1122"/>
      <c r="N46" s="1122"/>
      <c r="O46" s="1122"/>
      <c r="P46" s="1122"/>
      <c r="Q46" s="1122"/>
    </row>
  </sheetData>
  <mergeCells count="3">
    <mergeCell ref="A4:F4"/>
    <mergeCell ref="H4:M4"/>
    <mergeCell ref="B43:G43"/>
  </mergeCells>
  <pageMargins left="0.7" right="0.7" top="0.75" bottom="0.75" header="0.3" footer="0.3"/>
  <pageSetup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L49"/>
  <sheetViews>
    <sheetView view="pageBreakPreview" zoomScale="85" zoomScaleNormal="100" zoomScaleSheetLayoutView="85" workbookViewId="0">
      <selection activeCell="C34" sqref="C34"/>
    </sheetView>
  </sheetViews>
  <sheetFormatPr defaultRowHeight="15"/>
  <cols>
    <col min="2" max="2" width="23.5546875" customWidth="1"/>
    <col min="3" max="3" width="43.88671875" customWidth="1"/>
    <col min="4" max="4" width="10.88671875" bestFit="1" customWidth="1"/>
    <col min="9" max="9" width="10.88671875" bestFit="1" customWidth="1"/>
    <col min="10" max="10" width="15.44140625" customWidth="1"/>
  </cols>
  <sheetData>
    <row r="1" spans="1:10" ht="15.75">
      <c r="A1" s="681"/>
      <c r="B1" s="681" t="s">
        <v>468</v>
      </c>
      <c r="C1" s="682"/>
      <c r="D1" s="682"/>
      <c r="E1" s="682"/>
      <c r="F1" s="683" t="s">
        <v>370</v>
      </c>
      <c r="G1" s="682"/>
      <c r="H1" s="682"/>
      <c r="I1" s="682"/>
      <c r="J1" s="684"/>
    </row>
    <row r="2" spans="1:10">
      <c r="A2" s="681"/>
      <c r="B2" s="682" t="s">
        <v>390</v>
      </c>
      <c r="C2" s="682"/>
      <c r="D2" s="685" t="s">
        <v>8</v>
      </c>
      <c r="E2" s="685"/>
      <c r="F2" s="1080" t="s">
        <v>659</v>
      </c>
      <c r="G2" s="685"/>
      <c r="H2" s="685"/>
      <c r="I2" s="685"/>
      <c r="J2" s="686"/>
    </row>
    <row r="3" spans="1:10">
      <c r="A3" s="681"/>
      <c r="B3" s="687"/>
      <c r="C3" s="687"/>
      <c r="D3" s="687"/>
      <c r="E3" s="687"/>
      <c r="F3" s="687"/>
      <c r="G3" s="687"/>
      <c r="H3" s="687"/>
      <c r="I3" s="687"/>
      <c r="J3" s="687"/>
    </row>
    <row r="4" spans="1:10" ht="15.75">
      <c r="A4" s="681"/>
      <c r="B4" s="687"/>
      <c r="C4" s="687"/>
      <c r="D4" s="687"/>
      <c r="E4" s="687"/>
      <c r="F4" s="688" t="str">
        <f>+'1 - Revenue Credits'!A2</f>
        <v>MidAmerican Central California Transco, LLC</v>
      </c>
      <c r="G4" s="687"/>
      <c r="H4" s="687"/>
      <c r="I4" s="687"/>
      <c r="J4" s="687"/>
    </row>
    <row r="5" spans="1:10" ht="15.75">
      <c r="A5" s="756" t="s">
        <v>497</v>
      </c>
      <c r="B5" s="687"/>
      <c r="C5" s="687"/>
      <c r="D5" s="687"/>
      <c r="E5" s="687"/>
      <c r="F5" s="688"/>
      <c r="G5" s="687"/>
      <c r="H5" s="687"/>
      <c r="I5" s="687"/>
      <c r="J5" s="687"/>
    </row>
    <row r="6" spans="1:10" ht="15.75">
      <c r="A6" s="681"/>
      <c r="B6" s="689"/>
      <c r="C6" s="689"/>
      <c r="D6" s="689"/>
      <c r="E6" s="689"/>
      <c r="F6" s="689"/>
      <c r="G6" s="689"/>
      <c r="H6" s="689"/>
      <c r="I6" s="689"/>
      <c r="J6" s="715"/>
    </row>
    <row r="7" spans="1:10" ht="15.75">
      <c r="A7" s="681">
        <v>1</v>
      </c>
      <c r="B7" s="689" t="s">
        <v>371</v>
      </c>
      <c r="C7" s="689" t="s">
        <v>943</v>
      </c>
      <c r="D7" s="689"/>
      <c r="E7" s="689"/>
      <c r="F7" s="689"/>
      <c r="G7" s="689"/>
      <c r="H7" s="689"/>
      <c r="I7" s="689"/>
      <c r="J7" s="715">
        <f>+'Appendix III'!J89</f>
        <v>1691975.3043977777</v>
      </c>
    </row>
    <row r="8" spans="1:10" ht="15.75">
      <c r="A8" s="681"/>
      <c r="B8" s="689"/>
      <c r="C8" s="689"/>
      <c r="D8" s="689"/>
      <c r="E8" s="689"/>
      <c r="F8" s="689"/>
      <c r="G8" s="689"/>
      <c r="H8" s="689"/>
      <c r="I8" s="689"/>
      <c r="J8" s="715"/>
    </row>
    <row r="9" spans="1:10" ht="16.5" thickBot="1">
      <c r="A9" s="691">
        <f>+A7+1</f>
        <v>2</v>
      </c>
      <c r="B9" s="692" t="s">
        <v>372</v>
      </c>
      <c r="C9" s="693"/>
      <c r="D9" s="693"/>
      <c r="E9" s="693"/>
      <c r="F9" s="693"/>
      <c r="G9" s="693"/>
      <c r="H9" s="693"/>
      <c r="I9" s="694" t="s">
        <v>62</v>
      </c>
      <c r="J9" s="715"/>
    </row>
    <row r="10" spans="1:10" ht="15.75">
      <c r="A10" s="691"/>
      <c r="B10" s="695"/>
      <c r="C10" s="693"/>
      <c r="D10" s="693"/>
      <c r="E10" s="693"/>
      <c r="F10" s="693"/>
      <c r="G10" s="696" t="s">
        <v>68</v>
      </c>
      <c r="H10" s="693"/>
      <c r="I10" s="693"/>
      <c r="J10" s="715"/>
    </row>
    <row r="11" spans="1:10" ht="16.5" thickBot="1">
      <c r="A11" s="691"/>
      <c r="C11" s="695"/>
      <c r="D11" s="697" t="s">
        <v>62</v>
      </c>
      <c r="E11" s="697" t="s">
        <v>69</v>
      </c>
      <c r="F11" s="693"/>
      <c r="G11" s="1081" t="s">
        <v>498</v>
      </c>
      <c r="H11" s="693"/>
      <c r="I11" s="697" t="s">
        <v>70</v>
      </c>
      <c r="J11" s="715"/>
    </row>
    <row r="12" spans="1:10" ht="15.75">
      <c r="A12" s="691">
        <f>+A9+1</f>
        <v>3</v>
      </c>
      <c r="B12" s="692" t="s">
        <v>432</v>
      </c>
      <c r="C12" s="695" t="s">
        <v>944</v>
      </c>
      <c r="D12" s="701">
        <f>+'Appendix III'!E200</f>
        <v>0</v>
      </c>
      <c r="E12" s="690">
        <f>+'Appendix III'!F200</f>
        <v>0.48</v>
      </c>
      <c r="F12" s="699"/>
      <c r="G12" s="880">
        <f>+'Appendix III'!H200</f>
        <v>4.5821300000000002E-2</v>
      </c>
      <c r="H12" s="700"/>
      <c r="I12" s="867">
        <f>E12*G12</f>
        <v>2.1994224E-2</v>
      </c>
      <c r="J12" s="715"/>
    </row>
    <row r="13" spans="1:10" ht="15.75">
      <c r="A13" s="691">
        <f>+A12+1</f>
        <v>4</v>
      </c>
      <c r="B13" s="692" t="s">
        <v>433</v>
      </c>
      <c r="C13" s="695" t="s">
        <v>945</v>
      </c>
      <c r="D13" s="701">
        <f>+'Appendix III'!E201</f>
        <v>0</v>
      </c>
      <c r="E13" s="690">
        <f>+'Appendix III'!F201</f>
        <v>0</v>
      </c>
      <c r="F13" s="699"/>
      <c r="G13" s="880">
        <f>+'Appendix III'!H201</f>
        <v>0</v>
      </c>
      <c r="H13" s="700"/>
      <c r="I13" s="867">
        <f>E13*G13</f>
        <v>0</v>
      </c>
      <c r="J13" s="715"/>
    </row>
    <row r="14" spans="1:10" ht="16.5" thickBot="1">
      <c r="A14" s="691">
        <f>+A13+1</f>
        <v>5</v>
      </c>
      <c r="B14" s="692" t="s">
        <v>946</v>
      </c>
      <c r="C14" s="700"/>
      <c r="D14" s="1485">
        <f>+'Appendix III'!E202</f>
        <v>0</v>
      </c>
      <c r="E14" s="690">
        <f>+'Appendix III'!F202</f>
        <v>0.52</v>
      </c>
      <c r="F14" s="699"/>
      <c r="G14" s="880">
        <f>+'Appendix III'!H202+0.01</f>
        <v>0.11299999999999999</v>
      </c>
      <c r="H14" s="700"/>
      <c r="I14" s="868">
        <f>E14*G14</f>
        <v>5.876E-2</v>
      </c>
      <c r="J14" s="715"/>
    </row>
    <row r="15" spans="1:10" ht="15.75">
      <c r="A15" s="691">
        <f>+A14+1</f>
        <v>6</v>
      </c>
      <c r="B15" s="695" t="s">
        <v>459</v>
      </c>
      <c r="C15" s="700"/>
      <c r="D15" s="701">
        <f>SUM(D12:D14)</f>
        <v>0</v>
      </c>
      <c r="E15" s="693" t="s">
        <v>8</v>
      </c>
      <c r="F15" s="693"/>
      <c r="G15" s="693"/>
      <c r="H15" s="693"/>
      <c r="I15" s="867">
        <f>SUM(I12:I14)</f>
        <v>8.0754223999999999E-2</v>
      </c>
      <c r="J15" s="715"/>
    </row>
    <row r="16" spans="1:10" ht="15.75">
      <c r="A16" s="691">
        <f t="shared" ref="A16:A38" si="0">+A15+1</f>
        <v>7</v>
      </c>
      <c r="B16" s="695" t="s">
        <v>373</v>
      </c>
      <c r="C16" s="700"/>
      <c r="D16" s="701"/>
      <c r="E16" s="693"/>
      <c r="F16" s="693"/>
      <c r="G16" s="693"/>
      <c r="H16" s="693"/>
      <c r="I16" s="699"/>
      <c r="J16" s="715">
        <f>+I15*J7</f>
        <v>136634.15273380632</v>
      </c>
    </row>
    <row r="17" spans="1:12" ht="15.75">
      <c r="A17" s="691"/>
      <c r="B17" s="689"/>
      <c r="C17" s="689"/>
      <c r="D17" s="689"/>
      <c r="E17" s="689"/>
      <c r="F17" s="689"/>
      <c r="G17" s="689"/>
      <c r="H17" s="689"/>
      <c r="I17" s="689"/>
      <c r="J17" s="715"/>
    </row>
    <row r="18" spans="1:12" ht="15.75">
      <c r="A18" s="691">
        <f>+A16+1</f>
        <v>8</v>
      </c>
      <c r="B18" s="695" t="s">
        <v>53</v>
      </c>
      <c r="C18" s="702"/>
      <c r="D18" s="693"/>
      <c r="E18" s="693"/>
      <c r="F18" s="700"/>
      <c r="G18" s="703"/>
      <c r="H18" s="693"/>
      <c r="I18" s="700"/>
      <c r="J18" s="715"/>
    </row>
    <row r="19" spans="1:12" ht="15.75">
      <c r="A19" s="691">
        <f t="shared" si="0"/>
        <v>9</v>
      </c>
      <c r="B19" s="56" t="s">
        <v>54</v>
      </c>
      <c r="C19" s="11"/>
      <c r="D19" s="436">
        <f>+'Appendix III'!E141</f>
        <v>0.27983599999999997</v>
      </c>
      <c r="E19" s="693"/>
      <c r="F19" s="700"/>
      <c r="G19" s="703"/>
      <c r="H19" s="693"/>
      <c r="I19" s="700"/>
      <c r="J19" s="715"/>
    </row>
    <row r="20" spans="1:12" ht="15.75">
      <c r="A20" s="691">
        <f t="shared" si="0"/>
        <v>10</v>
      </c>
      <c r="B20" s="1" t="s">
        <v>55</v>
      </c>
      <c r="C20" s="11"/>
      <c r="D20" s="436">
        <f>IF(I15&gt;0,(D19/(1-D19))*(1-I12/I15),0)</f>
        <v>0.28274095169092467</v>
      </c>
      <c r="E20" s="693"/>
      <c r="F20" s="700"/>
      <c r="G20" s="703"/>
      <c r="H20" s="693"/>
      <c r="I20" s="700"/>
      <c r="J20" s="715"/>
    </row>
    <row r="21" spans="1:12" ht="15.75">
      <c r="A21" s="691">
        <f t="shared" si="0"/>
        <v>11</v>
      </c>
      <c r="B21" s="18" t="str">
        <f>"       where WCLTD=(line "&amp;A12&amp;") and R= (line "&amp;A15&amp;")"</f>
        <v xml:space="preserve">       where WCLTD=(line 3) and R= (line 6)</v>
      </c>
      <c r="C21" s="11"/>
      <c r="D21" s="11"/>
      <c r="E21" s="693"/>
      <c r="F21" s="700"/>
      <c r="G21" s="703"/>
      <c r="H21" s="693"/>
      <c r="I21" s="700"/>
      <c r="J21" s="715"/>
    </row>
    <row r="22" spans="1:12" ht="15.75">
      <c r="A22" s="691">
        <f t="shared" si="0"/>
        <v>12</v>
      </c>
      <c r="B22" s="18" t="str">
        <f>"       and FIT, SIT &amp; p are as given in footnote "&amp;'Appendix III'!A246&amp;" on Appendix III."</f>
        <v xml:space="preserve">       and FIT, SIT &amp; p are as given in footnote F on Appendix III.</v>
      </c>
      <c r="C22" s="11"/>
      <c r="D22" s="11"/>
      <c r="E22" s="693"/>
      <c r="F22" s="700"/>
      <c r="G22" s="703"/>
      <c r="H22" s="693"/>
      <c r="I22" s="700"/>
      <c r="J22" s="715"/>
    </row>
    <row r="23" spans="1:12" ht="15.75">
      <c r="A23" s="691">
        <f t="shared" si="0"/>
        <v>13</v>
      </c>
      <c r="B23" s="56" t="str">
        <f>"      1 / (1 - T)  = (T from line "&amp;A19&amp;")"</f>
        <v xml:space="preserve">      1 / (1 - T)  = (T from line 9)</v>
      </c>
      <c r="C23" s="11"/>
      <c r="D23" s="436">
        <f>IF(D19&gt;0,1/(1-D19),0)</f>
        <v>1.3885726029071155</v>
      </c>
      <c r="E23" s="693"/>
      <c r="F23" s="700"/>
      <c r="G23" s="703"/>
      <c r="H23" s="693"/>
      <c r="I23" s="700"/>
      <c r="J23" s="715"/>
    </row>
    <row r="24" spans="1:12" ht="15.75">
      <c r="A24" s="691">
        <f t="shared" si="0"/>
        <v>14</v>
      </c>
      <c r="B24" s="18" t="s">
        <v>56</v>
      </c>
      <c r="C24" s="11"/>
      <c r="D24" s="186">
        <f>+'Appendix III'!E146</f>
        <v>0</v>
      </c>
      <c r="E24" s="693"/>
      <c r="F24" s="700"/>
      <c r="G24" s="703"/>
      <c r="H24" s="693"/>
      <c r="I24" s="700"/>
      <c r="J24" s="715"/>
    </row>
    <row r="25" spans="1:12" ht="15.75">
      <c r="A25" s="691">
        <f t="shared" si="0"/>
        <v>15</v>
      </c>
      <c r="B25" s="18"/>
      <c r="C25" s="11"/>
      <c r="D25" s="175"/>
      <c r="E25" s="693"/>
      <c r="F25" s="700"/>
      <c r="G25" s="704"/>
      <c r="H25" s="693"/>
      <c r="I25" s="700"/>
      <c r="J25" s="715"/>
    </row>
    <row r="26" spans="1:12" ht="15.75">
      <c r="A26" s="691">
        <f t="shared" si="0"/>
        <v>16</v>
      </c>
      <c r="B26" s="56" t="str">
        <f>"Income Tax Calculation = line "&amp;A20&amp;" * line "&amp;A16&amp;""</f>
        <v>Income Tax Calculation = line 10 * line 7</v>
      </c>
      <c r="C26" s="57"/>
      <c r="D26" s="124">
        <f>+J16*D20</f>
        <v>38632.070377439552</v>
      </c>
      <c r="E26" s="693"/>
      <c r="F26" s="706"/>
      <c r="G26" s="707"/>
      <c r="H26" s="706"/>
      <c r="I26" s="175">
        <f>+J16*D20</f>
        <v>38632.070377439552</v>
      </c>
      <c r="J26" s="681"/>
    </row>
    <row r="27" spans="1:12" ht="15.75">
      <c r="A27" s="691">
        <f t="shared" si="0"/>
        <v>17</v>
      </c>
      <c r="B27" s="423" t="str">
        <f>"ITC adjustment (line "&amp;A23&amp;" * line "&amp;A24&amp;") and line 17 allocated on NP allocator"</f>
        <v>ITC adjustment (line 13 * line 14) and line 17 allocated on NP allocator</v>
      </c>
      <c r="C27" s="424"/>
      <c r="D27" s="419">
        <f>+D23*D24</f>
        <v>0</v>
      </c>
      <c r="E27" s="706"/>
      <c r="F27" s="709" t="s">
        <v>38</v>
      </c>
      <c r="G27" s="690">
        <f>+'Appendix III'!H70</f>
        <v>1</v>
      </c>
      <c r="H27" s="706"/>
      <c r="I27" s="704">
        <f>G27*D27</f>
        <v>0</v>
      </c>
      <c r="J27" s="715"/>
    </row>
    <row r="28" spans="1:12" ht="15.75">
      <c r="A28" s="691">
        <f t="shared" si="0"/>
        <v>18</v>
      </c>
      <c r="B28" s="59" t="s">
        <v>57</v>
      </c>
      <c r="C28" s="1" t="str">
        <f>"(line "&amp;A26&amp;" plus line "&amp;A27&amp;")"</f>
        <v>(line 16 plus line 17)</v>
      </c>
      <c r="D28" s="185">
        <f>+D27+D26</f>
        <v>38632.070377439552</v>
      </c>
      <c r="E28" s="706"/>
      <c r="J28" s="715">
        <f>+I27+I26</f>
        <v>38632.070377439552</v>
      </c>
    </row>
    <row r="29" spans="1:12" ht="15.75">
      <c r="A29" s="691"/>
      <c r="B29" s="698"/>
      <c r="C29" s="705"/>
      <c r="D29" s="708"/>
      <c r="E29" s="706"/>
      <c r="F29" s="709"/>
      <c r="G29" s="690"/>
      <c r="H29" s="706"/>
      <c r="I29" s="708"/>
      <c r="J29" s="715"/>
    </row>
    <row r="30" spans="1:12" ht="15.75">
      <c r="A30" s="691"/>
      <c r="B30" s="689"/>
      <c r="C30" s="689"/>
      <c r="D30" s="689"/>
      <c r="E30" s="689"/>
      <c r="F30" s="689"/>
      <c r="G30" s="689"/>
      <c r="H30" s="689"/>
      <c r="I30" s="689"/>
      <c r="J30" s="715"/>
      <c r="K30" s="689"/>
      <c r="L30" s="689"/>
    </row>
    <row r="31" spans="1:12" ht="15.75">
      <c r="A31" s="691">
        <f>+A28+1</f>
        <v>19</v>
      </c>
      <c r="B31" s="698" t="s">
        <v>374</v>
      </c>
      <c r="C31" s="689"/>
      <c r="D31" s="689"/>
      <c r="E31" s="689" t="s">
        <v>456</v>
      </c>
      <c r="F31" s="689"/>
      <c r="G31" s="689"/>
      <c r="H31" s="689"/>
      <c r="I31" s="689"/>
      <c r="J31" s="715">
        <f>+J28+J16</f>
        <v>175266.22311124587</v>
      </c>
      <c r="K31" s="689"/>
      <c r="L31" s="689"/>
    </row>
    <row r="32" spans="1:12" ht="15.75">
      <c r="A32" s="840"/>
      <c r="B32" s="689"/>
      <c r="C32" s="689"/>
      <c r="D32" s="689"/>
      <c r="E32" s="689"/>
      <c r="F32" s="689"/>
      <c r="G32" s="689"/>
      <c r="H32" s="689"/>
      <c r="I32" s="689"/>
      <c r="J32" s="715"/>
      <c r="K32" s="689"/>
      <c r="L32" s="689"/>
    </row>
    <row r="33" spans="1:12" ht="15.75">
      <c r="A33" s="840">
        <f>+A31+1</f>
        <v>20</v>
      </c>
      <c r="B33" s="689" t="str">
        <f>"Return    (Appendix III line "&amp;'Appendix III'!A153&amp;" col 5)"</f>
        <v>Return    (Appendix III line 64 col 5)</v>
      </c>
      <c r="C33" s="689"/>
      <c r="D33" s="689"/>
      <c r="E33" s="689"/>
      <c r="F33" s="689"/>
      <c r="G33" s="689"/>
      <c r="H33" s="689"/>
      <c r="I33" s="689"/>
      <c r="J33" s="715">
        <f>+'Appendix III'!J153</f>
        <v>127835.88115093789</v>
      </c>
      <c r="K33" s="689"/>
      <c r="L33" s="689"/>
    </row>
    <row r="34" spans="1:12" ht="15.75">
      <c r="A34" s="840">
        <f t="shared" si="0"/>
        <v>21</v>
      </c>
      <c r="B34" s="689" t="str">
        <f>"Income Tax    (Appendix III line "&amp;'Appendix III'!A150&amp;" col 5)"</f>
        <v>Income Tax    (Appendix III line 62 col 5)</v>
      </c>
      <c r="C34" s="689"/>
      <c r="D34" s="689"/>
      <c r="E34" s="689"/>
      <c r="F34" s="689"/>
      <c r="G34" s="689"/>
      <c r="H34" s="689"/>
      <c r="I34" s="689"/>
      <c r="J34" s="715">
        <f>+'Appendix III'!J150</f>
        <v>35213.303087400658</v>
      </c>
      <c r="K34" s="689"/>
      <c r="L34" s="689"/>
    </row>
    <row r="35" spans="1:12" ht="15.75">
      <c r="A35" s="840">
        <f t="shared" si="0"/>
        <v>22</v>
      </c>
      <c r="B35" s="698" t="s">
        <v>375</v>
      </c>
      <c r="C35" s="689"/>
      <c r="D35" s="689"/>
      <c r="E35" s="689" t="s">
        <v>422</v>
      </c>
      <c r="F35" s="689"/>
      <c r="G35" s="689"/>
      <c r="H35" s="689"/>
      <c r="I35" s="689"/>
      <c r="J35" s="1335">
        <f>+J33+J34</f>
        <v>163049.18423833855</v>
      </c>
      <c r="K35" s="689"/>
      <c r="L35" s="689"/>
    </row>
    <row r="36" spans="1:12" ht="15.75">
      <c r="A36" s="840">
        <f t="shared" si="0"/>
        <v>23</v>
      </c>
      <c r="B36" s="698" t="s">
        <v>376</v>
      </c>
      <c r="C36" s="689"/>
      <c r="D36" s="689"/>
      <c r="E36" s="689" t="s">
        <v>423</v>
      </c>
      <c r="F36" s="689"/>
      <c r="G36" s="689"/>
      <c r="H36" s="689"/>
      <c r="I36" s="689"/>
      <c r="J36" s="715">
        <f>+J31-J35</f>
        <v>12217.038872907317</v>
      </c>
      <c r="K36" s="689"/>
      <c r="L36" s="689"/>
    </row>
    <row r="37" spans="1:12" ht="15.75">
      <c r="A37" s="840">
        <f t="shared" si="0"/>
        <v>24</v>
      </c>
      <c r="B37" s="689" t="s">
        <v>397</v>
      </c>
      <c r="C37" s="689"/>
      <c r="D37" s="689"/>
      <c r="E37" s="689" t="str">
        <f>"Appendix III, line "&amp;'Appendix III'!A$212&amp;"a"</f>
        <v>Appendix III, line 88a</v>
      </c>
      <c r="F37" s="689"/>
      <c r="G37" s="689"/>
      <c r="H37" s="689"/>
      <c r="I37" s="689"/>
      <c r="J37" s="715">
        <f>+'Appendix III'!H212</f>
        <v>2224800</v>
      </c>
      <c r="K37" s="689"/>
      <c r="L37" s="689"/>
    </row>
    <row r="38" spans="1:12" ht="15.75">
      <c r="A38" s="840">
        <f t="shared" si="0"/>
        <v>25</v>
      </c>
      <c r="B38" s="689" t="s">
        <v>389</v>
      </c>
      <c r="C38" s="689"/>
      <c r="D38" s="689"/>
      <c r="E38" s="689" t="s">
        <v>467</v>
      </c>
      <c r="F38" s="689"/>
      <c r="G38" s="689"/>
      <c r="H38" s="689"/>
      <c r="I38" s="689"/>
      <c r="J38" s="715">
        <f>IF(J37=0,0,J36/J37)</f>
        <v>5.4912975876066691E-3</v>
      </c>
      <c r="K38" s="689"/>
      <c r="L38" s="689"/>
    </row>
    <row r="39" spans="1:12" ht="15.75">
      <c r="A39" s="689"/>
      <c r="B39" s="689"/>
      <c r="C39" s="689"/>
      <c r="D39" s="689"/>
      <c r="E39" s="689"/>
      <c r="F39" s="689"/>
      <c r="G39" s="689"/>
      <c r="H39" s="689"/>
      <c r="I39" s="689"/>
      <c r="J39" s="715"/>
      <c r="K39" s="689"/>
      <c r="L39" s="689"/>
    </row>
    <row r="40" spans="1:12" ht="15.75">
      <c r="A40" s="123" t="s">
        <v>754</v>
      </c>
      <c r="B40" s="689"/>
      <c r="C40" s="689"/>
      <c r="D40" s="689"/>
      <c r="E40" s="689"/>
      <c r="F40" s="689"/>
      <c r="G40" s="689"/>
      <c r="H40" s="689"/>
      <c r="I40" s="689"/>
      <c r="J40" s="689"/>
      <c r="K40" s="689"/>
      <c r="L40" s="689"/>
    </row>
    <row r="41" spans="1:12" ht="15.75">
      <c r="A41" s="123" t="s">
        <v>752</v>
      </c>
      <c r="B41" s="689"/>
      <c r="C41" s="689"/>
      <c r="D41" s="689"/>
      <c r="E41" s="689"/>
      <c r="F41" s="689"/>
      <c r="G41" s="689"/>
      <c r="H41" s="689"/>
      <c r="I41" s="689"/>
      <c r="J41" s="689"/>
      <c r="K41" s="689"/>
      <c r="L41" s="689"/>
    </row>
    <row r="42" spans="1:12" ht="15.75">
      <c r="A42" s="123" t="s">
        <v>753</v>
      </c>
      <c r="B42" s="689"/>
      <c r="C42" s="689"/>
      <c r="D42" s="689"/>
      <c r="E42" s="689"/>
      <c r="F42" s="689"/>
      <c r="G42" s="689"/>
      <c r="H42" s="689"/>
      <c r="I42" s="689"/>
      <c r="J42" s="689"/>
      <c r="K42" s="689"/>
      <c r="L42" s="689"/>
    </row>
    <row r="43" spans="1:12" ht="15.75">
      <c r="A43" s="123"/>
      <c r="B43" s="689"/>
      <c r="C43" s="689"/>
      <c r="D43" s="689"/>
      <c r="E43" s="689"/>
      <c r="F43" s="689"/>
      <c r="G43" s="689"/>
      <c r="H43" s="689"/>
      <c r="I43" s="689"/>
      <c r="J43" s="689"/>
      <c r="K43" s="689"/>
      <c r="L43" s="689"/>
    </row>
    <row r="44" spans="1:12" ht="15.75">
      <c r="A44" s="1079"/>
      <c r="B44" s="689" t="s">
        <v>600</v>
      </c>
    </row>
    <row r="45" spans="1:12" ht="15.75">
      <c r="A45" s="1079"/>
      <c r="B45" s="973" t="s">
        <v>601</v>
      </c>
      <c r="C45" s="974" t="s">
        <v>460</v>
      </c>
    </row>
    <row r="46" spans="1:12">
      <c r="A46" s="1079"/>
      <c r="B46" s="975"/>
      <c r="C46" s="975"/>
    </row>
    <row r="47" spans="1:12">
      <c r="A47" s="1079"/>
      <c r="B47" s="975"/>
      <c r="C47" s="975"/>
    </row>
    <row r="48" spans="1:12">
      <c r="A48" s="1079"/>
      <c r="B48" s="975"/>
      <c r="C48" s="975"/>
    </row>
    <row r="49" spans="1:1">
      <c r="A49" s="1079"/>
    </row>
  </sheetData>
  <pageMargins left="0.7" right="0.7" top="0.75" bottom="0.75" header="0.3" footer="0.3"/>
  <pageSetup scale="6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L238"/>
  <sheetViews>
    <sheetView view="pageBreakPreview" zoomScale="85" zoomScaleNormal="75" zoomScaleSheetLayoutView="85" workbookViewId="0">
      <selection activeCell="J10" sqref="J10"/>
    </sheetView>
  </sheetViews>
  <sheetFormatPr defaultColWidth="8.88671875" defaultRowHeight="12.75"/>
  <cols>
    <col min="1" max="1" width="8.88671875" style="121"/>
    <col min="2" max="2" width="33.44140625" style="123" customWidth="1"/>
    <col min="3" max="3" width="10.5546875" style="119" customWidth="1"/>
    <col min="4" max="4" width="12.6640625" style="121" customWidth="1"/>
    <col min="5" max="5" width="14.77734375" style="121" bestFit="1" customWidth="1"/>
    <col min="6" max="6" width="12.88671875" style="119" customWidth="1"/>
    <col min="7" max="7" width="33.109375" style="119" customWidth="1"/>
    <col min="8" max="8" width="14" style="119" customWidth="1"/>
    <col min="9" max="9" width="16" style="119" customWidth="1"/>
    <col min="10" max="10" width="17.109375" style="119" customWidth="1"/>
    <col min="11" max="11" width="16" style="119" customWidth="1"/>
    <col min="12" max="16384" width="8.88671875" style="119"/>
  </cols>
  <sheetData>
    <row r="1" spans="1:12">
      <c r="A1" s="775"/>
      <c r="B1" s="776"/>
      <c r="C1" s="777"/>
      <c r="D1" s="775"/>
      <c r="E1" s="775"/>
      <c r="F1" s="777"/>
      <c r="G1" s="777"/>
      <c r="H1" s="777"/>
      <c r="I1" s="777"/>
      <c r="J1" s="777"/>
      <c r="K1" s="777"/>
    </row>
    <row r="2" spans="1:12" ht="18.75">
      <c r="A2" s="816" t="s">
        <v>287</v>
      </c>
      <c r="B2" s="816"/>
      <c r="C2" s="816"/>
      <c r="D2" s="816"/>
      <c r="E2" s="816"/>
      <c r="F2" s="816"/>
      <c r="G2" s="816"/>
      <c r="H2" s="816"/>
      <c r="I2" s="816"/>
      <c r="J2" s="816"/>
      <c r="K2" s="777"/>
    </row>
    <row r="3" spans="1:12" ht="18.75">
      <c r="A3" s="816" t="str">
        <f>'Appendix III'!$E$8</f>
        <v>MidAmerican Central California Transco, LLC</v>
      </c>
      <c r="B3" s="816"/>
      <c r="C3" s="816"/>
      <c r="D3" s="816"/>
      <c r="E3" s="816"/>
      <c r="F3" s="816"/>
      <c r="G3" s="816"/>
      <c r="H3" s="816"/>
      <c r="I3" s="816"/>
      <c r="J3" s="816"/>
      <c r="K3" s="777"/>
    </row>
    <row r="4" spans="1:12">
      <c r="A4" s="775"/>
      <c r="B4" s="776"/>
      <c r="C4" s="777"/>
      <c r="D4" s="775"/>
      <c r="E4" s="775"/>
      <c r="F4" s="777"/>
      <c r="G4" s="777"/>
      <c r="H4" s="778"/>
      <c r="I4" s="778"/>
      <c r="J4" s="775"/>
      <c r="K4" s="777"/>
    </row>
    <row r="5" spans="1:12" ht="15.75">
      <c r="A5" s="841">
        <v>1</v>
      </c>
      <c r="B5" s="716" t="s">
        <v>956</v>
      </c>
      <c r="C5" s="732"/>
      <c r="D5" s="716"/>
      <c r="E5" s="716"/>
      <c r="F5" s="737"/>
      <c r="G5" s="733" t="s">
        <v>762</v>
      </c>
      <c r="I5" s="733"/>
      <c r="J5" s="734">
        <f>+'Appendix III'!J155</f>
        <v>881084.65942055895</v>
      </c>
      <c r="K5" s="777"/>
    </row>
    <row r="6" spans="1:12" ht="15.75">
      <c r="A6" s="841">
        <v>2</v>
      </c>
      <c r="B6" s="716" t="s">
        <v>430</v>
      </c>
      <c r="C6" s="732"/>
      <c r="D6" s="716"/>
      <c r="E6" s="716"/>
      <c r="F6" s="737"/>
      <c r="G6" s="735" t="s">
        <v>1038</v>
      </c>
      <c r="I6" s="733"/>
      <c r="J6" s="734">
        <f>+'Appendix III'!E125+'Appendix III'!E127+'2a - Cost Support'!E140*'2a - Cost Support'!E141</f>
        <v>494400</v>
      </c>
      <c r="K6" s="777"/>
    </row>
    <row r="7" spans="1:12" ht="15.75">
      <c r="A7" s="841">
        <v>3</v>
      </c>
      <c r="B7" s="716" t="s">
        <v>392</v>
      </c>
      <c r="C7" s="732"/>
      <c r="D7" s="716"/>
      <c r="E7" s="716"/>
      <c r="F7" s="737"/>
      <c r="G7" s="736" t="s">
        <v>464</v>
      </c>
      <c r="I7" s="733"/>
      <c r="J7" s="734">
        <f>+J5-J6</f>
        <v>386684.65942055895</v>
      </c>
      <c r="K7" s="777"/>
    </row>
    <row r="8" spans="1:12" ht="15.75">
      <c r="A8" s="841">
        <v>4</v>
      </c>
      <c r="B8" s="689" t="s">
        <v>523</v>
      </c>
      <c r="C8" s="732"/>
      <c r="D8" s="716"/>
      <c r="E8" s="716"/>
      <c r="F8" s="737"/>
      <c r="G8" s="736" t="str">
        <f>"(Appendix III, line "&amp;'Appendix III'!A212&amp;" (a))"</f>
        <v>(Appendix III, line 88 (a))</v>
      </c>
      <c r="I8" s="735"/>
      <c r="J8" s="734">
        <f>+'Appendix III'!H212</f>
        <v>2224800</v>
      </c>
      <c r="K8" s="777"/>
    </row>
    <row r="9" spans="1:12" ht="15.75">
      <c r="A9" s="841">
        <v>5</v>
      </c>
      <c r="B9" s="717" t="s">
        <v>385</v>
      </c>
      <c r="C9" s="732"/>
      <c r="E9" s="716"/>
      <c r="F9" s="737"/>
      <c r="G9" s="716" t="s">
        <v>463</v>
      </c>
      <c r="I9" s="850"/>
      <c r="J9" s="850">
        <f>IF(J8=0,0,J7/J8)</f>
        <v>0.17380648122103512</v>
      </c>
      <c r="K9" s="777"/>
    </row>
    <row r="10" spans="1:12" ht="15.75">
      <c r="A10" s="841">
        <v>6</v>
      </c>
      <c r="B10" s="689" t="s">
        <v>389</v>
      </c>
      <c r="C10" s="732"/>
      <c r="D10" s="866"/>
      <c r="E10" s="716"/>
      <c r="F10" s="737"/>
      <c r="G10" s="716" t="s">
        <v>495</v>
      </c>
      <c r="I10" s="851"/>
      <c r="J10" s="851">
        <f>+'3 - Incentives'!J38</f>
        <v>5.4912975876066691E-3</v>
      </c>
      <c r="K10" s="777"/>
    </row>
    <row r="11" spans="1:12" ht="15.75">
      <c r="A11" s="841"/>
      <c r="B11" s="776"/>
      <c r="C11" s="779"/>
      <c r="D11" s="775"/>
      <c r="E11" s="775"/>
      <c r="F11" s="777"/>
      <c r="G11" s="777"/>
      <c r="H11" s="777"/>
      <c r="I11" s="777"/>
      <c r="J11" s="777"/>
      <c r="K11" s="777"/>
    </row>
    <row r="12" spans="1:12">
      <c r="A12" s="841"/>
      <c r="B12" s="776"/>
      <c r="C12" s="780"/>
      <c r="D12" s="775"/>
      <c r="E12" s="775"/>
      <c r="F12" s="777"/>
      <c r="G12" s="777"/>
      <c r="H12" s="777"/>
      <c r="I12" s="777"/>
      <c r="J12" s="777"/>
      <c r="K12" s="777"/>
    </row>
    <row r="13" spans="1:12">
      <c r="A13" s="841"/>
      <c r="B13" s="776"/>
      <c r="C13" s="780"/>
      <c r="D13" s="775"/>
      <c r="E13" s="775"/>
      <c r="F13" s="777"/>
      <c r="G13" s="777"/>
      <c r="H13" s="777"/>
      <c r="I13" s="777"/>
      <c r="J13" s="777"/>
      <c r="K13" s="777"/>
    </row>
    <row r="14" spans="1:12">
      <c r="A14" s="841"/>
      <c r="B14" s="776"/>
      <c r="C14" s="777"/>
      <c r="D14" s="775"/>
      <c r="E14" s="775"/>
      <c r="F14" s="777"/>
      <c r="G14" s="777"/>
      <c r="H14" s="777"/>
      <c r="I14" s="777"/>
      <c r="J14" s="777"/>
      <c r="K14" s="777"/>
    </row>
    <row r="15" spans="1:12">
      <c r="A15" s="841"/>
      <c r="B15" s="781" t="s">
        <v>400</v>
      </c>
      <c r="C15" s="781" t="s">
        <v>401</v>
      </c>
      <c r="D15" s="781" t="s">
        <v>402</v>
      </c>
      <c r="E15" s="781" t="s">
        <v>403</v>
      </c>
      <c r="F15" s="781" t="s">
        <v>404</v>
      </c>
      <c r="G15" s="781" t="s">
        <v>405</v>
      </c>
      <c r="H15" s="781" t="s">
        <v>406</v>
      </c>
      <c r="I15" s="781" t="s">
        <v>407</v>
      </c>
      <c r="J15" s="781" t="s">
        <v>408</v>
      </c>
      <c r="K15" s="781" t="s">
        <v>496</v>
      </c>
      <c r="L15" s="727"/>
    </row>
    <row r="16" spans="1:12">
      <c r="A16" s="841"/>
      <c r="B16" s="776"/>
      <c r="C16" s="777"/>
      <c r="D16" s="775"/>
      <c r="E16" s="775"/>
      <c r="F16" s="777"/>
      <c r="G16" s="855"/>
      <c r="H16" s="856"/>
      <c r="I16" s="856"/>
      <c r="J16" s="857"/>
      <c r="K16" s="857"/>
    </row>
    <row r="17" spans="1:12" ht="51">
      <c r="A17" s="842"/>
      <c r="B17" s="782" t="s">
        <v>500</v>
      </c>
      <c r="C17" s="783" t="s">
        <v>386</v>
      </c>
      <c r="D17" s="784" t="s">
        <v>383</v>
      </c>
      <c r="E17" s="784" t="s">
        <v>393</v>
      </c>
      <c r="F17" s="784" t="s">
        <v>409</v>
      </c>
      <c r="G17" s="1573" t="s">
        <v>420</v>
      </c>
      <c r="H17" s="1574"/>
      <c r="I17" s="1575"/>
      <c r="J17" s="785" t="s">
        <v>421</v>
      </c>
      <c r="K17" s="785" t="s">
        <v>526</v>
      </c>
    </row>
    <row r="18" spans="1:12" ht="40.5" customHeight="1">
      <c r="A18" s="842"/>
      <c r="B18" s="786"/>
      <c r="C18" s="787"/>
      <c r="D18" s="787" t="s">
        <v>524</v>
      </c>
      <c r="E18" s="787" t="s">
        <v>384</v>
      </c>
      <c r="F18" s="787" t="s">
        <v>136</v>
      </c>
      <c r="G18" s="788" t="s">
        <v>424</v>
      </c>
      <c r="H18" s="789" t="s">
        <v>427</v>
      </c>
      <c r="I18" s="790" t="s">
        <v>272</v>
      </c>
      <c r="J18" s="790" t="s">
        <v>272</v>
      </c>
      <c r="K18" s="790" t="s">
        <v>527</v>
      </c>
    </row>
    <row r="19" spans="1:12">
      <c r="A19" s="842"/>
      <c r="B19" s="791"/>
      <c r="C19" s="792"/>
      <c r="D19" s="792"/>
      <c r="E19" s="792"/>
      <c r="F19" s="792"/>
      <c r="G19" s="793"/>
      <c r="H19" s="794"/>
      <c r="I19" s="795" t="s">
        <v>425</v>
      </c>
      <c r="J19" s="795" t="s">
        <v>426</v>
      </c>
      <c r="K19" s="795"/>
    </row>
    <row r="20" spans="1:12">
      <c r="A20" s="842"/>
      <c r="B20" s="791"/>
      <c r="C20" s="792"/>
      <c r="D20" s="792"/>
      <c r="E20" s="792"/>
      <c r="F20" s="792"/>
      <c r="G20" s="793"/>
      <c r="H20" s="794"/>
      <c r="I20" s="796"/>
      <c r="J20" s="796"/>
      <c r="K20" s="796"/>
    </row>
    <row r="21" spans="1:12">
      <c r="A21" s="841" t="s">
        <v>410</v>
      </c>
      <c r="B21" s="797"/>
      <c r="C21" s="798"/>
      <c r="D21" s="799"/>
      <c r="E21" s="849"/>
      <c r="F21" s="852">
        <f t="shared" ref="F21:F29" si="0">+J$10*D21/100+E21</f>
        <v>0</v>
      </c>
      <c r="G21" s="800">
        <v>0</v>
      </c>
      <c r="H21" s="801">
        <v>0</v>
      </c>
      <c r="I21" s="804">
        <f t="shared" ref="I21:I29" si="1">+E21*G21+H21</f>
        <v>0</v>
      </c>
      <c r="J21" s="802">
        <f>+F21*G21+H21</f>
        <v>0</v>
      </c>
      <c r="K21" s="802">
        <f t="shared" ref="K21:K29" si="2">+J21-I21</f>
        <v>0</v>
      </c>
      <c r="L21" s="817"/>
    </row>
    <row r="22" spans="1:12">
      <c r="A22" s="841" t="s">
        <v>411</v>
      </c>
      <c r="B22" s="797"/>
      <c r="C22" s="803"/>
      <c r="D22" s="799"/>
      <c r="E22" s="853"/>
      <c r="F22" s="852">
        <f t="shared" si="0"/>
        <v>0</v>
      </c>
      <c r="G22" s="800">
        <v>0</v>
      </c>
      <c r="H22" s="803">
        <v>0</v>
      </c>
      <c r="I22" s="804">
        <f t="shared" si="1"/>
        <v>0</v>
      </c>
      <c r="J22" s="802">
        <f>+F22*G22+H22</f>
        <v>0</v>
      </c>
      <c r="K22" s="802">
        <f t="shared" si="2"/>
        <v>0</v>
      </c>
    </row>
    <row r="23" spans="1:12">
      <c r="A23" s="841" t="s">
        <v>412</v>
      </c>
      <c r="B23" s="805"/>
      <c r="C23" s="803"/>
      <c r="D23" s="799"/>
      <c r="E23" s="806"/>
      <c r="F23" s="819">
        <f t="shared" si="0"/>
        <v>0</v>
      </c>
      <c r="G23" s="807">
        <v>0</v>
      </c>
      <c r="H23" s="803">
        <v>0</v>
      </c>
      <c r="I23" s="804">
        <f t="shared" si="1"/>
        <v>0</v>
      </c>
      <c r="J23" s="802">
        <f t="shared" ref="J23:J29" si="3">+F23*G23+H23</f>
        <v>0</v>
      </c>
      <c r="K23" s="802">
        <f t="shared" si="2"/>
        <v>0</v>
      </c>
      <c r="L23" s="817"/>
    </row>
    <row r="24" spans="1:12">
      <c r="A24" s="841" t="s">
        <v>413</v>
      </c>
      <c r="B24" s="808"/>
      <c r="C24" s="803"/>
      <c r="D24" s="799"/>
      <c r="E24" s="806"/>
      <c r="F24" s="819">
        <f t="shared" si="0"/>
        <v>0</v>
      </c>
      <c r="G24" s="807">
        <v>0</v>
      </c>
      <c r="H24" s="803">
        <v>0</v>
      </c>
      <c r="I24" s="804">
        <f t="shared" si="1"/>
        <v>0</v>
      </c>
      <c r="J24" s="802">
        <f t="shared" si="3"/>
        <v>0</v>
      </c>
      <c r="K24" s="802">
        <f t="shared" si="2"/>
        <v>0</v>
      </c>
      <c r="L24" s="817"/>
    </row>
    <row r="25" spans="1:12">
      <c r="A25" s="841" t="s">
        <v>414</v>
      </c>
      <c r="B25" s="808"/>
      <c r="C25" s="803"/>
      <c r="D25" s="803"/>
      <c r="E25" s="806"/>
      <c r="F25" s="819">
        <f t="shared" si="0"/>
        <v>0</v>
      </c>
      <c r="G25" s="807">
        <v>0</v>
      </c>
      <c r="H25" s="803">
        <v>0</v>
      </c>
      <c r="I25" s="804">
        <f t="shared" si="1"/>
        <v>0</v>
      </c>
      <c r="J25" s="802">
        <f t="shared" si="3"/>
        <v>0</v>
      </c>
      <c r="K25" s="802">
        <f t="shared" si="2"/>
        <v>0</v>
      </c>
      <c r="L25" s="817"/>
    </row>
    <row r="26" spans="1:12">
      <c r="A26" s="841" t="s">
        <v>415</v>
      </c>
      <c r="B26" s="808"/>
      <c r="C26" s="803"/>
      <c r="D26" s="803"/>
      <c r="E26" s="803"/>
      <c r="F26" s="819">
        <f t="shared" si="0"/>
        <v>0</v>
      </c>
      <c r="G26" s="809">
        <v>0</v>
      </c>
      <c r="H26" s="803">
        <v>0</v>
      </c>
      <c r="I26" s="804">
        <f t="shared" si="1"/>
        <v>0</v>
      </c>
      <c r="J26" s="802">
        <f t="shared" si="3"/>
        <v>0</v>
      </c>
      <c r="K26" s="802">
        <f t="shared" si="2"/>
        <v>0</v>
      </c>
    </row>
    <row r="27" spans="1:12">
      <c r="A27" s="841" t="s">
        <v>416</v>
      </c>
      <c r="B27" s="808"/>
      <c r="C27" s="803"/>
      <c r="D27" s="803"/>
      <c r="E27" s="803"/>
      <c r="F27" s="819">
        <f t="shared" si="0"/>
        <v>0</v>
      </c>
      <c r="G27" s="809">
        <v>0</v>
      </c>
      <c r="H27" s="803">
        <v>0</v>
      </c>
      <c r="I27" s="804">
        <f t="shared" si="1"/>
        <v>0</v>
      </c>
      <c r="J27" s="802">
        <f t="shared" si="3"/>
        <v>0</v>
      </c>
      <c r="K27" s="802">
        <f t="shared" si="2"/>
        <v>0</v>
      </c>
    </row>
    <row r="28" spans="1:12">
      <c r="A28" s="841" t="s">
        <v>417</v>
      </c>
      <c r="B28" s="808"/>
      <c r="C28" s="803"/>
      <c r="D28" s="803"/>
      <c r="E28" s="803"/>
      <c r="F28" s="819">
        <f t="shared" si="0"/>
        <v>0</v>
      </c>
      <c r="G28" s="809">
        <v>0</v>
      </c>
      <c r="H28" s="803">
        <v>0</v>
      </c>
      <c r="I28" s="804">
        <f t="shared" si="1"/>
        <v>0</v>
      </c>
      <c r="J28" s="802">
        <f t="shared" si="3"/>
        <v>0</v>
      </c>
      <c r="K28" s="802">
        <f t="shared" si="2"/>
        <v>0</v>
      </c>
    </row>
    <row r="29" spans="1:12">
      <c r="A29" s="841" t="s">
        <v>418</v>
      </c>
      <c r="B29" s="808"/>
      <c r="C29" s="803"/>
      <c r="D29" s="803"/>
      <c r="E29" s="803"/>
      <c r="F29" s="819">
        <f t="shared" si="0"/>
        <v>0</v>
      </c>
      <c r="G29" s="809">
        <v>0</v>
      </c>
      <c r="H29" s="803">
        <v>0</v>
      </c>
      <c r="I29" s="804">
        <f t="shared" si="1"/>
        <v>0</v>
      </c>
      <c r="J29" s="802">
        <f t="shared" si="3"/>
        <v>0</v>
      </c>
      <c r="K29" s="802">
        <f t="shared" si="2"/>
        <v>0</v>
      </c>
    </row>
    <row r="30" spans="1:12">
      <c r="A30" s="841">
        <v>8</v>
      </c>
      <c r="B30" s="810" t="s">
        <v>21</v>
      </c>
      <c r="C30" s="777"/>
      <c r="D30" s="775"/>
      <c r="E30" s="775"/>
      <c r="F30" s="777"/>
      <c r="G30" s="811">
        <f>SUM(G21:G29)</f>
        <v>0</v>
      </c>
      <c r="H30" s="812">
        <f>SUM(H21:H29)</f>
        <v>0</v>
      </c>
      <c r="I30" s="813">
        <f>SUM(I21:I29)</f>
        <v>0</v>
      </c>
      <c r="J30" s="814">
        <f>SUM(J21:J29)</f>
        <v>0</v>
      </c>
      <c r="K30" s="814">
        <f>SUM(K21:K29)</f>
        <v>0</v>
      </c>
      <c r="L30" s="854"/>
    </row>
    <row r="31" spans="1:12" ht="23.25" customHeight="1">
      <c r="A31" s="841">
        <v>9</v>
      </c>
      <c r="B31" s="776" t="s">
        <v>1032</v>
      </c>
      <c r="C31" s="777"/>
      <c r="D31" s="775"/>
      <c r="E31" s="775"/>
      <c r="F31" s="777"/>
      <c r="G31" s="815" t="s">
        <v>428</v>
      </c>
      <c r="H31" s="815" t="s">
        <v>466</v>
      </c>
      <c r="I31" s="815" t="s">
        <v>465</v>
      </c>
      <c r="J31" s="815" t="s">
        <v>429</v>
      </c>
      <c r="K31" s="815" t="s">
        <v>941</v>
      </c>
      <c r="L31" s="854"/>
    </row>
    <row r="32" spans="1:12">
      <c r="A32" s="841"/>
      <c r="B32" s="776"/>
      <c r="C32" s="777"/>
      <c r="D32" s="775"/>
      <c r="E32" s="775"/>
      <c r="F32" s="777"/>
      <c r="G32" s="777"/>
      <c r="H32" s="777"/>
      <c r="I32" s="777"/>
      <c r="J32" s="777"/>
      <c r="K32" s="777"/>
    </row>
    <row r="33" spans="1:11">
      <c r="A33" s="775"/>
      <c r="B33" s="776"/>
      <c r="C33" s="777"/>
      <c r="D33" s="775"/>
      <c r="E33" s="775"/>
      <c r="F33" s="777"/>
      <c r="G33" s="777"/>
      <c r="H33" s="777"/>
      <c r="I33" s="777"/>
      <c r="J33" s="777"/>
      <c r="K33" s="777"/>
    </row>
    <row r="34" spans="1:11">
      <c r="A34" s="776" t="s">
        <v>419</v>
      </c>
      <c r="B34" s="776"/>
      <c r="C34" s="777"/>
      <c r="D34" s="775"/>
      <c r="E34" s="775"/>
      <c r="F34" s="777"/>
      <c r="G34" s="777"/>
      <c r="H34" s="777"/>
      <c r="I34" s="777"/>
      <c r="J34" s="777"/>
      <c r="K34" s="777"/>
    </row>
    <row r="35" spans="1:11">
      <c r="A35" s="776" t="s">
        <v>486</v>
      </c>
      <c r="B35" s="776"/>
      <c r="C35" s="777"/>
      <c r="D35" s="775"/>
      <c r="E35" s="775"/>
      <c r="F35" s="777"/>
      <c r="G35" s="777"/>
      <c r="H35" s="777"/>
      <c r="I35" s="777"/>
      <c r="J35" s="777"/>
      <c r="K35" s="777"/>
    </row>
    <row r="36" spans="1:11">
      <c r="A36" s="123" t="s">
        <v>525</v>
      </c>
    </row>
    <row r="37" spans="1:11" ht="15.75">
      <c r="A37" s="1165"/>
      <c r="B37" s="689" t="s">
        <v>600</v>
      </c>
      <c r="C37"/>
      <c r="I37" s="729"/>
      <c r="J37" s="729"/>
    </row>
    <row r="38" spans="1:11" ht="15.75">
      <c r="A38" s="1165"/>
      <c r="B38" s="973" t="s">
        <v>601</v>
      </c>
      <c r="C38" s="1577" t="s">
        <v>460</v>
      </c>
      <c r="D38" s="1577"/>
    </row>
    <row r="39" spans="1:11" ht="15">
      <c r="A39" s="1165"/>
      <c r="B39" s="975"/>
      <c r="C39" s="1576"/>
      <c r="D39" s="1576"/>
    </row>
    <row r="40" spans="1:11" ht="15">
      <c r="A40" s="1165"/>
      <c r="B40" s="975"/>
      <c r="C40" s="1576"/>
      <c r="D40" s="1576"/>
    </row>
    <row r="41" spans="1:11" ht="15">
      <c r="A41" s="1165"/>
      <c r="B41" s="975"/>
      <c r="C41" s="1576"/>
      <c r="D41" s="1576"/>
    </row>
    <row r="42" spans="1:11">
      <c r="A42" s="980" t="s">
        <v>622</v>
      </c>
      <c r="B42" s="979"/>
      <c r="C42" s="979"/>
    </row>
    <row r="47" spans="1:11">
      <c r="I47" s="728">
        <f>+'Appendix III'!J155</f>
        <v>881084.65942055895</v>
      </c>
      <c r="J47" s="854">
        <f>+'Appendix III'!J159</f>
        <v>881084.65942055895</v>
      </c>
      <c r="K47" s="854">
        <f>+'Appendix III'!J157</f>
        <v>0</v>
      </c>
    </row>
    <row r="78" spans="3:4">
      <c r="C78" s="368" t="s">
        <v>8</v>
      </c>
      <c r="D78" s="164"/>
    </row>
    <row r="228" spans="1:8">
      <c r="H228" s="873"/>
    </row>
    <row r="230" spans="1:8">
      <c r="A230" s="119"/>
      <c r="B230" s="119"/>
      <c r="C230" s="120"/>
      <c r="D230" s="122"/>
      <c r="E230" s="122"/>
    </row>
    <row r="231" spans="1:8">
      <c r="A231" s="119"/>
      <c r="B231" s="119"/>
      <c r="C231" s="120"/>
      <c r="D231" s="122"/>
      <c r="E231" s="122"/>
    </row>
    <row r="232" spans="1:8">
      <c r="A232" s="119"/>
      <c r="B232" s="119"/>
      <c r="C232" s="120"/>
      <c r="D232" s="122"/>
      <c r="E232" s="122"/>
    </row>
    <row r="233" spans="1:8">
      <c r="A233" s="119"/>
      <c r="B233" s="119"/>
      <c r="C233" s="120"/>
      <c r="D233" s="122"/>
      <c r="E233" s="122"/>
    </row>
    <row r="234" spans="1:8">
      <c r="A234" s="119"/>
      <c r="B234" s="119"/>
      <c r="C234" s="120"/>
      <c r="D234" s="122"/>
      <c r="E234" s="122"/>
    </row>
    <row r="235" spans="1:8">
      <c r="A235" s="119"/>
      <c r="B235" s="119"/>
      <c r="C235" s="120"/>
      <c r="D235" s="122"/>
      <c r="E235" s="122"/>
    </row>
    <row r="236" spans="1:8">
      <c r="A236" s="119"/>
      <c r="B236" s="119"/>
      <c r="C236" s="120"/>
      <c r="D236" s="122"/>
      <c r="E236" s="122"/>
    </row>
    <row r="237" spans="1:8">
      <c r="A237" s="119"/>
      <c r="B237" s="119"/>
      <c r="C237" s="120"/>
      <c r="D237" s="122"/>
      <c r="E237" s="122"/>
    </row>
    <row r="238" spans="1:8">
      <c r="A238" s="119"/>
      <c r="B238" s="119"/>
      <c r="C238" s="120"/>
      <c r="D238" s="122"/>
      <c r="E238" s="122"/>
    </row>
  </sheetData>
  <mergeCells count="5">
    <mergeCell ref="G17:I17"/>
    <mergeCell ref="C40:D40"/>
    <mergeCell ref="C39:D39"/>
    <mergeCell ref="C41:D41"/>
    <mergeCell ref="C38:D38"/>
  </mergeCells>
  <printOptions horizontalCentered="1"/>
  <pageMargins left="0.25" right="0.25" top="0.75" bottom="0.25" header="0.4" footer="0.5"/>
  <pageSetup scale="59" orientation="landscape"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0070C0"/>
    <pageSetUpPr fitToPage="1"/>
  </sheetPr>
  <dimension ref="A1:M188"/>
  <sheetViews>
    <sheetView view="pageBreakPreview" topLeftCell="A13" zoomScaleNormal="100" zoomScaleSheetLayoutView="100" workbookViewId="0">
      <selection activeCell="C44" sqref="C44"/>
    </sheetView>
  </sheetViews>
  <sheetFormatPr defaultRowHeight="12.75"/>
  <cols>
    <col min="1" max="1" width="5.44140625" style="1074" customWidth="1"/>
    <col min="2" max="2" width="21.44140625" style="1073" customWidth="1"/>
    <col min="3" max="3" width="12.109375" style="1073" bestFit="1" customWidth="1"/>
    <col min="4" max="4" width="12.109375" style="1073" customWidth="1"/>
    <col min="5" max="5" width="11" style="1073" customWidth="1"/>
    <col min="6" max="6" width="13.44140625" style="1073" customWidth="1"/>
    <col min="7" max="7" width="14.109375" style="1073" customWidth="1"/>
    <col min="8" max="8" width="12.33203125" style="1073" customWidth="1"/>
    <col min="9" max="9" width="14.109375" style="1073" customWidth="1"/>
    <col min="10" max="10" width="24.33203125" style="1073" customWidth="1"/>
    <col min="11" max="11" width="7.21875" style="1073" customWidth="1"/>
    <col min="12" max="12" width="12.21875" style="1073" customWidth="1"/>
    <col min="13" max="13" width="8.109375" style="1073" customWidth="1"/>
    <col min="14" max="14" width="7.6640625" style="1073" bestFit="1" customWidth="1"/>
    <col min="15" max="15" width="11.6640625" style="1073" bestFit="1" customWidth="1"/>
    <col min="16" max="16" width="10.88671875" style="1073" bestFit="1" customWidth="1"/>
    <col min="17" max="16384" width="8.88671875" style="1073"/>
  </cols>
  <sheetData>
    <row r="1" spans="1:11" s="981" customFormat="1" ht="15" customHeight="1">
      <c r="A1" s="1582" t="s">
        <v>658</v>
      </c>
      <c r="B1" s="1582"/>
      <c r="C1" s="1582"/>
      <c r="D1" s="1582"/>
      <c r="E1" s="1582"/>
      <c r="F1" s="1582"/>
      <c r="G1" s="1582"/>
      <c r="H1" s="1582"/>
      <c r="I1" s="1582"/>
      <c r="J1" s="1582"/>
    </row>
    <row r="2" spans="1:11" s="981" customFormat="1">
      <c r="A2" s="1582" t="s">
        <v>623</v>
      </c>
      <c r="B2" s="1582"/>
      <c r="C2" s="1582"/>
      <c r="D2" s="1582"/>
      <c r="E2" s="1582"/>
      <c r="F2" s="1582"/>
      <c r="G2" s="1582"/>
      <c r="H2" s="1582"/>
      <c r="I2" s="1582"/>
      <c r="J2" s="1582"/>
    </row>
    <row r="3" spans="1:11" s="981" customFormat="1" ht="15" customHeight="1">
      <c r="A3" s="1583" t="str">
        <f>+'Appendix III'!E8</f>
        <v>MidAmerican Central California Transco, LLC</v>
      </c>
      <c r="B3" s="1583"/>
      <c r="C3" s="1583"/>
      <c r="D3" s="1583"/>
      <c r="E3" s="1583"/>
      <c r="F3" s="1583"/>
      <c r="G3" s="1583"/>
      <c r="H3" s="1583"/>
      <c r="I3" s="1583"/>
      <c r="J3" s="1583"/>
      <c r="K3" s="982"/>
    </row>
    <row r="4" spans="1:11" s="981" customFormat="1">
      <c r="A4" s="983"/>
      <c r="K4" s="982"/>
    </row>
    <row r="5" spans="1:11" s="981" customFormat="1">
      <c r="A5" s="984"/>
      <c r="B5" s="982"/>
      <c r="C5" s="982"/>
      <c r="D5" s="982"/>
      <c r="E5" s="982"/>
      <c r="F5" s="985"/>
      <c r="G5" s="982"/>
      <c r="H5" s="982"/>
      <c r="I5" s="982"/>
      <c r="J5" s="982"/>
      <c r="K5" s="982"/>
    </row>
    <row r="6" spans="1:11" s="981" customFormat="1">
      <c r="A6" s="984"/>
      <c r="B6" s="982"/>
      <c r="C6" s="982"/>
      <c r="D6" s="982"/>
      <c r="E6" s="1584"/>
      <c r="F6" s="1584"/>
      <c r="G6" s="1584"/>
      <c r="H6" s="982"/>
      <c r="I6" s="982"/>
      <c r="J6" s="982"/>
      <c r="K6" s="982"/>
    </row>
    <row r="7" spans="1:11" s="981" customFormat="1">
      <c r="A7" s="984"/>
      <c r="B7" s="982"/>
      <c r="C7" s="982"/>
      <c r="D7" s="982"/>
      <c r="E7" s="982"/>
      <c r="F7" s="985"/>
      <c r="G7" s="982"/>
      <c r="H7" s="982"/>
      <c r="I7" s="982"/>
      <c r="J7" s="982"/>
      <c r="K7" s="982"/>
    </row>
    <row r="8" spans="1:11" s="981" customFormat="1">
      <c r="A8" s="984"/>
      <c r="B8" s="982" t="s">
        <v>624</v>
      </c>
      <c r="C8" s="982"/>
      <c r="D8" s="982"/>
      <c r="E8" s="982"/>
      <c r="F8" s="985"/>
      <c r="G8" s="982"/>
      <c r="H8" s="982"/>
      <c r="I8" s="982"/>
      <c r="J8" s="982"/>
      <c r="K8" s="982"/>
    </row>
    <row r="9" spans="1:11" s="981" customFormat="1">
      <c r="A9" s="984"/>
      <c r="B9" s="982" t="s">
        <v>291</v>
      </c>
      <c r="C9" s="982"/>
      <c r="D9" s="982"/>
      <c r="E9" s="982"/>
      <c r="F9" s="985"/>
      <c r="G9" s="982"/>
      <c r="H9" s="982"/>
      <c r="I9" s="982"/>
      <c r="J9" s="982"/>
      <c r="K9" s="982"/>
    </row>
    <row r="10" spans="1:11" s="981" customFormat="1">
      <c r="A10" s="984"/>
      <c r="B10" s="982" t="s">
        <v>292</v>
      </c>
      <c r="C10" s="982"/>
      <c r="D10" s="982"/>
      <c r="E10" s="982"/>
      <c r="F10" s="985"/>
      <c r="G10" s="982"/>
      <c r="H10" s="982"/>
      <c r="I10" s="982"/>
      <c r="J10" s="982"/>
      <c r="K10" s="982"/>
    </row>
    <row r="11" spans="1:11" s="981" customFormat="1" ht="39" customHeight="1">
      <c r="A11" s="984"/>
      <c r="B11" s="1579" t="s">
        <v>695</v>
      </c>
      <c r="C11" s="1579"/>
      <c r="D11" s="1579"/>
      <c r="E11" s="1579"/>
      <c r="F11" s="1579"/>
      <c r="G11" s="982"/>
      <c r="H11" s="982"/>
      <c r="I11" s="982"/>
      <c r="J11" s="982"/>
      <c r="K11" s="982"/>
    </row>
    <row r="12" spans="1:11" s="981" customFormat="1" ht="24" customHeight="1">
      <c r="A12" s="984"/>
      <c r="B12" s="1092"/>
      <c r="C12" s="1092"/>
      <c r="D12" s="1092"/>
      <c r="E12" s="1092"/>
      <c r="F12" s="1092"/>
      <c r="G12" s="982"/>
      <c r="H12" s="982"/>
      <c r="I12" s="982"/>
      <c r="J12" s="982"/>
      <c r="K12" s="982"/>
    </row>
    <row r="13" spans="1:11" s="981" customFormat="1" ht="13.5" thickBot="1">
      <c r="A13" s="986"/>
      <c r="B13" s="982" t="s">
        <v>625</v>
      </c>
      <c r="C13" s="982"/>
      <c r="D13" s="982"/>
      <c r="E13" s="982"/>
      <c r="F13" s="982"/>
      <c r="G13" s="982"/>
      <c r="H13" s="982"/>
      <c r="I13" s="982"/>
      <c r="J13" s="982"/>
      <c r="K13" s="982"/>
    </row>
    <row r="14" spans="1:11" s="981" customFormat="1">
      <c r="A14" s="986"/>
      <c r="B14" s="987"/>
      <c r="C14" s="988"/>
      <c r="D14" s="988"/>
      <c r="E14" s="988"/>
      <c r="F14" s="989"/>
      <c r="G14" s="982"/>
      <c r="H14" s="982"/>
      <c r="I14" s="982"/>
      <c r="J14" s="982"/>
      <c r="K14" s="982"/>
    </row>
    <row r="15" spans="1:11" s="981" customFormat="1" ht="13.5" thickBot="1">
      <c r="A15" s="986">
        <v>1</v>
      </c>
      <c r="B15" s="990" t="s">
        <v>201</v>
      </c>
      <c r="C15" s="991"/>
      <c r="D15" s="991"/>
      <c r="E15" s="991"/>
      <c r="F15" s="992">
        <v>0</v>
      </c>
      <c r="G15" s="982"/>
      <c r="H15" s="1585"/>
      <c r="I15" s="1585"/>
      <c r="J15" s="982"/>
      <c r="K15" s="982"/>
    </row>
    <row r="16" spans="1:11" s="981" customFormat="1" ht="13.5" thickBot="1">
      <c r="A16" s="986"/>
      <c r="B16" s="982" t="s">
        <v>626</v>
      </c>
      <c r="D16" s="982"/>
      <c r="E16" s="982"/>
      <c r="F16" s="993"/>
      <c r="G16" s="982"/>
      <c r="H16" s="994"/>
      <c r="I16" s="995"/>
      <c r="J16" s="982"/>
      <c r="K16" s="982"/>
    </row>
    <row r="17" spans="1:12" s="981" customFormat="1">
      <c r="A17" s="986">
        <v>2</v>
      </c>
      <c r="B17" s="987" t="s">
        <v>627</v>
      </c>
      <c r="C17" s="988"/>
      <c r="D17" s="988"/>
      <c r="E17" s="988"/>
      <c r="F17" s="996" t="e">
        <f>ROUND(XIRR(J58:J74,B58:B74,0.08),4)</f>
        <v>#NUM!</v>
      </c>
      <c r="G17" s="997"/>
      <c r="H17" s="998"/>
      <c r="I17" s="998"/>
      <c r="J17" s="982"/>
      <c r="K17" s="982"/>
    </row>
    <row r="18" spans="1:12" s="981" customFormat="1">
      <c r="A18" s="986">
        <f>+A17+1</f>
        <v>3</v>
      </c>
      <c r="B18" s="999" t="s">
        <v>628</v>
      </c>
      <c r="C18" s="982"/>
      <c r="D18" s="982"/>
      <c r="E18" s="982"/>
      <c r="F18" s="1000"/>
      <c r="G18" s="982"/>
      <c r="H18" s="998"/>
      <c r="I18" s="998"/>
      <c r="J18" s="1001"/>
    </row>
    <row r="19" spans="1:12" s="981" customFormat="1">
      <c r="A19" s="986">
        <f t="shared" ref="A19:A81" si="0">+A18+1</f>
        <v>4</v>
      </c>
      <c r="B19" s="999"/>
      <c r="C19" s="982"/>
      <c r="D19" s="982"/>
      <c r="E19" s="982"/>
      <c r="F19" s="1002"/>
      <c r="G19" s="982"/>
      <c r="H19" s="998"/>
      <c r="I19" s="998"/>
      <c r="J19" s="1001"/>
    </row>
    <row r="20" spans="1:12" s="981" customFormat="1">
      <c r="A20" s="986">
        <f t="shared" si="0"/>
        <v>5</v>
      </c>
      <c r="B20" s="999"/>
      <c r="C20" s="982"/>
      <c r="D20" s="982"/>
      <c r="E20" s="982"/>
      <c r="F20" s="1002"/>
      <c r="G20" s="982"/>
      <c r="H20" s="982"/>
      <c r="I20" s="982"/>
      <c r="J20" s="982"/>
      <c r="K20" s="1003"/>
    </row>
    <row r="21" spans="1:12" s="981" customFormat="1">
      <c r="A21" s="986">
        <f t="shared" si="0"/>
        <v>6</v>
      </c>
      <c r="B21" s="999" t="s">
        <v>202</v>
      </c>
      <c r="C21" s="1004"/>
      <c r="D21" s="982"/>
      <c r="E21" s="982"/>
      <c r="F21" s="1002"/>
      <c r="G21" s="982"/>
      <c r="H21" s="982"/>
      <c r="J21" s="1005"/>
      <c r="K21" s="982"/>
    </row>
    <row r="22" spans="1:12" s="981" customFormat="1">
      <c r="A22" s="986">
        <f t="shared" si="0"/>
        <v>7</v>
      </c>
      <c r="B22" s="999"/>
      <c r="C22" s="1004"/>
      <c r="D22" s="982"/>
      <c r="E22" s="982"/>
      <c r="F22" s="1002"/>
      <c r="G22" s="982"/>
      <c r="H22" s="982"/>
      <c r="I22" s="982"/>
      <c r="J22" s="982"/>
      <c r="K22" s="982"/>
    </row>
    <row r="23" spans="1:12" s="981" customFormat="1" ht="19.5" customHeight="1" thickBot="1">
      <c r="A23" s="986">
        <f t="shared" si="0"/>
        <v>8</v>
      </c>
      <c r="B23" s="990"/>
      <c r="C23" s="1006"/>
      <c r="D23" s="991"/>
      <c r="E23" s="991"/>
      <c r="F23" s="1007"/>
      <c r="G23" s="982"/>
      <c r="H23" s="982"/>
      <c r="I23" s="982"/>
      <c r="J23" s="982"/>
      <c r="K23" s="982"/>
    </row>
    <row r="24" spans="1:12" s="981" customFormat="1">
      <c r="A24" s="986"/>
      <c r="B24" s="1008"/>
      <c r="D24" s="982"/>
      <c r="E24" s="982"/>
      <c r="F24" s="1009"/>
      <c r="G24" s="982"/>
      <c r="H24" s="982"/>
      <c r="I24" s="982"/>
      <c r="J24" s="982"/>
      <c r="K24" s="982"/>
    </row>
    <row r="25" spans="1:12" s="981" customFormat="1" ht="13.5" thickBot="1">
      <c r="A25" s="986"/>
      <c r="B25" s="982" t="s">
        <v>629</v>
      </c>
      <c r="D25" s="982"/>
      <c r="E25" s="982"/>
      <c r="F25" s="1005"/>
      <c r="G25" s="982"/>
      <c r="H25" s="982"/>
      <c r="I25" s="982"/>
      <c r="J25" s="982"/>
      <c r="K25" s="982"/>
    </row>
    <row r="26" spans="1:12" s="981" customFormat="1">
      <c r="A26" s="986">
        <f>+A23+1</f>
        <v>9</v>
      </c>
      <c r="B26" s="1010"/>
      <c r="C26" s="988"/>
      <c r="D26" s="988"/>
      <c r="E26" s="988"/>
      <c r="F26" s="1011"/>
      <c r="G26" s="982"/>
      <c r="H26" s="982"/>
      <c r="I26" s="982"/>
      <c r="J26" s="982"/>
      <c r="K26" s="982"/>
    </row>
    <row r="27" spans="1:12" s="981" customFormat="1">
      <c r="A27" s="986">
        <f t="shared" si="0"/>
        <v>10</v>
      </c>
      <c r="B27" s="999" t="s">
        <v>203</v>
      </c>
      <c r="C27" s="982"/>
      <c r="D27" s="982"/>
      <c r="E27" s="1004" t="s">
        <v>630</v>
      </c>
      <c r="F27" s="1012" t="s">
        <v>18</v>
      </c>
      <c r="G27" s="982"/>
      <c r="H27" s="982"/>
      <c r="I27" s="982"/>
      <c r="J27" s="982"/>
      <c r="K27" s="982"/>
    </row>
    <row r="28" spans="1:12" s="981" customFormat="1">
      <c r="A28" s="986">
        <f t="shared" si="0"/>
        <v>11</v>
      </c>
      <c r="B28" s="1013" t="s">
        <v>204</v>
      </c>
      <c r="C28" s="1014"/>
      <c r="D28" s="1014"/>
      <c r="E28" s="1015">
        <v>0</v>
      </c>
      <c r="F28" s="1016">
        <v>0</v>
      </c>
      <c r="G28" s="1580"/>
      <c r="H28" s="1581"/>
      <c r="I28" s="1581"/>
      <c r="J28" s="1017"/>
      <c r="K28" s="982"/>
    </row>
    <row r="29" spans="1:12" s="981" customFormat="1">
      <c r="A29" s="986">
        <f t="shared" si="0"/>
        <v>12</v>
      </c>
      <c r="B29" s="1013" t="s">
        <v>245</v>
      </c>
      <c r="C29" s="1014"/>
      <c r="D29" s="1014"/>
      <c r="E29" s="1015">
        <v>0</v>
      </c>
      <c r="F29" s="1016">
        <v>0</v>
      </c>
      <c r="G29" s="986"/>
      <c r="H29" s="1018"/>
      <c r="I29" s="1018"/>
      <c r="J29" s="982"/>
      <c r="K29" s="982"/>
      <c r="L29" s="1019"/>
    </row>
    <row r="30" spans="1:12" s="981" customFormat="1">
      <c r="A30" s="986">
        <f t="shared" si="0"/>
        <v>13</v>
      </c>
      <c r="B30" s="1013" t="s">
        <v>244</v>
      </c>
      <c r="C30" s="1014"/>
      <c r="D30" s="1014"/>
      <c r="E30" s="1491">
        <v>0</v>
      </c>
      <c r="F30" s="1016">
        <v>0</v>
      </c>
      <c r="G30" s="1490"/>
      <c r="H30" s="1018"/>
      <c r="I30" s="1018"/>
      <c r="J30" s="1020"/>
      <c r="K30" s="982"/>
    </row>
    <row r="31" spans="1:12" s="981" customFormat="1">
      <c r="A31" s="986">
        <f t="shared" si="0"/>
        <v>14</v>
      </c>
      <c r="B31" s="1013" t="s">
        <v>243</v>
      </c>
      <c r="C31" s="1014"/>
      <c r="D31" s="1014"/>
      <c r="E31" s="1021">
        <v>0</v>
      </c>
      <c r="F31" s="1022">
        <v>0</v>
      </c>
      <c r="G31" s="986"/>
      <c r="H31" s="982"/>
      <c r="I31" s="982"/>
      <c r="J31" s="982"/>
      <c r="K31" s="982"/>
    </row>
    <row r="32" spans="1:12" s="981" customFormat="1">
      <c r="A32" s="986">
        <f t="shared" si="0"/>
        <v>15</v>
      </c>
      <c r="B32" s="1013" t="s">
        <v>242</v>
      </c>
      <c r="C32" s="1021"/>
      <c r="D32" s="1014"/>
      <c r="E32" s="801">
        <v>0</v>
      </c>
      <c r="F32" s="1022">
        <v>0</v>
      </c>
      <c r="G32" s="986"/>
      <c r="I32" s="1018"/>
      <c r="J32" s="982"/>
      <c r="K32" s="982"/>
    </row>
    <row r="33" spans="1:11" s="981" customFormat="1">
      <c r="A33" s="986" t="s">
        <v>631</v>
      </c>
      <c r="B33" s="1013"/>
      <c r="C33" s="1021"/>
      <c r="D33" s="1014"/>
      <c r="E33" s="1023">
        <v>0</v>
      </c>
      <c r="F33" s="1024">
        <v>0</v>
      </c>
      <c r="G33" s="986"/>
      <c r="I33" s="1018"/>
      <c r="J33" s="982"/>
      <c r="K33" s="982"/>
    </row>
    <row r="34" spans="1:11" s="981" customFormat="1" ht="13.5" thickBot="1">
      <c r="A34" s="986">
        <f>+A32+1</f>
        <v>16</v>
      </c>
      <c r="B34" s="1025" t="s">
        <v>205</v>
      </c>
      <c r="C34" s="1026"/>
      <c r="D34" s="982"/>
      <c r="E34" s="1027"/>
      <c r="F34" s="1028">
        <f>SUM(F29:F32)</f>
        <v>0</v>
      </c>
      <c r="G34" s="986"/>
      <c r="H34" s="982"/>
      <c r="I34" s="982"/>
      <c r="J34" s="982"/>
      <c r="K34" s="982"/>
    </row>
    <row r="35" spans="1:11" s="981" customFormat="1" ht="14.25" thickTop="1" thickBot="1">
      <c r="A35" s="986"/>
      <c r="B35" s="1029"/>
      <c r="C35" s="1030"/>
      <c r="D35" s="991"/>
      <c r="E35" s="991"/>
      <c r="F35" s="1031"/>
      <c r="G35" s="986"/>
      <c r="H35" s="982"/>
      <c r="I35" s="982"/>
      <c r="J35" s="1017"/>
      <c r="K35" s="982"/>
    </row>
    <row r="36" spans="1:11" s="981" customFormat="1">
      <c r="A36" s="986">
        <f>+A34+1</f>
        <v>17</v>
      </c>
      <c r="B36" s="1032"/>
      <c r="C36" s="1033"/>
      <c r="D36" s="1034"/>
      <c r="E36" s="1034"/>
      <c r="F36" s="1035"/>
      <c r="G36" s="986"/>
      <c r="H36" s="982"/>
      <c r="I36" s="982"/>
      <c r="J36" s="1036"/>
      <c r="K36" s="982"/>
    </row>
    <row r="37" spans="1:11" s="981" customFormat="1">
      <c r="A37" s="986">
        <f t="shared" si="0"/>
        <v>18</v>
      </c>
      <c r="B37" s="1013" t="s">
        <v>252</v>
      </c>
      <c r="C37" s="1021"/>
      <c r="D37" s="1014"/>
      <c r="E37" s="1037">
        <v>0</v>
      </c>
      <c r="F37" s="1022">
        <v>0</v>
      </c>
      <c r="G37" s="986"/>
      <c r="H37" s="982"/>
      <c r="I37" s="982"/>
      <c r="J37" s="1036"/>
      <c r="K37" s="982"/>
    </row>
    <row r="38" spans="1:11" s="981" customFormat="1">
      <c r="A38" s="986">
        <f t="shared" si="0"/>
        <v>19</v>
      </c>
      <c r="B38" s="1013" t="s">
        <v>253</v>
      </c>
      <c r="C38" s="1021"/>
      <c r="D38" s="1014"/>
      <c r="E38" s="1023">
        <v>0</v>
      </c>
      <c r="F38" s="1038">
        <v>0</v>
      </c>
      <c r="G38" s="986"/>
      <c r="H38" s="982"/>
      <c r="I38" s="982"/>
      <c r="J38" s="1036"/>
      <c r="K38" s="982"/>
    </row>
    <row r="39" spans="1:11" s="981" customFormat="1">
      <c r="A39" s="986">
        <v>21</v>
      </c>
      <c r="B39" s="1013" t="s">
        <v>241</v>
      </c>
      <c r="C39" s="1021"/>
      <c r="D39" s="1014"/>
      <c r="E39" s="1039"/>
      <c r="F39" s="1040"/>
      <c r="G39" s="986"/>
      <c r="H39" s="982"/>
      <c r="I39" s="982"/>
      <c r="J39" s="1036"/>
      <c r="K39" s="982"/>
    </row>
    <row r="40" spans="1:11" s="981" customFormat="1" ht="13.5" thickBot="1">
      <c r="A40" s="986" t="s">
        <v>692</v>
      </c>
      <c r="B40" s="1041"/>
      <c r="C40" s="1042"/>
      <c r="D40" s="1043"/>
      <c r="E40" s="1044"/>
      <c r="F40" s="1045"/>
      <c r="G40" s="986"/>
      <c r="H40" s="1046"/>
      <c r="I40" s="1018"/>
      <c r="K40" s="982"/>
    </row>
    <row r="41" spans="1:11" s="981" customFormat="1">
      <c r="A41" s="986"/>
      <c r="B41" s="1008"/>
      <c r="C41" s="985"/>
      <c r="D41" s="982"/>
      <c r="E41" s="1047"/>
      <c r="F41" s="985"/>
      <c r="G41" s="986"/>
      <c r="H41" s="982"/>
      <c r="I41" s="982"/>
      <c r="J41" s="982"/>
      <c r="K41" s="982"/>
    </row>
    <row r="42" spans="1:11" s="981" customFormat="1" ht="13.5" thickBot="1">
      <c r="A42" s="986"/>
      <c r="B42" s="982" t="s">
        <v>632</v>
      </c>
      <c r="C42" s="985"/>
      <c r="D42" s="982"/>
      <c r="E42" s="982"/>
      <c r="F42" s="982"/>
      <c r="G42" s="982"/>
      <c r="H42" s="982"/>
      <c r="I42" s="982"/>
      <c r="J42" s="982"/>
      <c r="K42" s="982"/>
    </row>
    <row r="43" spans="1:11" s="981" customFormat="1" ht="13.5" thickBot="1">
      <c r="A43" s="986">
        <v>22</v>
      </c>
      <c r="B43" s="1048"/>
      <c r="C43" s="1049">
        <v>2014</v>
      </c>
      <c r="D43" s="1049">
        <f t="shared" ref="D43:I43" si="1">+C43+1</f>
        <v>2015</v>
      </c>
      <c r="E43" s="1049">
        <f t="shared" si="1"/>
        <v>2016</v>
      </c>
      <c r="F43" s="1049">
        <f t="shared" si="1"/>
        <v>2017</v>
      </c>
      <c r="G43" s="1049">
        <f t="shared" si="1"/>
        <v>2018</v>
      </c>
      <c r="H43" s="1049">
        <f t="shared" si="1"/>
        <v>2019</v>
      </c>
      <c r="I43" s="1049">
        <f t="shared" si="1"/>
        <v>2020</v>
      </c>
    </row>
    <row r="44" spans="1:11" s="981" customFormat="1" ht="13.5" thickBot="1">
      <c r="A44" s="986">
        <f t="shared" si="0"/>
        <v>23</v>
      </c>
      <c r="B44" s="1029" t="s">
        <v>240</v>
      </c>
      <c r="C44" s="1486">
        <v>1.56E-3</v>
      </c>
      <c r="D44" s="1487"/>
      <c r="E44" s="1487"/>
      <c r="F44" s="1487"/>
      <c r="G44" s="1487">
        <v>2.0821300000000001E-2</v>
      </c>
      <c r="H44" s="1487"/>
      <c r="I44" s="1487"/>
    </row>
    <row r="45" spans="1:11" s="981" customFormat="1" ht="13.5" thickBot="1">
      <c r="A45" s="986">
        <f t="shared" si="0"/>
        <v>24</v>
      </c>
      <c r="B45" s="1029" t="s">
        <v>239</v>
      </c>
      <c r="C45" s="1486">
        <v>2.5000000000000001E-2</v>
      </c>
      <c r="D45" s="1487"/>
      <c r="E45" s="1487"/>
      <c r="F45" s="1487"/>
      <c r="G45" s="1487">
        <v>2.5000000000000001E-2</v>
      </c>
      <c r="H45" s="1487"/>
      <c r="I45" s="1487"/>
    </row>
    <row r="46" spans="1:11" s="981" customFormat="1" ht="13.5" thickBot="1">
      <c r="A46" s="986">
        <f t="shared" si="0"/>
        <v>25</v>
      </c>
      <c r="B46" s="990" t="s">
        <v>206</v>
      </c>
      <c r="C46" s="1488">
        <f>SUM(C44:C45)</f>
        <v>2.656E-2</v>
      </c>
      <c r="D46" s="1489"/>
      <c r="E46" s="1489"/>
      <c r="F46" s="1489"/>
      <c r="G46" s="1489">
        <f t="shared" ref="G46" si="2">SUM(G44:G45)</f>
        <v>4.5821300000000002E-2</v>
      </c>
      <c r="H46" s="1489"/>
      <c r="I46" s="1489"/>
    </row>
    <row r="47" spans="1:11" s="981" customFormat="1">
      <c r="A47" s="986"/>
    </row>
    <row r="48" spans="1:11" s="981" customFormat="1" ht="13.5" thickBot="1">
      <c r="A48" s="986"/>
      <c r="B48" s="981" t="s">
        <v>633</v>
      </c>
    </row>
    <row r="49" spans="1:12" s="981" customFormat="1">
      <c r="A49" s="986">
        <f>+A46+1</f>
        <v>26</v>
      </c>
      <c r="B49" s="1050" t="s">
        <v>133</v>
      </c>
      <c r="C49" s="1051" t="s">
        <v>132</v>
      </c>
      <c r="D49" s="1051" t="s">
        <v>207</v>
      </c>
      <c r="E49" s="1051" t="s">
        <v>208</v>
      </c>
      <c r="F49" s="1051" t="s">
        <v>209</v>
      </c>
      <c r="G49" s="1051" t="s">
        <v>210</v>
      </c>
      <c r="H49" s="1051" t="s">
        <v>211</v>
      </c>
      <c r="I49" s="1051" t="s">
        <v>212</v>
      </c>
      <c r="J49" s="1052" t="s">
        <v>213</v>
      </c>
    </row>
    <row r="50" spans="1:12" s="981" customFormat="1" ht="51" customHeight="1">
      <c r="A50" s="986">
        <f t="shared" si="0"/>
        <v>27</v>
      </c>
      <c r="B50" s="1053" t="s">
        <v>135</v>
      </c>
      <c r="C50" s="1004"/>
      <c r="D50" s="1054" t="s">
        <v>634</v>
      </c>
      <c r="E50" s="1054" t="s">
        <v>635</v>
      </c>
      <c r="F50" s="1054" t="s">
        <v>636</v>
      </c>
      <c r="G50" s="1054" t="s">
        <v>637</v>
      </c>
      <c r="H50" s="1054" t="s">
        <v>214</v>
      </c>
      <c r="I50" s="1054" t="s">
        <v>638</v>
      </c>
      <c r="J50" s="1055" t="s">
        <v>215</v>
      </c>
    </row>
    <row r="51" spans="1:12" s="981" customFormat="1" ht="27.75" customHeight="1" thickBot="1">
      <c r="A51" s="986">
        <f t="shared" si="0"/>
        <v>28</v>
      </c>
      <c r="B51" s="1056"/>
      <c r="C51" s="1006"/>
      <c r="D51" s="1057" t="s">
        <v>639</v>
      </c>
      <c r="E51" s="1057" t="s">
        <v>639</v>
      </c>
      <c r="F51" s="1057" t="s">
        <v>640</v>
      </c>
      <c r="G51" s="1057" t="s">
        <v>641</v>
      </c>
      <c r="H51" s="1057" t="s">
        <v>642</v>
      </c>
      <c r="I51" s="1057" t="s">
        <v>694</v>
      </c>
      <c r="J51" s="1058" t="s">
        <v>216</v>
      </c>
    </row>
    <row r="52" spans="1:12" s="981" customFormat="1">
      <c r="A52" s="986">
        <f t="shared" si="0"/>
        <v>29</v>
      </c>
      <c r="B52" s="1050"/>
      <c r="C52" s="1051"/>
      <c r="D52" s="988"/>
      <c r="E52" s="988"/>
      <c r="F52" s="988"/>
      <c r="G52" s="988"/>
      <c r="H52" s="988"/>
      <c r="I52" s="988"/>
      <c r="J52" s="989"/>
    </row>
    <row r="53" spans="1:12" s="981" customFormat="1">
      <c r="A53" s="986">
        <f t="shared" si="0"/>
        <v>30</v>
      </c>
      <c r="B53" s="1059">
        <v>42005</v>
      </c>
      <c r="C53" s="1060"/>
      <c r="D53" s="1061">
        <v>0</v>
      </c>
      <c r="E53" s="1014"/>
      <c r="F53" s="982"/>
      <c r="G53" s="982"/>
      <c r="H53" s="982"/>
      <c r="I53" s="982"/>
      <c r="J53" s="1062"/>
    </row>
    <row r="54" spans="1:12" s="981" customFormat="1">
      <c r="A54" s="986">
        <f t="shared" si="0"/>
        <v>31</v>
      </c>
      <c r="B54" s="1059">
        <v>42094</v>
      </c>
      <c r="C54" s="1063" t="s">
        <v>217</v>
      </c>
      <c r="D54" s="1061">
        <v>0</v>
      </c>
      <c r="E54" s="1021">
        <f>0.45*SUM(D53:D54)</f>
        <v>0</v>
      </c>
      <c r="F54" s="1026">
        <f>SUM($E$54:E54)</f>
        <v>0</v>
      </c>
      <c r="G54" s="1064">
        <v>0</v>
      </c>
      <c r="H54" s="1065"/>
      <c r="I54" s="1026"/>
      <c r="J54" s="1062">
        <f>E54-G54-H54-I54</f>
        <v>0</v>
      </c>
    </row>
    <row r="55" spans="1:12" s="981" customFormat="1">
      <c r="A55" s="986">
        <f t="shared" si="0"/>
        <v>32</v>
      </c>
      <c r="B55" s="1059">
        <v>42185</v>
      </c>
      <c r="C55" s="1063" t="s">
        <v>218</v>
      </c>
      <c r="D55" s="1061">
        <v>0</v>
      </c>
      <c r="E55" s="1021">
        <f>0.45*SUM(D55)</f>
        <v>0</v>
      </c>
      <c r="F55" s="1026">
        <f>SUM($E$54:E55)</f>
        <v>0</v>
      </c>
      <c r="G55" s="1026">
        <f>F54*SUMIF($C$43:$I$43,YEAR(B54),$C$46:$I$46)*((B55-B54)/365)</f>
        <v>0</v>
      </c>
      <c r="H55" s="1026"/>
      <c r="I55" s="1026"/>
      <c r="J55" s="1062">
        <f>E55-G55-H55-I55</f>
        <v>0</v>
      </c>
      <c r="L55" s="1066"/>
    </row>
    <row r="56" spans="1:12" s="981" customFormat="1">
      <c r="A56" s="986">
        <f t="shared" si="0"/>
        <v>33</v>
      </c>
      <c r="B56" s="1059">
        <v>42277</v>
      </c>
      <c r="C56" s="1063" t="s">
        <v>219</v>
      </c>
      <c r="D56" s="1061">
        <v>0</v>
      </c>
      <c r="E56" s="1021">
        <f t="shared" ref="E56:E74" si="3">0.45*SUM(D56)</f>
        <v>0</v>
      </c>
      <c r="F56" s="1026">
        <f>SUM($E$54:E56)</f>
        <v>0</v>
      </c>
      <c r="G56" s="1026">
        <f>F55*SUMIF($C$43:$I$43,YEAR(B55),$C$46:$I$46)*((B56-B55)/365)</f>
        <v>0</v>
      </c>
      <c r="H56" s="1026"/>
      <c r="I56" s="1026"/>
      <c r="J56" s="1062">
        <f t="shared" ref="J56:J69" si="4">E56-G56-H56-I56</f>
        <v>0</v>
      </c>
      <c r="K56" s="1067"/>
      <c r="L56" s="1066"/>
    </row>
    <row r="57" spans="1:12" s="981" customFormat="1">
      <c r="A57" s="986">
        <f t="shared" si="0"/>
        <v>34</v>
      </c>
      <c r="B57" s="1059">
        <v>42369</v>
      </c>
      <c r="C57" s="1063" t="s">
        <v>220</v>
      </c>
      <c r="D57" s="1061">
        <v>0</v>
      </c>
      <c r="E57" s="1021">
        <f t="shared" si="3"/>
        <v>0</v>
      </c>
      <c r="F57" s="1026">
        <f>SUM($E$54:E57)</f>
        <v>0</v>
      </c>
      <c r="G57" s="1026">
        <f t="shared" ref="G57:G68" si="5">F56*SUMIF($C$43:$I$43,YEAR(B56),$C$46:$I$46)*((B57-B56)/365)</f>
        <v>0</v>
      </c>
      <c r="H57" s="1065"/>
      <c r="I57" s="1026"/>
      <c r="J57" s="1062">
        <f t="shared" si="4"/>
        <v>0</v>
      </c>
      <c r="K57" s="1067"/>
      <c r="L57" s="1066"/>
    </row>
    <row r="58" spans="1:12" s="981" customFormat="1">
      <c r="A58" s="986">
        <f t="shared" si="0"/>
        <v>35</v>
      </c>
      <c r="B58" s="1059">
        <v>42460</v>
      </c>
      <c r="C58" s="1063" t="s">
        <v>217</v>
      </c>
      <c r="D58" s="1061">
        <v>0</v>
      </c>
      <c r="E58" s="1021">
        <f t="shared" si="3"/>
        <v>0</v>
      </c>
      <c r="F58" s="1026">
        <f>SUM($E$54:E58)</f>
        <v>0</v>
      </c>
      <c r="G58" s="1026">
        <f t="shared" si="5"/>
        <v>0</v>
      </c>
      <c r="H58" s="1026">
        <f>F34/1000</f>
        <v>0</v>
      </c>
      <c r="I58" s="1026">
        <f>($F$15/1000-F57)*$E$39/4</f>
        <v>0</v>
      </c>
      <c r="J58" s="1062">
        <f t="shared" si="4"/>
        <v>0</v>
      </c>
      <c r="K58" s="1067"/>
      <c r="L58" s="1066"/>
    </row>
    <row r="59" spans="1:12" s="981" customFormat="1">
      <c r="A59" s="986">
        <f t="shared" si="0"/>
        <v>36</v>
      </c>
      <c r="B59" s="1059">
        <v>42551</v>
      </c>
      <c r="C59" s="1063" t="s">
        <v>218</v>
      </c>
      <c r="D59" s="1061">
        <v>0</v>
      </c>
      <c r="E59" s="1021">
        <f t="shared" si="3"/>
        <v>0</v>
      </c>
      <c r="F59" s="1026">
        <f>SUM($E$54:E59)</f>
        <v>0</v>
      </c>
      <c r="G59" s="1026">
        <f t="shared" si="5"/>
        <v>0</v>
      </c>
      <c r="H59" s="1026"/>
      <c r="I59" s="1026">
        <f>($F$15/1000-F58)*$E$39/4+$F$38/1000+$F$37/1000</f>
        <v>0</v>
      </c>
      <c r="J59" s="1062">
        <f t="shared" si="4"/>
        <v>0</v>
      </c>
      <c r="K59" s="1067"/>
      <c r="L59" s="1066"/>
    </row>
    <row r="60" spans="1:12" s="981" customFormat="1">
      <c r="A60" s="986">
        <f t="shared" si="0"/>
        <v>37</v>
      </c>
      <c r="B60" s="1059">
        <v>42643</v>
      </c>
      <c r="C60" s="1063" t="s">
        <v>219</v>
      </c>
      <c r="D60" s="1061">
        <v>0</v>
      </c>
      <c r="E60" s="1021">
        <f t="shared" si="3"/>
        <v>0</v>
      </c>
      <c r="F60" s="1026">
        <f>SUM($E$54:E60)</f>
        <v>0</v>
      </c>
      <c r="G60" s="1026">
        <f t="shared" si="5"/>
        <v>0</v>
      </c>
      <c r="H60" s="1026"/>
      <c r="I60" s="1026">
        <f t="shared" ref="I60:I74" si="6">($F$15/1000-F59)*$E$39/4+$F$38/1000+$F$37/1000</f>
        <v>0</v>
      </c>
      <c r="J60" s="1062">
        <f t="shared" si="4"/>
        <v>0</v>
      </c>
      <c r="K60" s="1067"/>
      <c r="L60" s="1066"/>
    </row>
    <row r="61" spans="1:12" s="981" customFormat="1">
      <c r="A61" s="986">
        <f t="shared" si="0"/>
        <v>38</v>
      </c>
      <c r="B61" s="1059">
        <v>42735</v>
      </c>
      <c r="C61" s="1063" t="s">
        <v>220</v>
      </c>
      <c r="D61" s="1061">
        <v>0</v>
      </c>
      <c r="E61" s="1021">
        <f t="shared" si="3"/>
        <v>0</v>
      </c>
      <c r="F61" s="1026">
        <f>SUM($E$54:E61)</f>
        <v>0</v>
      </c>
      <c r="G61" s="1026">
        <f t="shared" si="5"/>
        <v>0</v>
      </c>
      <c r="H61" s="1026"/>
      <c r="I61" s="1026">
        <f t="shared" si="6"/>
        <v>0</v>
      </c>
      <c r="J61" s="1062">
        <f t="shared" si="4"/>
        <v>0</v>
      </c>
      <c r="K61" s="1067"/>
      <c r="L61" s="1066"/>
    </row>
    <row r="62" spans="1:12" s="981" customFormat="1">
      <c r="A62" s="986">
        <f t="shared" si="0"/>
        <v>39</v>
      </c>
      <c r="B62" s="1059">
        <v>42825</v>
      </c>
      <c r="C62" s="1063" t="s">
        <v>217</v>
      </c>
      <c r="D62" s="1061">
        <v>0</v>
      </c>
      <c r="E62" s="1021">
        <f t="shared" si="3"/>
        <v>0</v>
      </c>
      <c r="F62" s="1026">
        <f>SUM($E$54:E62)</f>
        <v>0</v>
      </c>
      <c r="G62" s="1026">
        <f t="shared" si="5"/>
        <v>0</v>
      </c>
      <c r="H62" s="1026"/>
      <c r="I62" s="1026">
        <f t="shared" si="6"/>
        <v>0</v>
      </c>
      <c r="J62" s="1062">
        <f t="shared" si="4"/>
        <v>0</v>
      </c>
      <c r="K62" s="1067"/>
      <c r="L62" s="1066"/>
    </row>
    <row r="63" spans="1:12" s="981" customFormat="1">
      <c r="A63" s="986">
        <f t="shared" si="0"/>
        <v>40</v>
      </c>
      <c r="B63" s="1059">
        <v>42916</v>
      </c>
      <c r="C63" s="1063" t="s">
        <v>218</v>
      </c>
      <c r="D63" s="1061">
        <v>0</v>
      </c>
      <c r="E63" s="1021">
        <f t="shared" si="3"/>
        <v>0</v>
      </c>
      <c r="F63" s="1026">
        <f>SUM($E$54:E63)</f>
        <v>0</v>
      </c>
      <c r="G63" s="1026">
        <f t="shared" si="5"/>
        <v>0</v>
      </c>
      <c r="H63" s="1026"/>
      <c r="I63" s="1026">
        <f t="shared" si="6"/>
        <v>0</v>
      </c>
      <c r="J63" s="1062">
        <f t="shared" si="4"/>
        <v>0</v>
      </c>
      <c r="K63" s="1067"/>
      <c r="L63" s="1066"/>
    </row>
    <row r="64" spans="1:12" s="981" customFormat="1">
      <c r="A64" s="986">
        <f t="shared" si="0"/>
        <v>41</v>
      </c>
      <c r="B64" s="1059">
        <v>43008</v>
      </c>
      <c r="C64" s="1063" t="s">
        <v>219</v>
      </c>
      <c r="D64" s="1061">
        <v>0</v>
      </c>
      <c r="E64" s="1021">
        <f t="shared" si="3"/>
        <v>0</v>
      </c>
      <c r="F64" s="1026">
        <f>SUM($E$54:E64)</f>
        <v>0</v>
      </c>
      <c r="G64" s="1026">
        <f t="shared" si="5"/>
        <v>0</v>
      </c>
      <c r="H64" s="1026"/>
      <c r="I64" s="1026">
        <f t="shared" si="6"/>
        <v>0</v>
      </c>
      <c r="J64" s="1062">
        <f t="shared" si="4"/>
        <v>0</v>
      </c>
      <c r="K64" s="1067"/>
      <c r="L64" s="1066"/>
    </row>
    <row r="65" spans="1:12" s="981" customFormat="1">
      <c r="A65" s="986">
        <f t="shared" si="0"/>
        <v>42</v>
      </c>
      <c r="B65" s="1059">
        <v>43100</v>
      </c>
      <c r="C65" s="1063" t="s">
        <v>220</v>
      </c>
      <c r="D65" s="1061">
        <v>0</v>
      </c>
      <c r="E65" s="1021">
        <f t="shared" si="3"/>
        <v>0</v>
      </c>
      <c r="F65" s="1026">
        <f>SUM($E$54:E65)</f>
        <v>0</v>
      </c>
      <c r="G65" s="1026">
        <f t="shared" si="5"/>
        <v>0</v>
      </c>
      <c r="H65" s="1026"/>
      <c r="I65" s="1026">
        <f t="shared" si="6"/>
        <v>0</v>
      </c>
      <c r="J65" s="1062">
        <f t="shared" si="4"/>
        <v>0</v>
      </c>
      <c r="K65" s="1067"/>
      <c r="L65" s="1066"/>
    </row>
    <row r="66" spans="1:12" s="981" customFormat="1">
      <c r="A66" s="986">
        <f t="shared" si="0"/>
        <v>43</v>
      </c>
      <c r="B66" s="1059">
        <v>43190</v>
      </c>
      <c r="C66" s="1063" t="s">
        <v>217</v>
      </c>
      <c r="D66" s="1061">
        <v>0</v>
      </c>
      <c r="E66" s="1021">
        <f t="shared" si="3"/>
        <v>0</v>
      </c>
      <c r="F66" s="1026">
        <f>SUM($E$54:E66)</f>
        <v>0</v>
      </c>
      <c r="G66" s="1026">
        <f t="shared" si="5"/>
        <v>0</v>
      </c>
      <c r="H66" s="1026"/>
      <c r="I66" s="1026">
        <f t="shared" si="6"/>
        <v>0</v>
      </c>
      <c r="J66" s="1062">
        <f t="shared" si="4"/>
        <v>0</v>
      </c>
      <c r="K66" s="1067"/>
      <c r="L66" s="1066"/>
    </row>
    <row r="67" spans="1:12" s="981" customFormat="1">
      <c r="A67" s="986">
        <f t="shared" si="0"/>
        <v>44</v>
      </c>
      <c r="B67" s="1059">
        <v>43281</v>
      </c>
      <c r="C67" s="1063" t="s">
        <v>218</v>
      </c>
      <c r="D67" s="1061">
        <v>0</v>
      </c>
      <c r="E67" s="1021">
        <f t="shared" si="3"/>
        <v>0</v>
      </c>
      <c r="F67" s="1026">
        <f>SUM($E$54:E67)</f>
        <v>0</v>
      </c>
      <c r="G67" s="1026">
        <f t="shared" si="5"/>
        <v>0</v>
      </c>
      <c r="H67" s="1026"/>
      <c r="I67" s="1026">
        <f t="shared" si="6"/>
        <v>0</v>
      </c>
      <c r="J67" s="1062">
        <f t="shared" si="4"/>
        <v>0</v>
      </c>
      <c r="K67" s="1067"/>
      <c r="L67" s="1066"/>
    </row>
    <row r="68" spans="1:12" s="981" customFormat="1">
      <c r="A68" s="986">
        <f t="shared" si="0"/>
        <v>45</v>
      </c>
      <c r="B68" s="1059">
        <v>43373</v>
      </c>
      <c r="C68" s="1063" t="s">
        <v>219</v>
      </c>
      <c r="D68" s="1061">
        <v>0</v>
      </c>
      <c r="E68" s="1021">
        <f t="shared" si="3"/>
        <v>0</v>
      </c>
      <c r="F68" s="1026">
        <f>SUM($E$54:E68)</f>
        <v>0</v>
      </c>
      <c r="G68" s="1026">
        <f t="shared" si="5"/>
        <v>0</v>
      </c>
      <c r="H68" s="1026"/>
      <c r="I68" s="1026">
        <f t="shared" si="6"/>
        <v>0</v>
      </c>
      <c r="J68" s="1062">
        <f t="shared" si="4"/>
        <v>0</v>
      </c>
      <c r="K68" s="1067"/>
      <c r="L68" s="1066"/>
    </row>
    <row r="69" spans="1:12" s="981" customFormat="1">
      <c r="A69" s="986">
        <f t="shared" si="0"/>
        <v>46</v>
      </c>
      <c r="B69" s="1059">
        <v>43465</v>
      </c>
      <c r="C69" s="1063" t="s">
        <v>220</v>
      </c>
      <c r="D69" s="1061">
        <v>0</v>
      </c>
      <c r="E69" s="1021">
        <f t="shared" si="3"/>
        <v>0</v>
      </c>
      <c r="F69" s="1026">
        <f>SUM($E$54:E69)</f>
        <v>0</v>
      </c>
      <c r="G69" s="1026">
        <f>F68*SUMIF($C$43:$I$43,YEAR(B68),$C$46:$I$46)*((B69-B68)/365)</f>
        <v>0</v>
      </c>
      <c r="H69" s="1026"/>
      <c r="I69" s="1026">
        <f t="shared" si="6"/>
        <v>0</v>
      </c>
      <c r="J69" s="1062">
        <f t="shared" si="4"/>
        <v>0</v>
      </c>
      <c r="K69" s="1067"/>
      <c r="L69" s="1066"/>
    </row>
    <row r="70" spans="1:12" s="981" customFormat="1">
      <c r="A70" s="986">
        <f t="shared" si="0"/>
        <v>47</v>
      </c>
      <c r="B70" s="1059">
        <v>43555</v>
      </c>
      <c r="C70" s="1063" t="s">
        <v>217</v>
      </c>
      <c r="D70" s="1061">
        <v>0</v>
      </c>
      <c r="E70" s="1021">
        <f t="shared" si="3"/>
        <v>0</v>
      </c>
      <c r="F70" s="1026">
        <f>SUM($E$54:E70)</f>
        <v>0</v>
      </c>
      <c r="G70" s="1026">
        <f>F69*SUMIF($C$43:$I$43,YEAR(B69),$C$46:$I$46)*((B70-B69)/365)</f>
        <v>0</v>
      </c>
      <c r="H70" s="1026"/>
      <c r="I70" s="1026">
        <f t="shared" si="6"/>
        <v>0</v>
      </c>
      <c r="J70" s="1062">
        <f>E70-G70-H70-I70</f>
        <v>0</v>
      </c>
      <c r="K70" s="1067"/>
      <c r="L70" s="1066"/>
    </row>
    <row r="71" spans="1:12" s="981" customFormat="1">
      <c r="A71" s="986">
        <f t="shared" si="0"/>
        <v>48</v>
      </c>
      <c r="B71" s="1059">
        <v>43646</v>
      </c>
      <c r="C71" s="1063" t="s">
        <v>218</v>
      </c>
      <c r="D71" s="1061">
        <v>0</v>
      </c>
      <c r="E71" s="1021">
        <f t="shared" si="3"/>
        <v>0</v>
      </c>
      <c r="F71" s="1026">
        <f>SUM($E$54:E71)</f>
        <v>0</v>
      </c>
      <c r="G71" s="1026">
        <f>F70*SUMIF($C$43:$I$43,YEAR(B70),$C$46:$I$46)*((B71-B70)/365)</f>
        <v>0</v>
      </c>
      <c r="H71" s="1026"/>
      <c r="I71" s="1026">
        <f t="shared" si="6"/>
        <v>0</v>
      </c>
      <c r="J71" s="1062">
        <f>E71-G71-H71-I71</f>
        <v>0</v>
      </c>
      <c r="K71" s="1067"/>
      <c r="L71" s="1066"/>
    </row>
    <row r="72" spans="1:12" s="981" customFormat="1">
      <c r="A72" s="986">
        <f t="shared" si="0"/>
        <v>49</v>
      </c>
      <c r="B72" s="1059">
        <v>43738</v>
      </c>
      <c r="C72" s="1063" t="s">
        <v>219</v>
      </c>
      <c r="D72" s="1061">
        <v>0</v>
      </c>
      <c r="E72" s="1021">
        <f t="shared" si="3"/>
        <v>0</v>
      </c>
      <c r="F72" s="1026">
        <f>SUM($E$54:E72)</f>
        <v>0</v>
      </c>
      <c r="G72" s="1026">
        <f>F71*SUMIF($C$43:$I$43,YEAR(B71),$C$46:$I$46)*((B72-B71)/365)</f>
        <v>0</v>
      </c>
      <c r="H72" s="1026"/>
      <c r="I72" s="1026">
        <f t="shared" si="6"/>
        <v>0</v>
      </c>
      <c r="J72" s="1062">
        <f>E72-G72-H72-I72</f>
        <v>0</v>
      </c>
      <c r="K72" s="1067"/>
      <c r="L72" s="1066"/>
    </row>
    <row r="73" spans="1:12" s="981" customFormat="1">
      <c r="A73" s="986">
        <f t="shared" si="0"/>
        <v>50</v>
      </c>
      <c r="B73" s="1059">
        <v>43830</v>
      </c>
      <c r="C73" s="1063" t="s">
        <v>220</v>
      </c>
      <c r="D73" s="1061">
        <v>0</v>
      </c>
      <c r="E73" s="1021">
        <f t="shared" si="3"/>
        <v>0</v>
      </c>
      <c r="F73" s="1026">
        <f>SUM($E$54:E73)</f>
        <v>0</v>
      </c>
      <c r="G73" s="1026">
        <f>F72*SUMIF($C$43:$I$43,YEAR(B72),$C$46:$I$46)*((B73-B72)/365)</f>
        <v>0</v>
      </c>
      <c r="H73" s="1026"/>
      <c r="I73" s="1026">
        <f t="shared" si="6"/>
        <v>0</v>
      </c>
      <c r="J73" s="1062">
        <f>E73-G73-H73-I73</f>
        <v>0</v>
      </c>
      <c r="K73" s="1067"/>
    </row>
    <row r="74" spans="1:12" s="981" customFormat="1">
      <c r="A74" s="986">
        <f t="shared" si="0"/>
        <v>51</v>
      </c>
      <c r="B74" s="1059">
        <v>43831</v>
      </c>
      <c r="C74" s="1063" t="s">
        <v>217</v>
      </c>
      <c r="D74" s="1061">
        <v>0</v>
      </c>
      <c r="E74" s="1021">
        <f t="shared" si="3"/>
        <v>0</v>
      </c>
      <c r="F74" s="1026">
        <f>SUM($E$54:E74)</f>
        <v>0</v>
      </c>
      <c r="G74" s="1026">
        <f>F73*SUMIF($C$43:$I$43,YEAR(B73),$C$46:$I$46)*((B74-B73)/365)+F74</f>
        <v>0</v>
      </c>
      <c r="H74" s="1026"/>
      <c r="I74" s="1026">
        <f t="shared" si="6"/>
        <v>0</v>
      </c>
      <c r="J74" s="1062">
        <f>E74-G74-H74-I74</f>
        <v>0</v>
      </c>
      <c r="K74" s="1067"/>
    </row>
    <row r="75" spans="1:12" s="981" customFormat="1">
      <c r="A75" s="986">
        <f t="shared" si="0"/>
        <v>52</v>
      </c>
      <c r="B75" s="1068"/>
      <c r="C75" s="1060"/>
      <c r="D75" s="1021"/>
      <c r="E75" s="1021"/>
      <c r="F75" s="1026"/>
      <c r="G75" s="1026"/>
      <c r="H75" s="1026"/>
      <c r="I75" s="1026"/>
      <c r="J75" s="1062"/>
      <c r="K75" s="1067"/>
    </row>
    <row r="76" spans="1:12" s="981" customFormat="1">
      <c r="A76" s="986">
        <f t="shared" si="0"/>
        <v>53</v>
      </c>
      <c r="B76" s="1068"/>
      <c r="C76" s="1069"/>
      <c r="D76" s="1021"/>
      <c r="E76" s="1021"/>
      <c r="F76" s="1026"/>
      <c r="G76" s="1070"/>
      <c r="H76" s="1026"/>
      <c r="I76" s="1026"/>
      <c r="J76" s="1062"/>
      <c r="K76" s="1067"/>
    </row>
    <row r="77" spans="1:12" s="981" customFormat="1">
      <c r="A77" s="986">
        <f t="shared" si="0"/>
        <v>54</v>
      </c>
      <c r="B77" s="1068"/>
      <c r="C77" s="1060"/>
      <c r="D77" s="1021"/>
      <c r="E77" s="1021"/>
      <c r="F77" s="1026"/>
      <c r="G77" s="1071"/>
      <c r="H77" s="1026"/>
      <c r="I77" s="1026"/>
      <c r="J77" s="1062"/>
      <c r="K77" s="1067"/>
    </row>
    <row r="78" spans="1:12" s="981" customFormat="1">
      <c r="A78" s="986">
        <f t="shared" si="0"/>
        <v>55</v>
      </c>
      <c r="B78" s="1068"/>
      <c r="C78" s="1060"/>
      <c r="D78" s="1021"/>
      <c r="E78" s="1021"/>
      <c r="F78" s="1026"/>
      <c r="G78" s="1026"/>
      <c r="H78" s="1026"/>
      <c r="I78" s="1026"/>
      <c r="J78" s="1062"/>
      <c r="K78" s="1067"/>
    </row>
    <row r="79" spans="1:12" s="981" customFormat="1">
      <c r="A79" s="986">
        <f t="shared" si="0"/>
        <v>56</v>
      </c>
      <c r="B79" s="1068"/>
      <c r="C79" s="1060"/>
      <c r="D79" s="1021"/>
      <c r="E79" s="1021"/>
      <c r="F79" s="1026"/>
      <c r="G79" s="1026"/>
      <c r="H79" s="1026"/>
      <c r="I79" s="1026"/>
      <c r="J79" s="1062"/>
      <c r="K79" s="1067"/>
    </row>
    <row r="80" spans="1:12" s="981" customFormat="1">
      <c r="A80" s="986">
        <f t="shared" si="0"/>
        <v>57</v>
      </c>
      <c r="B80" s="1068"/>
      <c r="C80" s="1060"/>
      <c r="D80" s="1021"/>
      <c r="E80" s="1021"/>
      <c r="F80" s="1026"/>
      <c r="G80" s="1026"/>
      <c r="H80" s="1026"/>
      <c r="I80" s="1026"/>
      <c r="J80" s="1062"/>
      <c r="K80" s="1067"/>
    </row>
    <row r="81" spans="1:13" s="981" customFormat="1" ht="13.5" thickBot="1">
      <c r="A81" s="986">
        <f t="shared" si="0"/>
        <v>58</v>
      </c>
      <c r="B81" s="1072"/>
      <c r="C81" s="1006"/>
      <c r="D81" s="1030"/>
      <c r="E81" s="1030"/>
      <c r="F81" s="1030"/>
      <c r="G81" s="1030"/>
      <c r="H81" s="1030"/>
      <c r="I81" s="1030"/>
      <c r="J81" s="1031"/>
      <c r="K81" s="1067"/>
    </row>
    <row r="82" spans="1:13" s="981" customFormat="1">
      <c r="A82" s="983"/>
      <c r="K82" s="1067"/>
    </row>
    <row r="83" spans="1:13" s="981" customFormat="1">
      <c r="A83" s="983" t="s">
        <v>643</v>
      </c>
    </row>
    <row r="84" spans="1:13" s="981" customFormat="1" ht="16.5">
      <c r="A84" s="983"/>
      <c r="B84" s="1083" t="str">
        <f>"1  The IRR is the input to Debt Cost shown on Appendix III, line 80 during the construction period, after obtaining project financing, in accordance with Note G of Appendix III."</f>
        <v>1  The IRR is the input to Debt Cost shown on Appendix III, line 80 during the construction period, after obtaining project financing, in accordance with Note G of Appendix III.</v>
      </c>
      <c r="C84" s="1083"/>
      <c r="D84" s="1083"/>
      <c r="E84" s="1083"/>
      <c r="F84" s="1083"/>
      <c r="G84" s="1083"/>
      <c r="H84" s="1083"/>
      <c r="I84" s="1083"/>
      <c r="J84" s="1083"/>
      <c r="K84" s="1083"/>
      <c r="L84" s="1083"/>
    </row>
    <row r="85" spans="1:13" s="981" customFormat="1" ht="16.5">
      <c r="A85" s="983"/>
      <c r="B85" s="1083" t="s">
        <v>947</v>
      </c>
      <c r="C85" s="1083"/>
      <c r="D85" s="1083"/>
      <c r="E85" s="1083"/>
      <c r="F85" s="1083"/>
      <c r="G85" s="1083"/>
      <c r="H85" s="1083"/>
      <c r="I85" s="1083"/>
      <c r="J85" s="1083"/>
      <c r="K85" s="1083"/>
      <c r="L85" s="1083"/>
    </row>
    <row r="86" spans="1:13" s="981" customFormat="1" ht="16.5">
      <c r="A86" s="983"/>
      <c r="B86" s="1083" t="s">
        <v>1026</v>
      </c>
      <c r="C86" s="1083"/>
      <c r="D86" s="1083"/>
      <c r="E86" s="1083"/>
      <c r="F86" s="1083"/>
      <c r="G86" s="1083"/>
      <c r="H86" s="1083"/>
      <c r="I86" s="1083"/>
      <c r="J86" s="1083"/>
      <c r="K86" s="1083"/>
      <c r="L86" s="1083"/>
    </row>
    <row r="87" spans="1:13" s="981" customFormat="1" ht="16.5">
      <c r="A87" s="983"/>
      <c r="B87" s="1083" t="s">
        <v>644</v>
      </c>
      <c r="C87" s="1083"/>
      <c r="D87" s="1083"/>
      <c r="E87" s="1083"/>
      <c r="F87" s="1083"/>
      <c r="G87" s="1083"/>
      <c r="H87" s="1083"/>
      <c r="I87" s="1083"/>
      <c r="J87" s="1083"/>
      <c r="K87" s="1083"/>
      <c r="L87" s="1083"/>
    </row>
    <row r="88" spans="1:13" s="981" customFormat="1" ht="16.5">
      <c r="A88" s="983"/>
      <c r="B88" s="1083" t="s">
        <v>645</v>
      </c>
      <c r="C88" s="1083"/>
      <c r="D88" s="1083"/>
      <c r="E88" s="1083"/>
      <c r="F88" s="1083"/>
      <c r="G88" s="1083"/>
      <c r="H88" s="1083"/>
      <c r="I88" s="1083"/>
      <c r="J88" s="1083"/>
      <c r="K88" s="1083"/>
      <c r="L88" s="1083"/>
    </row>
    <row r="89" spans="1:13" s="981" customFormat="1" ht="16.5">
      <c r="A89" s="983"/>
      <c r="B89" s="1083" t="s">
        <v>646</v>
      </c>
      <c r="C89" s="1083"/>
      <c r="D89" s="1084"/>
      <c r="E89" s="1084"/>
      <c r="F89" s="1084"/>
      <c r="G89" s="1084"/>
      <c r="H89" s="1084"/>
      <c r="I89" s="1084"/>
      <c r="J89" s="1084"/>
      <c r="K89" s="1083"/>
      <c r="L89" s="1083"/>
    </row>
    <row r="90" spans="1:13" s="981" customFormat="1" ht="16.5">
      <c r="A90" s="983"/>
      <c r="B90" s="1083" t="s">
        <v>1025</v>
      </c>
      <c r="C90" s="1083"/>
      <c r="D90" s="1083"/>
      <c r="E90" s="1083"/>
      <c r="F90" s="1083"/>
      <c r="G90" s="1083"/>
      <c r="H90" s="1083"/>
      <c r="I90" s="1083"/>
      <c r="J90" s="1083"/>
      <c r="K90" s="1083"/>
      <c r="L90" s="1083"/>
    </row>
    <row r="91" spans="1:13" s="981" customFormat="1" ht="16.5">
      <c r="A91" s="983"/>
      <c r="B91" s="1083" t="s">
        <v>647</v>
      </c>
      <c r="C91" s="1083"/>
      <c r="D91" s="1083"/>
      <c r="E91" s="1083"/>
      <c r="F91" s="1083"/>
      <c r="G91" s="1083"/>
      <c r="H91" s="1083"/>
      <c r="I91" s="1083"/>
      <c r="J91" s="1083"/>
      <c r="K91" s="1083"/>
      <c r="L91" s="1083"/>
    </row>
    <row r="92" spans="1:13" s="981" customFormat="1" ht="16.5">
      <c r="A92" s="983"/>
      <c r="B92" s="1083" t="s">
        <v>648</v>
      </c>
      <c r="C92" s="1083"/>
      <c r="D92" s="1083"/>
      <c r="E92" s="1083"/>
      <c r="F92" s="1083"/>
      <c r="G92" s="1083"/>
      <c r="H92" s="1083"/>
      <c r="I92" s="1083"/>
      <c r="J92" s="1083"/>
      <c r="K92" s="1083"/>
      <c r="L92" s="1083"/>
    </row>
    <row r="93" spans="1:13" s="981" customFormat="1" ht="16.5">
      <c r="A93" s="983"/>
      <c r="B93" s="1085" t="s">
        <v>693</v>
      </c>
      <c r="C93" s="1083"/>
      <c r="D93" s="1083"/>
      <c r="E93" s="1083"/>
      <c r="F93" s="1083"/>
      <c r="G93" s="1083"/>
      <c r="H93" s="1083"/>
      <c r="I93" s="1083"/>
      <c r="J93" s="1083"/>
      <c r="K93" s="1083"/>
      <c r="L93" s="1083"/>
    </row>
    <row r="94" spans="1:13" s="981" customFormat="1" ht="16.5">
      <c r="A94" s="983"/>
      <c r="B94" s="1083" t="s">
        <v>649</v>
      </c>
      <c r="C94" s="1084"/>
      <c r="D94" s="1083"/>
      <c r="E94" s="1086"/>
      <c r="F94" s="1083"/>
      <c r="G94" s="1086"/>
      <c r="H94" s="1086"/>
      <c r="I94" s="1083"/>
      <c r="J94" s="1086"/>
      <c r="K94" s="1083"/>
      <c r="L94" s="1083"/>
    </row>
    <row r="95" spans="1:13" s="981" customFormat="1" ht="16.5">
      <c r="A95" s="983"/>
      <c r="B95" s="1251" t="s">
        <v>948</v>
      </c>
      <c r="C95" s="1252"/>
      <c r="D95" s="1253"/>
      <c r="E95" s="1253"/>
      <c r="F95" s="1252"/>
      <c r="G95" s="1252"/>
      <c r="H95" s="1252"/>
      <c r="I95" s="1252"/>
      <c r="J95" s="1252"/>
      <c r="K95" s="1252"/>
      <c r="L95" s="1216"/>
      <c r="M95" s="982"/>
    </row>
    <row r="96" spans="1:13" s="981" customFormat="1" ht="16.5">
      <c r="A96" s="983"/>
      <c r="B96" s="1251" t="s">
        <v>827</v>
      </c>
      <c r="C96" s="1252"/>
      <c r="D96" s="1253"/>
      <c r="E96" s="1253"/>
      <c r="F96" s="1252"/>
      <c r="G96" s="1252"/>
      <c r="H96" s="1252"/>
      <c r="I96" s="1252"/>
      <c r="J96" s="1252"/>
      <c r="K96" s="1252"/>
      <c r="L96" s="1216"/>
      <c r="M96" s="982"/>
    </row>
    <row r="97" spans="1:13" s="981" customFormat="1" ht="16.5">
      <c r="A97" s="983"/>
      <c r="B97" s="1254" t="s">
        <v>828</v>
      </c>
      <c r="C97" s="1252"/>
      <c r="D97" s="1253"/>
      <c r="E97" s="1253"/>
      <c r="F97" s="1252"/>
      <c r="G97" s="1252"/>
      <c r="H97" s="1252"/>
      <c r="I97" s="1252"/>
      <c r="J97" s="1252"/>
      <c r="K97" s="1252"/>
      <c r="L97" s="1216"/>
      <c r="M97" s="982"/>
    </row>
    <row r="98" spans="1:13" s="981" customFormat="1" ht="16.5">
      <c r="A98" s="983"/>
      <c r="B98" s="1255" t="s">
        <v>829</v>
      </c>
      <c r="C98" s="1256"/>
      <c r="D98" s="1257"/>
      <c r="E98" s="1253"/>
      <c r="F98" s="1252"/>
      <c r="G98" s="1252"/>
      <c r="H98" s="1252"/>
      <c r="I98" s="1252"/>
      <c r="J98" s="1252"/>
      <c r="K98" s="1252"/>
      <c r="L98" s="1216"/>
      <c r="M98" s="982"/>
    </row>
    <row r="99" spans="1:13" s="981" customFormat="1" ht="16.5">
      <c r="A99" s="983"/>
      <c r="B99" s="1083" t="s">
        <v>650</v>
      </c>
      <c r="C99" s="1083"/>
      <c r="D99" s="1087"/>
      <c r="E99" s="1087"/>
      <c r="F99" s="1083"/>
      <c r="G99" s="1083"/>
      <c r="H99" s="1083"/>
      <c r="I99" s="1083"/>
      <c r="J99" s="1083"/>
      <c r="K99" s="1083"/>
      <c r="L99" s="1083"/>
    </row>
    <row r="100" spans="1:13" s="981" customFormat="1" ht="16.5">
      <c r="A100" s="983"/>
      <c r="B100" s="1083" t="s">
        <v>1027</v>
      </c>
      <c r="C100" s="1083"/>
      <c r="D100" s="1087"/>
      <c r="E100" s="1087"/>
      <c r="F100" s="1083"/>
      <c r="G100" s="1083"/>
      <c r="H100" s="1083"/>
      <c r="I100" s="1083"/>
      <c r="J100" s="1083"/>
      <c r="K100" s="1083"/>
      <c r="L100" s="1083"/>
    </row>
    <row r="101" spans="1:13" s="981" customFormat="1" ht="16.5">
      <c r="A101" s="983"/>
      <c r="B101" s="1083" t="s">
        <v>1034</v>
      </c>
      <c r="C101" s="1083"/>
      <c r="D101" s="1087"/>
      <c r="E101" s="1087"/>
      <c r="F101" s="1083"/>
      <c r="G101" s="1083"/>
      <c r="H101" s="1083"/>
      <c r="I101" s="1083"/>
      <c r="J101" s="1083"/>
      <c r="K101" s="1083"/>
      <c r="L101" s="1083"/>
    </row>
    <row r="102" spans="1:13" s="981" customFormat="1" ht="16.5">
      <c r="A102" s="983"/>
      <c r="B102" s="1083" t="s">
        <v>651</v>
      </c>
      <c r="C102" s="1083"/>
      <c r="D102" s="1087"/>
      <c r="E102" s="1087"/>
      <c r="F102" s="1083"/>
      <c r="G102" s="1083"/>
      <c r="H102" s="1083"/>
      <c r="I102" s="1083"/>
      <c r="J102" s="1083"/>
      <c r="K102" s="1083"/>
      <c r="L102" s="1083"/>
    </row>
    <row r="103" spans="1:13" s="981" customFormat="1" ht="16.5">
      <c r="A103" s="983"/>
      <c r="B103" s="1083"/>
      <c r="C103" s="1083" t="s">
        <v>660</v>
      </c>
      <c r="D103" s="1083"/>
      <c r="E103" s="1083"/>
      <c r="F103" s="1083"/>
      <c r="G103" s="1083"/>
      <c r="H103" s="1083"/>
      <c r="I103" s="1083"/>
      <c r="J103" s="1083"/>
      <c r="K103" s="1083"/>
      <c r="L103" s="1083"/>
    </row>
    <row r="104" spans="1:13" s="981" customFormat="1" ht="16.5">
      <c r="A104" s="983"/>
      <c r="B104" s="1088" t="s">
        <v>652</v>
      </c>
      <c r="C104" s="1083" t="s">
        <v>653</v>
      </c>
      <c r="D104" s="1083"/>
      <c r="E104" s="1083"/>
      <c r="F104" s="1083"/>
      <c r="G104" s="1083"/>
      <c r="H104" s="1083"/>
      <c r="I104" s="1083"/>
      <c r="J104" s="1083"/>
      <c r="K104" s="1083"/>
      <c r="L104" s="1083"/>
    </row>
    <row r="105" spans="1:13" s="981" customFormat="1" ht="16.5">
      <c r="A105" s="983"/>
      <c r="B105" s="1088" t="s">
        <v>654</v>
      </c>
      <c r="C105" s="1083" t="s">
        <v>949</v>
      </c>
      <c r="D105" s="1083"/>
      <c r="E105" s="1083"/>
      <c r="F105" s="1083"/>
      <c r="G105" s="1083"/>
      <c r="H105" s="1083"/>
      <c r="I105" s="1083"/>
      <c r="J105" s="1083"/>
      <c r="K105" s="1083"/>
      <c r="L105" s="1083"/>
    </row>
    <row r="106" spans="1:13" s="981" customFormat="1" ht="16.5">
      <c r="A106" s="983"/>
      <c r="B106" s="1088" t="s">
        <v>655</v>
      </c>
      <c r="C106" s="1083" t="s">
        <v>656</v>
      </c>
      <c r="D106" s="1083"/>
      <c r="E106" s="1083"/>
      <c r="F106" s="1083"/>
      <c r="G106" s="1083"/>
      <c r="H106" s="1083"/>
      <c r="I106" s="1083"/>
      <c r="J106" s="1083"/>
      <c r="K106" s="1083"/>
      <c r="L106" s="1083"/>
    </row>
    <row r="107" spans="1:13" s="981" customFormat="1" ht="16.5">
      <c r="A107" s="983"/>
      <c r="B107" s="1083" t="s">
        <v>657</v>
      </c>
      <c r="C107" s="1089"/>
      <c r="D107" s="1083"/>
      <c r="E107" s="1083"/>
      <c r="F107" s="1083"/>
      <c r="G107" s="1083"/>
      <c r="H107" s="1083"/>
      <c r="I107" s="1083"/>
      <c r="J107" s="1083"/>
      <c r="K107" s="1083"/>
      <c r="L107" s="1083"/>
    </row>
    <row r="108" spans="1:13" s="981" customFormat="1" ht="16.5">
      <c r="A108" s="983"/>
      <c r="B108" s="1083" t="s">
        <v>691</v>
      </c>
      <c r="C108" s="1083"/>
      <c r="D108" s="1083"/>
      <c r="E108" s="1083"/>
      <c r="F108" s="1083"/>
      <c r="G108" s="1083"/>
      <c r="H108" s="1083"/>
      <c r="I108" s="1083"/>
      <c r="J108" s="1083"/>
      <c r="K108" s="1083"/>
      <c r="L108" s="1083"/>
    </row>
    <row r="109" spans="1:13" s="981" customFormat="1" ht="16.5">
      <c r="A109" s="983"/>
      <c r="B109" s="1083" t="s">
        <v>951</v>
      </c>
      <c r="C109" s="1083"/>
      <c r="D109" s="1083"/>
      <c r="E109" s="1083"/>
      <c r="F109" s="1083"/>
      <c r="G109" s="1083"/>
      <c r="H109" s="1083"/>
      <c r="I109" s="1083"/>
      <c r="J109" s="1083"/>
      <c r="K109" s="1083"/>
      <c r="L109" s="1083"/>
    </row>
    <row r="110" spans="1:13" s="981" customFormat="1" ht="16.5">
      <c r="A110" s="983"/>
      <c r="B110" s="1083" t="s">
        <v>950</v>
      </c>
      <c r="C110" s="1083"/>
      <c r="D110" s="1084"/>
      <c r="E110" s="1084"/>
      <c r="F110" s="1084"/>
      <c r="G110" s="1084"/>
      <c r="H110" s="1084"/>
      <c r="I110" s="1084"/>
      <c r="J110" s="1084"/>
      <c r="K110" s="1083"/>
      <c r="L110" s="1083"/>
    </row>
    <row r="111" spans="1:13" s="981" customFormat="1" ht="84.75" customHeight="1">
      <c r="A111" s="983"/>
      <c r="B111" s="1578" t="s">
        <v>1028</v>
      </c>
      <c r="C111" s="1578"/>
      <c r="D111" s="1578"/>
      <c r="E111" s="1578"/>
      <c r="F111" s="1578"/>
      <c r="G111" s="1578"/>
      <c r="H111" s="1578"/>
      <c r="I111" s="1578"/>
      <c r="J111" s="1578"/>
      <c r="K111" s="1091"/>
      <c r="L111" s="1083"/>
    </row>
    <row r="112" spans="1:13" s="981" customFormat="1" ht="16.5">
      <c r="A112" s="1074"/>
      <c r="B112" s="1083"/>
      <c r="C112" s="1083"/>
      <c r="D112" s="1083"/>
      <c r="E112" s="1083"/>
      <c r="F112" s="1083"/>
      <c r="G112" s="1083"/>
      <c r="H112" s="1083"/>
      <c r="I112" s="1083"/>
      <c r="J112" s="1083"/>
      <c r="K112" s="1083"/>
      <c r="L112" s="1083"/>
    </row>
    <row r="113" spans="1:12" s="981" customFormat="1" ht="16.5">
      <c r="A113" s="1074"/>
      <c r="B113" s="1083"/>
      <c r="C113" s="1083"/>
      <c r="D113" s="1083"/>
      <c r="E113" s="1083"/>
      <c r="F113" s="1083"/>
      <c r="G113" s="1083"/>
      <c r="H113" s="1083"/>
      <c r="I113" s="1083"/>
      <c r="J113" s="1083"/>
      <c r="K113" s="1083"/>
      <c r="L113" s="1083"/>
    </row>
    <row r="114" spans="1:12" s="981" customFormat="1" ht="16.5">
      <c r="A114" s="1074"/>
      <c r="B114" s="1083"/>
      <c r="C114" s="1083"/>
      <c r="D114" s="1083"/>
      <c r="E114" s="1083"/>
      <c r="F114" s="1083"/>
      <c r="G114" s="1083"/>
      <c r="H114" s="1083"/>
      <c r="I114" s="1083"/>
      <c r="J114" s="1083"/>
      <c r="K114" s="1083"/>
      <c r="L114" s="1083"/>
    </row>
    <row r="115" spans="1:12" s="981" customFormat="1" ht="16.5">
      <c r="A115" s="1074"/>
      <c r="B115" s="1083"/>
      <c r="C115" s="1083"/>
      <c r="D115" s="1083"/>
      <c r="E115" s="1083"/>
      <c r="F115" s="1083"/>
      <c r="G115" s="1083"/>
      <c r="H115" s="1083"/>
      <c r="I115" s="1083"/>
      <c r="J115" s="1083"/>
      <c r="K115" s="1083"/>
      <c r="L115" s="1083"/>
    </row>
    <row r="116" spans="1:12" ht="16.5">
      <c r="B116" s="1083"/>
      <c r="C116" s="1083"/>
      <c r="D116" s="1083"/>
      <c r="E116" s="1083"/>
      <c r="F116" s="1083"/>
      <c r="G116" s="1083"/>
      <c r="H116" s="1083"/>
      <c r="I116" s="1083"/>
      <c r="J116" s="1083"/>
      <c r="K116" s="1083"/>
      <c r="L116" s="1084"/>
    </row>
    <row r="117" spans="1:12" ht="16.5">
      <c r="B117" s="1082"/>
      <c r="C117" s="1083"/>
      <c r="D117" s="1083"/>
      <c r="E117" s="1084"/>
      <c r="F117" s="1084"/>
      <c r="G117" s="1084"/>
      <c r="H117" s="1084"/>
      <c r="I117" s="1084"/>
      <c r="J117" s="1084"/>
      <c r="K117" s="1083"/>
      <c r="L117" s="1084"/>
    </row>
    <row r="118" spans="1:12" ht="16.5">
      <c r="B118" s="1083"/>
      <c r="C118" s="1083"/>
      <c r="D118" s="1083"/>
      <c r="E118" s="1084"/>
      <c r="F118" s="1084"/>
      <c r="G118" s="1084"/>
      <c r="H118" s="1084"/>
      <c r="I118" s="1084"/>
      <c r="J118" s="1084"/>
      <c r="K118" s="1083"/>
      <c r="L118" s="1084"/>
    </row>
    <row r="119" spans="1:12" ht="16.5">
      <c r="B119" s="1083"/>
      <c r="C119" s="1083"/>
      <c r="D119" s="1083"/>
      <c r="E119" s="1084"/>
      <c r="F119" s="1084"/>
      <c r="G119" s="1084"/>
      <c r="H119" s="1084"/>
      <c r="I119" s="1084"/>
      <c r="J119" s="1084"/>
      <c r="K119" s="1083"/>
      <c r="L119" s="1084"/>
    </row>
    <row r="120" spans="1:12" ht="16.5">
      <c r="B120" s="1083"/>
      <c r="C120" s="1083"/>
      <c r="D120" s="1084"/>
      <c r="E120" s="1083"/>
      <c r="F120" s="1083"/>
      <c r="G120" s="1083"/>
      <c r="H120" s="1083"/>
      <c r="I120" s="1083"/>
      <c r="J120" s="1083"/>
      <c r="K120" s="1083"/>
      <c r="L120" s="1084"/>
    </row>
    <row r="121" spans="1:12" ht="16.5">
      <c r="B121" s="1085"/>
      <c r="C121" s="1083"/>
      <c r="D121" s="1083"/>
      <c r="E121" s="1083"/>
      <c r="F121" s="1083"/>
      <c r="G121" s="1083"/>
      <c r="H121" s="1083"/>
      <c r="I121" s="1083"/>
      <c r="J121" s="1083"/>
      <c r="K121" s="1083"/>
      <c r="L121" s="1084"/>
    </row>
    <row r="122" spans="1:12" ht="16.5">
      <c r="B122" s="1083"/>
      <c r="C122" s="1083"/>
      <c r="D122" s="1083"/>
      <c r="E122" s="1083"/>
      <c r="F122" s="1083"/>
      <c r="G122" s="1083"/>
      <c r="H122" s="1083"/>
      <c r="I122" s="1083"/>
      <c r="J122" s="1083"/>
      <c r="K122" s="1083"/>
      <c r="L122" s="1084"/>
    </row>
    <row r="123" spans="1:12" ht="16.5">
      <c r="B123" s="1083"/>
      <c r="C123" s="1083"/>
      <c r="D123" s="1083"/>
      <c r="E123" s="1083"/>
      <c r="F123" s="1083"/>
      <c r="G123" s="1083"/>
      <c r="H123" s="1083"/>
      <c r="I123" s="1083"/>
      <c r="J123" s="1083"/>
      <c r="K123" s="1083"/>
      <c r="L123" s="1084"/>
    </row>
    <row r="124" spans="1:12" ht="16.5">
      <c r="B124" s="1083"/>
      <c r="C124" s="1083"/>
      <c r="D124" s="1083"/>
      <c r="E124" s="1086"/>
      <c r="F124" s="1083"/>
      <c r="G124" s="1086"/>
      <c r="H124" s="1086"/>
      <c r="I124" s="1083"/>
      <c r="J124" s="1086"/>
      <c r="K124" s="1083"/>
      <c r="L124" s="1084"/>
    </row>
    <row r="125" spans="1:12" ht="16.5">
      <c r="B125" s="1083"/>
      <c r="C125" s="1083"/>
      <c r="D125" s="1083"/>
      <c r="E125" s="1090"/>
      <c r="F125" s="1083"/>
      <c r="G125" s="1083"/>
      <c r="H125" s="1083"/>
      <c r="I125" s="1083"/>
      <c r="J125" s="1083"/>
      <c r="K125" s="1083"/>
      <c r="L125" s="1084"/>
    </row>
    <row r="126" spans="1:12" ht="16.5">
      <c r="B126" s="1083"/>
      <c r="C126" s="1083"/>
      <c r="D126" s="1090"/>
      <c r="E126" s="1090"/>
      <c r="F126" s="1083"/>
      <c r="G126" s="1083"/>
      <c r="H126" s="1083"/>
      <c r="I126" s="1083"/>
      <c r="J126" s="1083"/>
      <c r="K126" s="1083"/>
      <c r="L126" s="1084"/>
    </row>
    <row r="127" spans="1:12" ht="16.5">
      <c r="B127" s="1083"/>
      <c r="C127" s="1083"/>
      <c r="D127" s="1090"/>
      <c r="E127" s="1090"/>
      <c r="F127" s="1083"/>
      <c r="G127" s="1083"/>
      <c r="H127" s="1083"/>
      <c r="I127" s="1083"/>
      <c r="J127" s="1083"/>
      <c r="K127" s="1083"/>
      <c r="L127" s="1084"/>
    </row>
    <row r="128" spans="1:12" ht="16.5">
      <c r="B128" s="1083"/>
      <c r="C128" s="1083"/>
      <c r="D128" s="1090"/>
      <c r="E128" s="1090"/>
      <c r="F128" s="1083"/>
      <c r="G128" s="1083"/>
      <c r="H128" s="1083"/>
      <c r="I128" s="1083"/>
      <c r="J128" s="1083"/>
      <c r="K128" s="1083"/>
      <c r="L128" s="1084"/>
    </row>
    <row r="129" spans="2:12" ht="16.5">
      <c r="B129" s="1083"/>
      <c r="C129" s="1083"/>
      <c r="D129" s="1090"/>
      <c r="E129" s="1090"/>
      <c r="F129" s="1083"/>
      <c r="G129" s="1083"/>
      <c r="H129" s="1083"/>
      <c r="I129" s="1083"/>
      <c r="J129" s="1083"/>
      <c r="K129" s="1083"/>
      <c r="L129" s="1084"/>
    </row>
    <row r="130" spans="2:12" ht="16.5">
      <c r="B130" s="1083"/>
      <c r="C130" s="1083"/>
      <c r="D130" s="1090"/>
      <c r="E130" s="1090"/>
      <c r="F130" s="1083"/>
      <c r="G130" s="1083"/>
      <c r="H130" s="1083"/>
      <c r="I130" s="1083"/>
      <c r="J130" s="1083"/>
      <c r="K130" s="1083"/>
      <c r="L130" s="1084"/>
    </row>
    <row r="131" spans="2:12" ht="16.5">
      <c r="B131" s="1083"/>
      <c r="C131" s="1083"/>
      <c r="D131" s="1090"/>
      <c r="E131" s="1090"/>
      <c r="F131" s="1083"/>
      <c r="G131" s="1083"/>
      <c r="H131" s="1083"/>
      <c r="I131" s="1083"/>
      <c r="J131" s="1083"/>
      <c r="K131" s="1083"/>
      <c r="L131" s="1084"/>
    </row>
    <row r="132" spans="2:12" ht="16.5">
      <c r="B132" s="1088"/>
      <c r="C132" s="1083"/>
      <c r="D132" s="1090"/>
      <c r="E132" s="1090"/>
      <c r="F132" s="1083"/>
      <c r="G132" s="1083"/>
      <c r="H132" s="1083"/>
      <c r="I132" s="1083"/>
      <c r="J132" s="1083"/>
      <c r="K132" s="1083"/>
      <c r="L132" s="1084"/>
    </row>
    <row r="133" spans="2:12" ht="16.5">
      <c r="B133" s="1088"/>
      <c r="C133" s="1083"/>
      <c r="D133" s="1090"/>
      <c r="E133" s="1083"/>
      <c r="F133" s="1083"/>
      <c r="G133" s="1083"/>
      <c r="H133" s="1083"/>
      <c r="I133" s="1083"/>
      <c r="J133" s="1083"/>
      <c r="K133" s="1083"/>
      <c r="L133" s="1084"/>
    </row>
    <row r="134" spans="2:12" ht="16.5">
      <c r="B134" s="1088"/>
      <c r="C134" s="1083"/>
      <c r="D134" s="1083"/>
      <c r="E134" s="1083"/>
      <c r="F134" s="1083"/>
      <c r="G134" s="1083"/>
      <c r="H134" s="1083"/>
      <c r="I134" s="1083"/>
      <c r="J134" s="1083"/>
      <c r="K134" s="1083"/>
      <c r="L134" s="1084"/>
    </row>
    <row r="135" spans="2:12" ht="16.5">
      <c r="B135" s="1083"/>
      <c r="C135" s="1083"/>
      <c r="D135" s="1083"/>
      <c r="E135" s="1083"/>
      <c r="F135" s="1083"/>
      <c r="G135" s="1083"/>
      <c r="H135" s="1083"/>
      <c r="I135" s="1083"/>
      <c r="J135" s="1083"/>
      <c r="K135" s="1083"/>
      <c r="L135" s="1084"/>
    </row>
    <row r="136" spans="2:12" ht="16.5">
      <c r="B136" s="1083"/>
      <c r="C136" s="1083"/>
      <c r="D136" s="1083"/>
      <c r="E136" s="1083"/>
      <c r="F136" s="1083"/>
      <c r="G136" s="1083"/>
      <c r="H136" s="1083"/>
      <c r="I136" s="1083"/>
      <c r="J136" s="1083"/>
      <c r="K136" s="1083"/>
      <c r="L136" s="1084"/>
    </row>
    <row r="137" spans="2:12" ht="16.5">
      <c r="B137" s="1084"/>
      <c r="C137" s="1084"/>
      <c r="D137" s="1084"/>
      <c r="E137" s="1084"/>
      <c r="F137" s="1084"/>
      <c r="G137" s="1084"/>
      <c r="H137" s="1084"/>
      <c r="I137" s="1084"/>
      <c r="J137" s="1084"/>
      <c r="K137" s="1084"/>
      <c r="L137" s="1084"/>
    </row>
    <row r="138" spans="2:12" ht="16.5">
      <c r="B138" s="1084"/>
      <c r="C138" s="1084"/>
      <c r="D138" s="1084"/>
      <c r="E138" s="1084"/>
      <c r="F138" s="1084"/>
      <c r="G138" s="1084"/>
      <c r="H138" s="1084"/>
      <c r="I138" s="1084"/>
      <c r="J138" s="1084"/>
      <c r="K138" s="1084"/>
      <c r="L138" s="1084"/>
    </row>
    <row r="139" spans="2:12" ht="16.5">
      <c r="B139" s="1084"/>
      <c r="C139" s="1084"/>
      <c r="D139" s="1084"/>
      <c r="E139" s="1084"/>
      <c r="F139" s="1084"/>
      <c r="G139" s="1084"/>
      <c r="H139" s="1084"/>
      <c r="I139" s="1084"/>
      <c r="J139" s="1084"/>
      <c r="K139" s="1084"/>
      <c r="L139" s="1084"/>
    </row>
    <row r="140" spans="2:12" ht="16.5">
      <c r="B140" s="1084"/>
      <c r="C140" s="1084"/>
      <c r="D140" s="1084"/>
      <c r="E140" s="1084"/>
      <c r="F140" s="1084"/>
      <c r="G140" s="1084"/>
      <c r="H140" s="1084"/>
      <c r="I140" s="1084"/>
      <c r="J140" s="1084"/>
      <c r="K140" s="1084"/>
      <c r="L140" s="1084"/>
    </row>
    <row r="141" spans="2:12" ht="16.5">
      <c r="B141" s="1084"/>
      <c r="C141" s="1084"/>
      <c r="D141" s="1084"/>
      <c r="E141" s="1084"/>
      <c r="F141" s="1084"/>
      <c r="G141" s="1084"/>
      <c r="H141" s="1084"/>
      <c r="I141" s="1084"/>
      <c r="J141" s="1084"/>
      <c r="K141" s="1084"/>
      <c r="L141" s="1084"/>
    </row>
    <row r="142" spans="2:12" ht="16.5">
      <c r="B142" s="1084"/>
      <c r="C142" s="1084"/>
      <c r="D142" s="1084"/>
      <c r="E142" s="1084"/>
      <c r="F142" s="1084"/>
      <c r="G142" s="1084"/>
      <c r="H142" s="1084"/>
      <c r="I142" s="1084"/>
      <c r="J142" s="1084"/>
      <c r="K142" s="1084"/>
      <c r="L142" s="1084"/>
    </row>
    <row r="143" spans="2:12" ht="16.5">
      <c r="B143" s="1084"/>
      <c r="C143" s="1084"/>
      <c r="D143" s="1084"/>
      <c r="E143" s="1084"/>
      <c r="F143" s="1084"/>
      <c r="G143" s="1084"/>
      <c r="H143" s="1084"/>
      <c r="I143" s="1084"/>
      <c r="J143" s="1084"/>
      <c r="K143" s="1084"/>
      <c r="L143" s="1084"/>
    </row>
    <row r="144" spans="2:12" ht="16.5">
      <c r="B144" s="1084"/>
      <c r="C144" s="1084"/>
      <c r="D144" s="1084"/>
      <c r="E144" s="1084"/>
      <c r="F144" s="1084"/>
      <c r="G144" s="1084"/>
      <c r="H144" s="1084"/>
      <c r="I144" s="1084"/>
      <c r="J144" s="1084"/>
      <c r="K144" s="1084"/>
      <c r="L144" s="1084"/>
    </row>
    <row r="145" spans="2:12" ht="16.5">
      <c r="B145" s="1084"/>
      <c r="C145" s="1084"/>
      <c r="D145" s="1084"/>
      <c r="E145" s="1084"/>
      <c r="F145" s="1084"/>
      <c r="G145" s="1084"/>
      <c r="H145" s="1084"/>
      <c r="I145" s="1084"/>
      <c r="J145" s="1084"/>
      <c r="K145" s="1084"/>
      <c r="L145" s="1084"/>
    </row>
    <row r="146" spans="2:12" ht="16.5">
      <c r="B146" s="1084"/>
      <c r="C146" s="1084"/>
      <c r="D146" s="1084"/>
      <c r="E146" s="1084"/>
      <c r="F146" s="1084"/>
      <c r="G146" s="1084"/>
      <c r="H146" s="1084"/>
      <c r="I146" s="1084"/>
      <c r="J146" s="1084"/>
      <c r="K146" s="1084"/>
      <c r="L146" s="1084"/>
    </row>
    <row r="147" spans="2:12" ht="16.5">
      <c r="B147" s="1084"/>
      <c r="C147" s="1084"/>
      <c r="D147" s="1084"/>
      <c r="E147" s="1084"/>
      <c r="F147" s="1084"/>
      <c r="G147" s="1084"/>
      <c r="H147" s="1084"/>
      <c r="I147" s="1084"/>
      <c r="J147" s="1084"/>
      <c r="K147" s="1084"/>
      <c r="L147" s="1084"/>
    </row>
    <row r="148" spans="2:12" ht="16.5">
      <c r="B148" s="1084"/>
      <c r="C148" s="1084"/>
      <c r="D148" s="1084"/>
      <c r="E148" s="1084"/>
      <c r="F148" s="1084"/>
      <c r="G148" s="1084"/>
      <c r="H148" s="1084"/>
      <c r="I148" s="1084"/>
      <c r="J148" s="1084"/>
      <c r="K148" s="1084"/>
      <c r="L148" s="1084"/>
    </row>
    <row r="149" spans="2:12" ht="16.5">
      <c r="B149" s="1084"/>
      <c r="C149" s="1084"/>
      <c r="D149" s="1084"/>
      <c r="E149" s="1084"/>
      <c r="F149" s="1084"/>
      <c r="G149" s="1084"/>
      <c r="H149" s="1084"/>
      <c r="I149" s="1084"/>
      <c r="J149" s="1084"/>
      <c r="K149" s="1084"/>
      <c r="L149" s="1084"/>
    </row>
    <row r="150" spans="2:12" ht="16.5">
      <c r="B150" s="1084"/>
      <c r="C150" s="1084"/>
      <c r="D150" s="1084"/>
      <c r="E150" s="1084"/>
      <c r="F150" s="1084"/>
      <c r="G150" s="1084"/>
      <c r="H150" s="1084"/>
      <c r="I150" s="1084"/>
      <c r="J150" s="1084"/>
      <c r="K150" s="1084"/>
      <c r="L150" s="1084"/>
    </row>
    <row r="151" spans="2:12" ht="16.5">
      <c r="B151" s="1084"/>
      <c r="C151" s="1084"/>
      <c r="D151" s="1084"/>
      <c r="E151" s="1084"/>
      <c r="F151" s="1084"/>
      <c r="G151" s="1084"/>
      <c r="H151" s="1084"/>
      <c r="I151" s="1084"/>
      <c r="J151" s="1084"/>
      <c r="K151" s="1084"/>
      <c r="L151" s="1084"/>
    </row>
    <row r="152" spans="2:12" ht="16.5">
      <c r="B152" s="1084"/>
      <c r="C152" s="1084"/>
      <c r="D152" s="1084"/>
      <c r="E152" s="1084"/>
      <c r="F152" s="1084"/>
      <c r="G152" s="1084"/>
      <c r="H152" s="1084"/>
      <c r="I152" s="1084"/>
      <c r="J152" s="1084"/>
      <c r="K152" s="1084"/>
      <c r="L152" s="1084"/>
    </row>
    <row r="153" spans="2:12" ht="16.5">
      <c r="B153" s="1084"/>
      <c r="C153" s="1084"/>
      <c r="D153" s="1084"/>
      <c r="E153" s="1084"/>
      <c r="F153" s="1084"/>
      <c r="G153" s="1084"/>
      <c r="H153" s="1084"/>
      <c r="I153" s="1084"/>
      <c r="J153" s="1084"/>
      <c r="K153" s="1084"/>
      <c r="L153" s="1084"/>
    </row>
    <row r="154" spans="2:12" ht="16.5">
      <c r="B154" s="1084"/>
      <c r="C154" s="1084"/>
      <c r="D154" s="1084"/>
      <c r="E154" s="1084"/>
      <c r="F154" s="1084"/>
      <c r="G154" s="1084"/>
      <c r="H154" s="1084"/>
      <c r="I154" s="1084"/>
      <c r="J154" s="1084"/>
      <c r="K154" s="1084"/>
      <c r="L154" s="1084"/>
    </row>
    <row r="155" spans="2:12" ht="16.5">
      <c r="B155" s="1084"/>
      <c r="C155" s="1084"/>
      <c r="D155" s="1084"/>
      <c r="E155" s="1084"/>
      <c r="F155" s="1084"/>
      <c r="G155" s="1084"/>
      <c r="H155" s="1084"/>
      <c r="I155" s="1084"/>
      <c r="J155" s="1084"/>
      <c r="K155" s="1084"/>
      <c r="L155" s="1084"/>
    </row>
    <row r="156" spans="2:12" ht="16.5">
      <c r="B156" s="1084"/>
      <c r="C156" s="1084"/>
      <c r="D156" s="1084"/>
      <c r="E156" s="1084"/>
      <c r="F156" s="1084"/>
      <c r="G156" s="1084"/>
      <c r="H156" s="1084"/>
      <c r="I156" s="1084"/>
      <c r="J156" s="1084"/>
      <c r="K156" s="1084"/>
      <c r="L156" s="1084"/>
    </row>
    <row r="157" spans="2:12" ht="16.5">
      <c r="B157" s="1084"/>
      <c r="C157" s="1084"/>
      <c r="D157" s="1084"/>
      <c r="E157" s="1084"/>
      <c r="F157" s="1084"/>
      <c r="G157" s="1084"/>
      <c r="H157" s="1084"/>
      <c r="I157" s="1084"/>
      <c r="J157" s="1084"/>
      <c r="K157" s="1084"/>
      <c r="L157" s="1084"/>
    </row>
    <row r="158" spans="2:12" ht="16.5">
      <c r="B158" s="1084"/>
      <c r="C158" s="1084"/>
      <c r="D158" s="1084"/>
      <c r="E158" s="1084"/>
      <c r="F158" s="1084"/>
      <c r="G158" s="1084"/>
      <c r="H158" s="1084"/>
      <c r="I158" s="1084"/>
      <c r="J158" s="1084"/>
      <c r="K158" s="1084"/>
      <c r="L158" s="1084"/>
    </row>
    <row r="159" spans="2:12" ht="16.5">
      <c r="B159" s="1084"/>
      <c r="C159" s="1084"/>
      <c r="D159" s="1084"/>
      <c r="E159" s="1084"/>
      <c r="F159" s="1084"/>
      <c r="G159" s="1084"/>
      <c r="H159" s="1084"/>
      <c r="I159" s="1084"/>
      <c r="J159" s="1084"/>
      <c r="K159" s="1084"/>
      <c r="L159" s="1084"/>
    </row>
    <row r="160" spans="2:12" ht="16.5">
      <c r="B160" s="1084"/>
      <c r="C160" s="1084"/>
      <c r="D160" s="1084"/>
      <c r="E160" s="1084"/>
      <c r="F160" s="1084"/>
      <c r="G160" s="1084"/>
      <c r="H160" s="1084"/>
      <c r="I160" s="1084"/>
      <c r="J160" s="1084"/>
      <c r="K160" s="1084"/>
      <c r="L160" s="1084"/>
    </row>
    <row r="161" spans="2:12" ht="16.5">
      <c r="B161" s="1084"/>
      <c r="C161" s="1084"/>
      <c r="D161" s="1084"/>
      <c r="E161" s="1084"/>
      <c r="F161" s="1084"/>
      <c r="G161" s="1084"/>
      <c r="H161" s="1084"/>
      <c r="I161" s="1084"/>
      <c r="J161" s="1084"/>
      <c r="K161" s="1084"/>
      <c r="L161" s="1084"/>
    </row>
    <row r="162" spans="2:12" ht="16.5">
      <c r="B162" s="1084"/>
      <c r="C162" s="1084"/>
      <c r="D162" s="1084"/>
      <c r="E162" s="1084"/>
      <c r="F162" s="1084"/>
      <c r="G162" s="1084"/>
      <c r="H162" s="1084"/>
      <c r="I162" s="1084"/>
      <c r="J162" s="1084"/>
      <c r="K162" s="1084"/>
      <c r="L162" s="1084"/>
    </row>
    <row r="163" spans="2:12" ht="16.5">
      <c r="B163" s="1084"/>
      <c r="C163" s="1084"/>
      <c r="D163" s="1084"/>
      <c r="E163" s="1084"/>
      <c r="F163" s="1084"/>
      <c r="G163" s="1084"/>
      <c r="H163" s="1084"/>
      <c r="I163" s="1084"/>
      <c r="J163" s="1084"/>
      <c r="K163" s="1084"/>
      <c r="L163" s="1084"/>
    </row>
    <row r="164" spans="2:12" ht="16.5">
      <c r="B164" s="1084"/>
      <c r="C164" s="1084"/>
      <c r="D164" s="1084"/>
      <c r="E164" s="1084"/>
      <c r="F164" s="1084"/>
      <c r="G164" s="1084"/>
      <c r="H164" s="1084"/>
      <c r="I164" s="1084"/>
      <c r="J164" s="1084"/>
      <c r="K164" s="1084"/>
      <c r="L164" s="1084"/>
    </row>
    <row r="165" spans="2:12" ht="16.5">
      <c r="B165" s="1084"/>
      <c r="C165" s="1084"/>
      <c r="D165" s="1084"/>
      <c r="E165" s="1084"/>
      <c r="F165" s="1084"/>
      <c r="G165" s="1084"/>
      <c r="H165" s="1084"/>
      <c r="I165" s="1084"/>
      <c r="J165" s="1084"/>
      <c r="K165" s="1084"/>
      <c r="L165" s="1084"/>
    </row>
    <row r="166" spans="2:12" ht="16.5">
      <c r="B166" s="1084"/>
      <c r="C166" s="1084"/>
      <c r="D166" s="1084"/>
      <c r="E166" s="1084"/>
      <c r="F166" s="1084"/>
      <c r="G166" s="1084"/>
      <c r="H166" s="1084"/>
      <c r="I166" s="1084"/>
      <c r="J166" s="1084"/>
      <c r="K166" s="1084"/>
      <c r="L166" s="1084"/>
    </row>
    <row r="167" spans="2:12" ht="16.5">
      <c r="B167" s="1084"/>
      <c r="C167" s="1084"/>
      <c r="D167" s="1084"/>
      <c r="E167" s="1084"/>
      <c r="F167" s="1084"/>
      <c r="G167" s="1084"/>
      <c r="H167" s="1084"/>
      <c r="I167" s="1084"/>
      <c r="J167" s="1084"/>
      <c r="K167" s="1084"/>
      <c r="L167" s="1084"/>
    </row>
    <row r="168" spans="2:12" ht="16.5">
      <c r="B168" s="1084"/>
      <c r="C168" s="1084"/>
      <c r="D168" s="1084"/>
      <c r="E168" s="1084"/>
      <c r="F168" s="1084"/>
      <c r="G168" s="1084"/>
      <c r="H168" s="1084"/>
      <c r="I168" s="1084"/>
      <c r="J168" s="1084"/>
      <c r="K168" s="1084"/>
      <c r="L168" s="1084"/>
    </row>
    <row r="169" spans="2:12" ht="16.5">
      <c r="B169" s="1084"/>
      <c r="C169" s="1084"/>
      <c r="D169" s="1084"/>
      <c r="E169" s="1084"/>
      <c r="F169" s="1084"/>
      <c r="G169" s="1084"/>
      <c r="H169" s="1084"/>
      <c r="I169" s="1084"/>
      <c r="J169" s="1084"/>
      <c r="K169" s="1084"/>
      <c r="L169" s="1084"/>
    </row>
    <row r="188" spans="1:3">
      <c r="A188" s="1073"/>
      <c r="B188" s="981"/>
      <c r="C188" s="981"/>
    </row>
  </sheetData>
  <mergeCells count="8">
    <mergeCell ref="B111:J111"/>
    <mergeCell ref="B11:F11"/>
    <mergeCell ref="G28:I28"/>
    <mergeCell ref="A1:J1"/>
    <mergeCell ref="A2:J2"/>
    <mergeCell ref="A3:J3"/>
    <mergeCell ref="E6:G6"/>
    <mergeCell ref="H15:I15"/>
  </mergeCells>
  <hyperlinks>
    <hyperlink ref="B97" r:id="rId1" display="http://online.wsj.com/mdc/public/page/2_3020-libor.html"/>
  </hyperlinks>
  <pageMargins left="0.5" right="0.25" top="0.5" bottom="0.5" header="0.3" footer="0.3"/>
  <pageSetup scale="43" orientation="portrait" r:id="rId2"/>
  <drawing r:id="rId3"/>
  <legacyDrawing r:id="rId4"/>
  <oleObjects>
    <mc:AlternateContent xmlns:mc="http://schemas.openxmlformats.org/markup-compatibility/2006">
      <mc:Choice Requires="x14">
        <oleObject progId="Equation.3" shapeId="2049" r:id="rId5">
          <objectPr defaultSize="0" autoPict="0" r:id="rId6">
            <anchor moveWithCells="1" sizeWithCells="1">
              <from>
                <xdr:col>1</xdr:col>
                <xdr:colOff>352425</xdr:colOff>
                <xdr:row>3</xdr:row>
                <xdr:rowOff>152400</xdr:rowOff>
              </from>
              <to>
                <xdr:col>2</xdr:col>
                <xdr:colOff>1000125</xdr:colOff>
                <xdr:row>3</xdr:row>
                <xdr:rowOff>152400</xdr:rowOff>
              </to>
            </anchor>
          </objectPr>
        </oleObject>
      </mc:Choice>
      <mc:Fallback>
        <oleObject progId="Equation.3" shapeId="2049" r:id="rId5"/>
      </mc:Fallback>
    </mc:AlternateContent>
    <mc:AlternateContent xmlns:mc="http://schemas.openxmlformats.org/markup-compatibility/2006">
      <mc:Choice Requires="x14">
        <oleObject progId="Equation.3" shapeId="2050" r:id="rId7">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0" r:id="rId7"/>
      </mc:Fallback>
    </mc:AlternateContent>
    <mc:AlternateContent xmlns:mc="http://schemas.openxmlformats.org/markup-compatibility/2006">
      <mc:Choice Requires="x14">
        <oleObject progId="Equation.3" shapeId="2051" r:id="rId9">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1"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20</vt:i4>
      </vt:variant>
    </vt:vector>
  </HeadingPairs>
  <TitlesOfParts>
    <vt:vector size="43" baseType="lpstr">
      <vt:lpstr>Index</vt:lpstr>
      <vt:lpstr>Appendix III</vt:lpstr>
      <vt:lpstr>1 - Revenue Credits</vt:lpstr>
      <vt:lpstr>2 - Cost Support </vt:lpstr>
      <vt:lpstr>2a - Cost Support</vt:lpstr>
      <vt:lpstr>2b - Cost Support</vt:lpstr>
      <vt:lpstr>3 - Incentives</vt:lpstr>
      <vt:lpstr>4 - Cap Adds</vt:lpstr>
      <vt:lpstr>5-Construction Loan</vt:lpstr>
      <vt:lpstr>6a- ADIT</vt:lpstr>
      <vt:lpstr>6b- ADIT</vt:lpstr>
      <vt:lpstr>7 - True-Up</vt:lpstr>
      <vt:lpstr>8 - Const Loan True-up</vt:lpstr>
      <vt:lpstr>9- Depreciation Rates</vt:lpstr>
      <vt:lpstr>10 Lease O&amp;M, Other Tax and 413</vt:lpstr>
      <vt:lpstr>11 - Reg. Assets and Abnd Plnt</vt:lpstr>
      <vt:lpstr>12 - Unfunded Reserves</vt:lpstr>
      <vt:lpstr>13 - CWIP</vt:lpstr>
      <vt:lpstr>14 - Future Use</vt:lpstr>
      <vt:lpstr>WP1 - O&amp;M detail</vt:lpstr>
      <vt:lpstr>WP2 - A&amp;G detail</vt:lpstr>
      <vt:lpstr>WP3 - Cap Ex</vt:lpstr>
      <vt:lpstr>WP4 - Affiliate Allocations</vt:lpstr>
      <vt:lpstr>'Appendix III'!_ftn1</vt:lpstr>
      <vt:lpstr>'Appendix III'!_ftnref1</vt:lpstr>
      <vt:lpstr>'1 - Revenue Credits'!Print_Area</vt:lpstr>
      <vt:lpstr>'10 Lease O&amp;M, Other Tax and 413'!Print_Area</vt:lpstr>
      <vt:lpstr>'2 - Cost Support '!Print_Area</vt:lpstr>
      <vt:lpstr>'2a - Cost Support'!Print_Area</vt:lpstr>
      <vt:lpstr>'3 - Incentives'!Print_Area</vt:lpstr>
      <vt:lpstr>'4 - Cap Adds'!Print_Area</vt:lpstr>
      <vt:lpstr>'5-Construction Loan'!Print_Area</vt:lpstr>
      <vt:lpstr>'6a- ADIT'!Print_Area</vt:lpstr>
      <vt:lpstr>'6b- ADIT'!Print_Area</vt:lpstr>
      <vt:lpstr>'7 - True-Up'!Print_Area</vt:lpstr>
      <vt:lpstr>'8 - Const Loan True-up'!Print_Area</vt:lpstr>
      <vt:lpstr>'9- Depreciation Rates'!Print_Area</vt:lpstr>
      <vt:lpstr>'Appendix III'!Print_Area</vt:lpstr>
      <vt:lpstr>'WP1 - O&amp;M detail'!Print_Area</vt:lpstr>
      <vt:lpstr>'11 - Reg. Assets and Abnd Plnt'!Print_Titles</vt:lpstr>
      <vt:lpstr>'12 - Unfunded Reserves'!Print_Titles</vt:lpstr>
      <vt:lpstr>'13 - CWIP'!Print_Titles</vt:lpstr>
      <vt:lpstr>'14 - Future Use'!Print_Titles</vt:lpstr>
    </vt:vector>
  </TitlesOfParts>
  <LinksUpToDate>false</LinksUpToDate>
  <SharedDoc>false</SharedDoc>
  <HyperlinkBase>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1970-01-01T00:00:00Z</cp:lastPrinted>
  <dcterms:created xsi:type="dcterms:W3CDTF">1970-01-01T00:00:00Z</dcterms:created>
  <dcterms:modified xsi:type="dcterms:W3CDTF">2018-09-27T18:27:48Z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